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"/>
    </mc:Choice>
  </mc:AlternateContent>
  <xr:revisionPtr revIDLastSave="0" documentId="13_ncr:1_{C993C13E-F97B-408B-AB93-F5C0A12360B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au de bord" sheetId="2" r:id="rId1"/>
    <sheet name="Analyse AMDEC" sheetId="3" r:id="rId2"/>
    <sheet name="Barèmes de cotation" sheetId="4" r:id="rId3"/>
    <sheet name="Paramètres" sheetId="5" r:id="rId4"/>
    <sheet name="Mode d'emploi" sheetId="1" r:id="rId5"/>
  </sheets>
  <definedNames>
    <definedName name="_xlnm._FilterDatabase" localSheetId="1" hidden="1">'Analyse AMDEC'!$A$3:$U$53</definedName>
    <definedName name="seuil_critique">'Barèmes de cotation'!$C$47</definedName>
    <definedName name="seuil_eleve">'Barèmes de cotation'!$C$46</definedName>
    <definedName name="seuil_moyen">'Barèmes de cotation'!$C$45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8" i="4" l="1"/>
  <c r="B47" i="4"/>
  <c r="B46" i="4"/>
  <c r="T53" i="3"/>
  <c r="J53" i="3"/>
  <c r="U53" i="3" s="1"/>
  <c r="A53" i="3"/>
  <c r="T52" i="3"/>
  <c r="J52" i="3"/>
  <c r="U52" i="3" s="1"/>
  <c r="A52" i="3"/>
  <c r="T51" i="3"/>
  <c r="J51" i="3"/>
  <c r="U51" i="3" s="1"/>
  <c r="A51" i="3"/>
  <c r="U50" i="3"/>
  <c r="T50" i="3"/>
  <c r="J50" i="3"/>
  <c r="K50" i="3" s="1"/>
  <c r="A50" i="3"/>
  <c r="T49" i="3"/>
  <c r="J49" i="3"/>
  <c r="U49" i="3" s="1"/>
  <c r="A49" i="3"/>
  <c r="T48" i="3"/>
  <c r="J48" i="3"/>
  <c r="K48" i="3" s="1"/>
  <c r="A48" i="3"/>
  <c r="T47" i="3"/>
  <c r="J47" i="3"/>
  <c r="U47" i="3" s="1"/>
  <c r="A47" i="3"/>
  <c r="U46" i="3"/>
  <c r="T46" i="3"/>
  <c r="J46" i="3"/>
  <c r="K46" i="3" s="1"/>
  <c r="A46" i="3"/>
  <c r="T45" i="3"/>
  <c r="J45" i="3"/>
  <c r="U45" i="3" s="1"/>
  <c r="A45" i="3"/>
  <c r="T44" i="3"/>
  <c r="J44" i="3"/>
  <c r="K44" i="3" s="1"/>
  <c r="A44" i="3"/>
  <c r="T43" i="3"/>
  <c r="J43" i="3"/>
  <c r="U43" i="3" s="1"/>
  <c r="A43" i="3"/>
  <c r="U42" i="3"/>
  <c r="T42" i="3"/>
  <c r="J42" i="3"/>
  <c r="K42" i="3" s="1"/>
  <c r="A42" i="3"/>
  <c r="T41" i="3"/>
  <c r="J41" i="3"/>
  <c r="U41" i="3" s="1"/>
  <c r="A41" i="3"/>
  <c r="T40" i="3"/>
  <c r="J40" i="3"/>
  <c r="K40" i="3" s="1"/>
  <c r="A40" i="3"/>
  <c r="T39" i="3"/>
  <c r="J39" i="3"/>
  <c r="U39" i="3" s="1"/>
  <c r="A39" i="3"/>
  <c r="U38" i="3"/>
  <c r="T38" i="3"/>
  <c r="J38" i="3"/>
  <c r="K38" i="3" s="1"/>
  <c r="A38" i="3"/>
  <c r="T37" i="3"/>
  <c r="J37" i="3"/>
  <c r="U37" i="3" s="1"/>
  <c r="A37" i="3"/>
  <c r="T36" i="3"/>
  <c r="J36" i="3"/>
  <c r="K36" i="3" s="1"/>
  <c r="A36" i="3"/>
  <c r="T35" i="3"/>
  <c r="J35" i="3"/>
  <c r="U35" i="3" s="1"/>
  <c r="A35" i="3"/>
  <c r="U34" i="3"/>
  <c r="T34" i="3"/>
  <c r="J34" i="3"/>
  <c r="K34" i="3" s="1"/>
  <c r="A34" i="3"/>
  <c r="T33" i="3"/>
  <c r="J33" i="3"/>
  <c r="U33" i="3" s="1"/>
  <c r="A33" i="3"/>
  <c r="T32" i="3"/>
  <c r="J32" i="3"/>
  <c r="K32" i="3" s="1"/>
  <c r="A32" i="3"/>
  <c r="T31" i="3"/>
  <c r="J31" i="3"/>
  <c r="U31" i="3" s="1"/>
  <c r="A31" i="3"/>
  <c r="U30" i="3"/>
  <c r="T30" i="3"/>
  <c r="J30" i="3"/>
  <c r="K30" i="3" s="1"/>
  <c r="A30" i="3"/>
  <c r="T29" i="3"/>
  <c r="J29" i="3"/>
  <c r="U29" i="3" s="1"/>
  <c r="A29" i="3"/>
  <c r="T28" i="3"/>
  <c r="J28" i="3"/>
  <c r="K28" i="3" s="1"/>
  <c r="A28" i="3"/>
  <c r="T27" i="3"/>
  <c r="J27" i="3"/>
  <c r="U27" i="3" s="1"/>
  <c r="A27" i="3"/>
  <c r="U26" i="3"/>
  <c r="T26" i="3"/>
  <c r="J26" i="3"/>
  <c r="K26" i="3" s="1"/>
  <c r="A26" i="3"/>
  <c r="T25" i="3"/>
  <c r="J25" i="3"/>
  <c r="U25" i="3" s="1"/>
  <c r="A25" i="3"/>
  <c r="T24" i="3"/>
  <c r="J24" i="3"/>
  <c r="K24" i="3" s="1"/>
  <c r="A24" i="3"/>
  <c r="T23" i="3"/>
  <c r="J23" i="3"/>
  <c r="U23" i="3" s="1"/>
  <c r="A23" i="3"/>
  <c r="U22" i="3"/>
  <c r="T22" i="3"/>
  <c r="J22" i="3"/>
  <c r="K22" i="3" s="1"/>
  <c r="A22" i="3"/>
  <c r="T21" i="3"/>
  <c r="J21" i="3"/>
  <c r="U21" i="3" s="1"/>
  <c r="A21" i="3"/>
  <c r="T20" i="3"/>
  <c r="J20" i="3"/>
  <c r="K20" i="3" s="1"/>
  <c r="A20" i="3"/>
  <c r="T19" i="3"/>
  <c r="J19" i="3"/>
  <c r="U19" i="3" s="1"/>
  <c r="A19" i="3"/>
  <c r="U18" i="3"/>
  <c r="T18" i="3"/>
  <c r="J18" i="3"/>
  <c r="K18" i="3" s="1"/>
  <c r="A18" i="3"/>
  <c r="T17" i="3"/>
  <c r="J17" i="3"/>
  <c r="U17" i="3" s="1"/>
  <c r="A17" i="3"/>
  <c r="T16" i="3"/>
  <c r="J16" i="3"/>
  <c r="K16" i="3" s="1"/>
  <c r="A16" i="3"/>
  <c r="T15" i="3"/>
  <c r="N15" i="3"/>
  <c r="J15" i="3"/>
  <c r="U15" i="3" s="1"/>
  <c r="A15" i="3"/>
  <c r="T14" i="3"/>
  <c r="U14" i="3" s="1"/>
  <c r="N14" i="3"/>
  <c r="K14" i="3"/>
  <c r="J14" i="3"/>
  <c r="A14" i="3"/>
  <c r="T13" i="3"/>
  <c r="N13" i="3"/>
  <c r="J13" i="3"/>
  <c r="U13" i="3" s="1"/>
  <c r="A13" i="3"/>
  <c r="U12" i="3"/>
  <c r="T12" i="3"/>
  <c r="N12" i="3"/>
  <c r="J12" i="3"/>
  <c r="K12" i="3" s="1"/>
  <c r="A12" i="3"/>
  <c r="T11" i="3"/>
  <c r="J4" i="2" s="1"/>
  <c r="N11" i="3"/>
  <c r="J11" i="3"/>
  <c r="K11" i="3" s="1"/>
  <c r="A11" i="3"/>
  <c r="T10" i="3"/>
  <c r="N10" i="3"/>
  <c r="J10" i="3"/>
  <c r="U10" i="3" s="1"/>
  <c r="A10" i="3"/>
  <c r="T9" i="3"/>
  <c r="N9" i="3"/>
  <c r="J9" i="3"/>
  <c r="U9" i="3" s="1"/>
  <c r="A9" i="3"/>
  <c r="T8" i="3"/>
  <c r="N8" i="3"/>
  <c r="K8" i="3"/>
  <c r="J8" i="3"/>
  <c r="U8" i="3" s="1"/>
  <c r="A8" i="3"/>
  <c r="T7" i="3"/>
  <c r="U7" i="3" s="1"/>
  <c r="N7" i="3"/>
  <c r="J7" i="3"/>
  <c r="K7" i="3" s="1"/>
  <c r="A7" i="3"/>
  <c r="T6" i="3"/>
  <c r="N6" i="3"/>
  <c r="J6" i="3"/>
  <c r="U6" i="3" s="1"/>
  <c r="A6" i="3"/>
  <c r="T5" i="3"/>
  <c r="N5" i="3"/>
  <c r="J5" i="3"/>
  <c r="U5" i="3" s="1"/>
  <c r="A5" i="3"/>
  <c r="U4" i="3"/>
  <c r="T4" i="3"/>
  <c r="N4" i="3"/>
  <c r="K4" i="3"/>
  <c r="J4" i="3"/>
  <c r="A4" i="3"/>
  <c r="G17" i="2"/>
  <c r="C17" i="2"/>
  <c r="G16" i="2"/>
  <c r="C16" i="2"/>
  <c r="G15" i="2"/>
  <c r="C15" i="2"/>
  <c r="G14" i="2"/>
  <c r="C14" i="2"/>
  <c r="J8" i="2"/>
  <c r="F8" i="2"/>
  <c r="F4" i="2"/>
  <c r="B4" i="2"/>
  <c r="C12" i="1"/>
  <c r="C11" i="1"/>
  <c r="U11" i="3" l="1"/>
  <c r="K15" i="3"/>
  <c r="B8" i="2"/>
  <c r="K19" i="3"/>
  <c r="K23" i="3"/>
  <c r="K27" i="3"/>
  <c r="K31" i="3"/>
  <c r="K35" i="3"/>
  <c r="K39" i="3"/>
  <c r="K43" i="3"/>
  <c r="K47" i="3"/>
  <c r="K51" i="3"/>
  <c r="K5" i="3"/>
  <c r="K9" i="3"/>
  <c r="K52" i="3"/>
  <c r="K13" i="3"/>
  <c r="U16" i="3"/>
  <c r="U20" i="3"/>
  <c r="U24" i="3"/>
  <c r="U28" i="3"/>
  <c r="U32" i="3"/>
  <c r="U36" i="3"/>
  <c r="U40" i="3"/>
  <c r="U44" i="3"/>
  <c r="U48" i="3"/>
  <c r="K6" i="3"/>
  <c r="K10" i="3"/>
  <c r="K17" i="3"/>
  <c r="K21" i="3"/>
  <c r="K25" i="3"/>
  <c r="K29" i="3"/>
  <c r="K33" i="3"/>
  <c r="K37" i="3"/>
  <c r="K41" i="3"/>
  <c r="K45" i="3"/>
  <c r="K49" i="3"/>
  <c r="K53" i="3"/>
</calcChain>
</file>

<file path=xl/sharedStrings.xml><?xml version="1.0" encoding="utf-8"?>
<sst xmlns="http://schemas.openxmlformats.org/spreadsheetml/2006/main" count="266" uniqueCount="212">
  <si>
    <t>ANALYSE AMDEC</t>
  </si>
  <si>
    <t>Analyse des Modes de Défaillance, de leurs Effets et de leur Criticité</t>
  </si>
  <si>
    <t>FICHE PROJET</t>
  </si>
  <si>
    <t>Projet / Système analysé</t>
  </si>
  <si>
    <t>Ligne d'assemblage — Atelier 2</t>
  </si>
  <si>
    <t>Type d'AMDEC</t>
  </si>
  <si>
    <t>Processus</t>
  </si>
  <si>
    <t>Référence du document</t>
  </si>
  <si>
    <t>AMDEC-2027-001</t>
  </si>
  <si>
    <t>Version / Indice</t>
  </si>
  <si>
    <t>A</t>
  </si>
  <si>
    <t>Pilote / Animateur</t>
  </si>
  <si>
    <t>C. Martin (Responsable Qualité)</t>
  </si>
  <si>
    <t>Équipe pluridisciplinaire</t>
  </si>
  <si>
    <t>Qualité · Méthodes · Production · Maintenance</t>
  </si>
  <si>
    <t>Date de création</t>
  </si>
  <si>
    <t>Dernière mise à jour</t>
  </si>
  <si>
    <t xml:space="preserve">  Les cellules en jaune sont à compléter.</t>
  </si>
  <si>
    <t>MODE D'EMPLOI</t>
  </si>
  <si>
    <t>Renseignez la fiche projet ci-dessus.</t>
  </si>
  <si>
    <t>Sur la feuille « Analyse AMDEC », décrivez chaque risque : élément/fonction, mode de défaillance, effet, cause et moyens de maîtrise en place.</t>
  </si>
  <si>
    <t>Cotez la Gravité (G), l'Occurrence (O) et la Détection (D) de 1 à 10 via les listes déroulantes (voir « Barèmes de cotation »).</t>
  </si>
  <si>
    <t>L'IPR (G×O×D) et le niveau de priorité se calculent et se colorent automatiquement.</t>
  </si>
  <si>
    <t>Définissez pour les risques prioritaires : action, responsable, échéance, coût estimé et état.</t>
  </si>
  <si>
    <t>Après mise en œuvre, recotez G', O' et D' : l'IPR résiduel et le gain se recalculent.</t>
  </si>
  <si>
    <t>Suivez l'avancement et les indicateurs sur la feuille « Tableau de bord ».</t>
  </si>
  <si>
    <t>MÉTHODE DE CALCUL</t>
  </si>
  <si>
    <t>IPR  =  Gravité (G)  ×  Occurrence (O)  ×  Détection (D)</t>
  </si>
  <si>
    <t>Chaque critère est noté de 1 à 10 ; l'IPR (Indice de Priorité du Risque) varie de 1 à 1000. Plus l'IPR est élevé, plus l'action est prioritaire. Une gravité élevée (G ≥ 9) justifie une action même si l'IPR reste modéré.</t>
  </si>
  <si>
    <t>NIVEAUX DE PRIORITÉ</t>
  </si>
  <si>
    <t>Niveau</t>
  </si>
  <si>
    <t>IPR</t>
  </si>
  <si>
    <t>Action recommandée</t>
  </si>
  <si>
    <t>Faible</t>
  </si>
  <si>
    <t>1 – 50</t>
  </si>
  <si>
    <t>Risque acceptable — surveillance courante.</t>
  </si>
  <si>
    <t>Moyen</t>
  </si>
  <si>
    <t>51 – 100</t>
  </si>
  <si>
    <t>À surveiller — amélioration continue.</t>
  </si>
  <si>
    <t>Élevé</t>
  </si>
  <si>
    <t>101 – 200</t>
  </si>
  <si>
    <t>Action corrective recommandée.</t>
  </si>
  <si>
    <t>Critique</t>
  </si>
  <si>
    <t>201 – 1000</t>
  </si>
  <si>
    <t>Action corrective prioritaire immédiate.</t>
  </si>
  <si>
    <t>Les seuils sont paramétrables dans la feuille « Barèmes de cotation ».</t>
  </si>
  <si>
    <t>TABLEAU DE BORD AMDEC</t>
  </si>
  <si>
    <t>Synthèse automatique de l'analyse — mise à jour à chaque saisie</t>
  </si>
  <si>
    <t>Risques analysés</t>
  </si>
  <si>
    <t>IPR moyen (initial)</t>
  </si>
  <si>
    <t>IPR moyen (résiduel)</t>
  </si>
  <si>
    <t>Réduction globale de l'IPR</t>
  </si>
  <si>
    <t>Actions réalisées</t>
  </si>
  <si>
    <t>Coût total du plan d'actions</t>
  </si>
  <si>
    <t>RÉPARTITION &amp; SUIVI</t>
  </si>
  <si>
    <t>Niveau de priorité</t>
  </si>
  <si>
    <t>Nombre</t>
  </si>
  <si>
    <t>État des actions</t>
  </si>
  <si>
    <t>À faire</t>
  </si>
  <si>
    <t>En cours</t>
  </si>
  <si>
    <t>Réalisée</t>
  </si>
  <si>
    <t>Annulée</t>
  </si>
  <si>
    <t>ANALYSE AMDEC  —  TABLEAU D'ANALYSE DES RISQUES</t>
  </si>
  <si>
    <t>IDENTIFICATION DU RISQUE</t>
  </si>
  <si>
    <t>COTATION INITIALE</t>
  </si>
  <si>
    <t>PRIORITÉ</t>
  </si>
  <si>
    <t>PLAN D'ACTION</t>
  </si>
  <si>
    <t>COTATION APRÈS ACTION</t>
  </si>
  <si>
    <t>N°</t>
  </si>
  <si>
    <t>Élément / Fonction</t>
  </si>
  <si>
    <t>Mode de défaillance</t>
  </si>
  <si>
    <t>Effet(s) de la défaillance</t>
  </si>
  <si>
    <t>Cause(s) probable(s)</t>
  </si>
  <si>
    <t>Moyens de maîtrise actuels</t>
  </si>
  <si>
    <t>Gravité (G)</t>
  </si>
  <si>
    <t>Occurrence (O)</t>
  </si>
  <si>
    <t>Détection (D)</t>
  </si>
  <si>
    <t>IPR (G×O×D)</t>
  </si>
  <si>
    <t>Responsable</t>
  </si>
  <si>
    <t>Échéance</t>
  </si>
  <si>
    <t>Coût estimé (€)</t>
  </si>
  <si>
    <t>État</t>
  </si>
  <si>
    <t>G'</t>
  </si>
  <si>
    <t>O'</t>
  </si>
  <si>
    <t>D'</t>
  </si>
  <si>
    <t>IPR résiduel</t>
  </si>
  <si>
    <t>Gain</t>
  </si>
  <si>
    <t>Réception matière première</t>
  </si>
  <si>
    <t>Matière non conforme acceptée</t>
  </si>
  <si>
    <t>Défaut qualité sur le produit fini</t>
  </si>
  <si>
    <t>Contrôle à réception insuffisant</t>
  </si>
  <si>
    <t>Contrôle visuel à réception</t>
  </si>
  <si>
    <t>Mettre en place un contrôle documentaire des fournisseurs</t>
  </si>
  <si>
    <t>M. Bernard</t>
  </si>
  <si>
    <t>Dosage composant</t>
  </si>
  <si>
    <t>Sous-dosage du composant</t>
  </si>
  <si>
    <t>Produit hors spécification</t>
  </si>
  <si>
    <t>Capteur de niveau déréglé</t>
  </si>
  <si>
    <t>Étalonnage semestriel</t>
  </si>
  <si>
    <t>Ajouter un contrôle pondéral automatique en ligne</t>
  </si>
  <si>
    <t>Mme Lefèvre</t>
  </si>
  <si>
    <t>Mélange</t>
  </si>
  <si>
    <t>Temps de mélange insuffisant</t>
  </si>
  <si>
    <t>Homogénéité insuffisante du lot</t>
  </si>
  <si>
    <t>Minuterie mal réglée</t>
  </si>
  <si>
    <t>Consigne opérateur</t>
  </si>
  <si>
    <t>Automatiser la temporisation du cycle de mélange</t>
  </si>
  <si>
    <t>M. Nguyen</t>
  </si>
  <si>
    <t>Assemblage</t>
  </si>
  <si>
    <t>Serrage insuffisant</t>
  </si>
  <si>
    <t>Desserrage en service, panne client</t>
  </si>
  <si>
    <t>Couple de serrage non maîtrisé</t>
  </si>
  <si>
    <t>Visseuse manuelle</t>
  </si>
  <si>
    <t>Déployer des visseuses à couple contrôlé et traçable</t>
  </si>
  <si>
    <t>Soudure</t>
  </si>
  <si>
    <t>Soudure poreuse</t>
  </si>
  <si>
    <t>Fuite ou rupture de l'assemblage</t>
  </si>
  <si>
    <t>Paramètres de soudage instables</t>
  </si>
  <si>
    <t>Contrôle visuel</t>
  </si>
  <si>
    <t>Instaurer un contrôle par ressuage sur échantillon</t>
  </si>
  <si>
    <t>Mme Costa</t>
  </si>
  <si>
    <t>Contrôle dimensionnel</t>
  </si>
  <si>
    <t>Cote hors tolérance non détectée</t>
  </si>
  <si>
    <t>Non-conformité livrée au client</t>
  </si>
  <si>
    <t>Gabarit de contrôle usé</t>
  </si>
  <si>
    <t>Contrôle par échantillonnage</t>
  </si>
  <si>
    <t>Remplacer le gabarit et fiabiliser le plan de contrôle</t>
  </si>
  <si>
    <t>Étiquetage</t>
  </si>
  <si>
    <t>Étiquette erronée</t>
  </si>
  <si>
    <t>Erreur de traçabilité produit</t>
  </si>
  <si>
    <t>Sélection manuelle du modèle d'étiquette</t>
  </si>
  <si>
    <t>Vérification par l'opérateur</t>
  </si>
  <si>
    <t>Impression automatique liée à l'ordre de fabrication</t>
  </si>
  <si>
    <t>Emballage</t>
  </si>
  <si>
    <t>Protection insuffisante</t>
  </si>
  <si>
    <t>Détérioration pendant le transport</t>
  </si>
  <si>
    <t>Calage inadapté au produit</t>
  </si>
  <si>
    <t>Procédure d'emballage</t>
  </si>
  <si>
    <t>Redéfinir le calage et le valider en conditions de transport</t>
  </si>
  <si>
    <t>Stockage / Préparation</t>
  </si>
  <si>
    <t>Erreur de préparation de commande</t>
  </si>
  <si>
    <t>Mauvaise référence expédiée</t>
  </si>
  <si>
    <t>Adressage manuel des emplacements</t>
  </si>
  <si>
    <t>Double contrôle</t>
  </si>
  <si>
    <t>Mettre en place une lecture par code-barres</t>
  </si>
  <si>
    <t>Maintenance préventive</t>
  </si>
  <si>
    <t>Maintenance non réalisée à temps</t>
  </si>
  <si>
    <t>Arrêt machine imprévu</t>
  </si>
  <si>
    <t>Planning de maintenance non suivi</t>
  </si>
  <si>
    <t>Plan de maintenance papier</t>
  </si>
  <si>
    <t>Déployer une GMAO avec alertes automatiques</t>
  </si>
  <si>
    <t>Nettoyage installation</t>
  </si>
  <si>
    <t>Résidus non éliminés</t>
  </si>
  <si>
    <t>Contamination croisée entre lots</t>
  </si>
  <si>
    <t>Protocole de nettoyage incomplet</t>
  </si>
  <si>
    <t>Nettoyage manuel</t>
  </si>
  <si>
    <t>Formaliser et valider un protocole de nettoyage</t>
  </si>
  <si>
    <t>Expédition</t>
  </si>
  <si>
    <t>Retard de livraison</t>
  </si>
  <si>
    <t>Insatisfaction du client</t>
  </si>
  <si>
    <t>Ordonnancement des expéditions inadapté</t>
  </si>
  <si>
    <t>Suivi manuel des délais</t>
  </si>
  <si>
    <t>Mettre en place un indicateur de respect des délais (OTD)</t>
  </si>
  <si>
    <t>BARÈMES DE COTATION AMDEC</t>
  </si>
  <si>
    <t>Échelles de notation de 1 à 10 — IPR = Gravité (G) × Occurrence (O) × Détection (D)</t>
  </si>
  <si>
    <t>GRAVITÉ (G) — sévérité de l'effet le plus grave</t>
  </si>
  <si>
    <t>Note</t>
  </si>
  <si>
    <t>Description</t>
  </si>
  <si>
    <t>Effet imperceptible — aucune conséquence pour le client.</t>
  </si>
  <si>
    <t>Défaut d'aspect très mineur, perçu par un client attentif.</t>
  </si>
  <si>
    <t>Défaut d'aspect visible, gêne légère pour le client.</t>
  </si>
  <si>
    <t>Baisse de performance mineure, léger mécontentement.</t>
  </si>
  <si>
    <t>Perte partielle de fonction, mécontentement modéré.</t>
  </si>
  <si>
    <t>Fonction dégradée, réclamation client probable.</t>
  </si>
  <si>
    <t>Perte de la fonction principale, client très mécontent.</t>
  </si>
  <si>
    <t>Produit / procédé inutilisable, immobilisation.</t>
  </si>
  <si>
    <t>Non-conformité réglementaire, effet grave sans signe avant-coureur.</t>
  </si>
  <si>
    <t>Atteinte à la sécurité des personnes — danger.</t>
  </si>
  <si>
    <t>OCCURRENCE (O) — fréquence d'apparition de la cause</t>
  </si>
  <si>
    <t>Défaillance quasi impossible (&lt; 1 pour 10 000).</t>
  </si>
  <si>
    <t>Défaillance très rare (env. 1 pour 5 000).</t>
  </si>
  <si>
    <t>Défaillance rare (env. 1 pour 2 000).</t>
  </si>
  <si>
    <t>Défaillance occasionnelle (env. 1 pour 1 000).</t>
  </si>
  <si>
    <t>Défaillance modérée (env. 1 pour 500).</t>
  </si>
  <si>
    <t>Défaillance assez fréquente (env. 1 pour 100).</t>
  </si>
  <si>
    <t>Défaillance fréquente (env. 1 pour 50).</t>
  </si>
  <si>
    <t>Défaillance élevée (env. 1 pour 20).</t>
  </si>
  <si>
    <t>Défaillance très élevée (env. 1 pour 10).</t>
  </si>
  <si>
    <t>Défaillance quasi certaine / permanente (&gt; 1 pour 3).</t>
  </si>
  <si>
    <t>DÉTECTION (D) — probabilité de NE PAS détecter avant l'effet</t>
  </si>
  <si>
    <t>Détection certaine — contrôle automatique systématique.</t>
  </si>
  <si>
    <t>Détection très probable, moyen de contrôle éprouvé.</t>
  </si>
  <si>
    <t>Détection probable, contrôle fiable en place.</t>
  </si>
  <si>
    <t>Détection modérément probable.</t>
  </si>
  <si>
    <t>Détection moyenne, contrôle par échantillonnage.</t>
  </si>
  <si>
    <t>Détection faible, contrôle peu fiable.</t>
  </si>
  <si>
    <t>Détection peu probable.</t>
  </si>
  <si>
    <t>Détection très peu probable.</t>
  </si>
  <si>
    <t>Détection quasi impossible.</t>
  </si>
  <si>
    <t>Aucun moyen de détection — défaillance indétectable.</t>
  </si>
  <si>
    <t>NIVEAUX DE PRIORITÉ (seuils paramétrables)</t>
  </si>
  <si>
    <t>IPR min</t>
  </si>
  <si>
    <t>IPR max</t>
  </si>
  <si>
    <t>Repère</t>
  </si>
  <si>
    <t>Astuce : modifiez les cellules jaunes (IPR max) pour adapter les seuils à votre niveau d'exigence. Une gravité élevée (G ≥ 9) justifie une action même si l'IPR reste modéré.</t>
  </si>
  <si>
    <t>Feuille technique — listes utilisées par les menus déroulants (ne pas supprimer)</t>
  </si>
  <si>
    <t>Notes (1 à 10)</t>
  </si>
  <si>
    <t>États</t>
  </si>
  <si>
    <t>Types d'AMDEC</t>
  </si>
  <si>
    <t>Niveaux</t>
  </si>
  <si>
    <t>Produit</t>
  </si>
  <si>
    <t>Moyen (Machine / Équipement)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</si>
</sst>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#,##0&quot; €&quot;"/>
  </numFmts>
  <fonts count="28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1"/>
      <color rgb="FFFFFFFF"/>
      <name val="Calibri"/>
      <charset val="1"/>
    </font>
    <font>
      <b/>
      <sz val="11"/>
      <color rgb="FFFFFFFF"/>
      <name val="Calibri"/>
      <charset val="1"/>
    </font>
    <font>
      <b/>
      <sz val="10"/>
      <color rgb="FF20343A"/>
      <name val="Calibri"/>
      <charset val="1"/>
    </font>
    <font>
      <sz val="10"/>
      <color rgb="FF1F2A2E"/>
      <name val="Calibri"/>
      <charset val="1"/>
    </font>
    <font>
      <b/>
      <sz val="9"/>
      <color rgb="FF5A6B70"/>
      <name val="Calibri"/>
      <charset val="1"/>
    </font>
    <font>
      <b/>
      <sz val="13"/>
      <color rgb="FF0E3A47"/>
      <name val="Calibri"/>
      <charset val="1"/>
    </font>
    <font>
      <sz val="9"/>
      <color rgb="FF3A4A4E"/>
      <name val="Calibri"/>
      <charset val="1"/>
    </font>
    <font>
      <b/>
      <sz val="10"/>
      <color rgb="FFFFFFFF"/>
      <name val="Calibri"/>
      <charset val="1"/>
    </font>
    <font>
      <b/>
      <sz val="10"/>
      <color rgb="FF1E5B2A"/>
      <name val="Calibri"/>
      <charset val="1"/>
    </font>
    <font>
      <b/>
      <sz val="10"/>
      <color rgb="FF1F2A2E"/>
      <name val="Calibri"/>
      <charset val="1"/>
    </font>
    <font>
      <b/>
      <sz val="10"/>
      <color rgb="FF7A5A00"/>
      <name val="Calibri"/>
      <charset val="1"/>
    </font>
    <font>
      <b/>
      <sz val="10"/>
      <color rgb="FF8A3E0A"/>
      <name val="Calibri"/>
      <charset val="1"/>
    </font>
    <font>
      <b/>
      <sz val="10"/>
      <color rgb="FF8A1C13"/>
      <name val="Calibri"/>
      <charset val="1"/>
    </font>
    <font>
      <b/>
      <sz val="18"/>
      <color rgb="FFFFFFFF"/>
      <name val="Calibri"/>
      <charset val="1"/>
    </font>
    <font>
      <sz val="10"/>
      <color rgb="FFFFFFFF"/>
      <name val="Calibri"/>
      <charset val="1"/>
    </font>
    <font>
      <b/>
      <sz val="26"/>
      <color rgb="FF0E3A47"/>
      <name val="Calibri"/>
      <charset val="1"/>
    </font>
    <font>
      <b/>
      <sz val="26"/>
      <color rgb="FF8A1C13"/>
      <name val="Calibri"/>
      <charset val="1"/>
    </font>
    <font>
      <b/>
      <sz val="26"/>
      <color rgb="FF1E5B2A"/>
      <name val="Calibri"/>
      <charset val="1"/>
    </font>
    <font>
      <b/>
      <sz val="10"/>
      <color rgb="FF3A4A4E"/>
      <name val="Calibri"/>
      <charset val="1"/>
    </font>
    <font>
      <b/>
      <sz val="26"/>
      <color rgb="FF2E7C8C"/>
      <name val="Calibri"/>
      <charset val="1"/>
    </font>
    <font>
      <b/>
      <sz val="10"/>
      <color rgb="FF4A4A4A"/>
      <name val="Calibri"/>
      <charset val="1"/>
    </font>
    <font>
      <b/>
      <sz val="10"/>
      <color rgb="FF16506A"/>
      <name val="Calibri"/>
      <charset val="1"/>
    </font>
    <font>
      <b/>
      <sz val="10"/>
      <color rgb="FF8A8A8A"/>
      <name val="Calibri"/>
      <charset val="1"/>
    </font>
    <font>
      <b/>
      <sz val="15"/>
      <color rgb="FFFFFFFF"/>
      <name val="Calibri"/>
      <charset val="1"/>
    </font>
    <font>
      <b/>
      <sz val="9"/>
      <color rgb="FFFFFFFF"/>
      <name val="Calibri"/>
      <charset val="1"/>
    </font>
    <font>
      <b/>
      <sz val="16"/>
      <color rgb="FFFFFFFF"/>
      <name val="Calibri"/>
      <charset val="1"/>
    </font>
  </fonts>
  <fills count="16">
    <fill>
      <patternFill patternType="none"/>
    </fill>
    <fill>
      <patternFill patternType="gray125"/>
    </fill>
    <fill>
      <patternFill patternType="solid">
        <fgColor rgb="FF0E3A47"/>
        <bgColor rgb="FF20343A"/>
      </patternFill>
    </fill>
    <fill>
      <patternFill patternType="solid">
        <fgColor rgb="FF1C5A6B"/>
        <bgColor rgb="FF16506A"/>
      </patternFill>
    </fill>
    <fill>
      <patternFill patternType="solid">
        <fgColor rgb="FF2E7C8C"/>
        <bgColor rgb="FF3D7EA6"/>
      </patternFill>
    </fill>
    <fill>
      <patternFill patternType="solid">
        <fgColor rgb="FFEAF2F4"/>
        <bgColor rgb="FFEDECEA"/>
      </patternFill>
    </fill>
    <fill>
      <patternFill patternType="solid">
        <fgColor rgb="FFFFF6D5"/>
        <bgColor rgb="FFFCEFC2"/>
      </patternFill>
    </fill>
    <fill>
      <patternFill patternType="solid">
        <fgColor rgb="FFFFFFFF"/>
        <bgColor rgb="FFF4F8F9"/>
      </patternFill>
    </fill>
    <fill>
      <patternFill patternType="solid">
        <fgColor rgb="FFF4F8F9"/>
        <bgColor rgb="FFEAF2F4"/>
      </patternFill>
    </fill>
    <fill>
      <patternFill patternType="solid">
        <fgColor rgb="FFD5EAD8"/>
        <bgColor rgb="FFD6DEE1"/>
      </patternFill>
    </fill>
    <fill>
      <patternFill patternType="solid">
        <fgColor rgb="FFFCEFC2"/>
        <bgColor rgb="FFFFF6D5"/>
      </patternFill>
    </fill>
    <fill>
      <patternFill patternType="solid">
        <fgColor rgb="FFF8D4A9"/>
        <bgColor rgb="FFFCEFC2"/>
      </patternFill>
    </fill>
    <fill>
      <patternFill patternType="solid">
        <fgColor rgb="FFF2B3AC"/>
        <bgColor rgb="FFF8D4A9"/>
      </patternFill>
    </fill>
    <fill>
      <patternFill patternType="solid">
        <fgColor rgb="FFEDECEA"/>
        <bgColor rgb="FFEAF2F4"/>
      </patternFill>
    </fill>
    <fill>
      <patternFill patternType="solid">
        <fgColor rgb="FFCFE3F1"/>
        <bgColor rgb="FFD6DEE1"/>
      </patternFill>
    </fill>
    <fill>
      <patternFill patternType="solid">
        <fgColor rgb="FFDDDDDD"/>
        <bgColor rgb="FFD9D9D9"/>
      </patternFill>
    </fill>
  </fills>
  <borders count="2">
    <border>
      <left/>
      <right/>
      <top/>
      <bottom/>
      <diagonal/>
    </border>
    <border>
      <left style="thin">
        <color rgb="FFD6DEE1"/>
      </left>
      <right style="thin">
        <color rgb="FFD6DEE1"/>
      </right>
      <top style="thin">
        <color rgb="FFD6DEE1"/>
      </top>
      <bottom style="thin">
        <color rgb="FFD6DEE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5" fillId="2" borderId="0" xfId="0" applyFont="1" applyFill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14" fontId="5" fillId="6" borderId="1" xfId="0" applyNumberFormat="1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center"/>
    </xf>
    <xf numFmtId="0" fontId="22" fillId="13" borderId="1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/>
    </xf>
    <xf numFmtId="0" fontId="23" fillId="14" borderId="1" xfId="0" applyFont="1" applyFill="1" applyBorder="1" applyAlignment="1">
      <alignment horizontal="left" vertical="center"/>
    </xf>
    <xf numFmtId="0" fontId="13" fillId="11" borderId="1" xfId="0" applyFont="1" applyFill="1" applyBorder="1" applyAlignment="1">
      <alignment horizontal="left" vertical="center"/>
    </xf>
    <xf numFmtId="0" fontId="14" fillId="12" borderId="1" xfId="0" applyFont="1" applyFill="1" applyBorder="1" applyAlignment="1">
      <alignment horizontal="left" vertical="center"/>
    </xf>
    <xf numFmtId="0" fontId="24" fillId="15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top"/>
    </xf>
    <xf numFmtId="14" fontId="5" fillId="7" borderId="1" xfId="0" applyNumberFormat="1" applyFont="1" applyFill="1" applyBorder="1" applyAlignment="1">
      <alignment horizontal="center" vertical="center"/>
    </xf>
    <xf numFmtId="165" fontId="5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top"/>
    </xf>
    <xf numFmtId="14" fontId="5" fillId="8" borderId="1" xfId="0" applyNumberFormat="1" applyFont="1" applyFill="1" applyBorder="1" applyAlignment="1">
      <alignment horizontal="center" vertical="center"/>
    </xf>
    <xf numFmtId="165" fontId="5" fillId="8" borderId="1" xfId="0" applyNumberFormat="1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" fontId="17" fillId="7" borderId="1" xfId="0" applyNumberFormat="1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 vertical="center"/>
    </xf>
    <xf numFmtId="1" fontId="19" fillId="7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164" fontId="21" fillId="7" borderId="1" xfId="0" applyNumberFormat="1" applyFont="1" applyFill="1" applyBorder="1" applyAlignment="1">
      <alignment horizontal="center" vertical="center"/>
    </xf>
    <xf numFmtId="165" fontId="17" fillId="7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16"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ont>
        <b/>
        <sz val="10"/>
        <color rgb="FF7A5A00"/>
        <name val="Calibri"/>
        <charset val="1"/>
      </font>
      <fill>
        <patternFill>
          <bgColor rgb="FFFCEFC2"/>
        </patternFill>
      </fill>
    </dxf>
    <dxf>
      <font>
        <b/>
        <sz val="10"/>
        <color rgb="FF8A3E0A"/>
        <name val="Calibri"/>
        <charset val="1"/>
      </font>
      <fill>
        <patternFill>
          <bgColor rgb="FFF8D4A9"/>
        </patternFill>
      </fill>
    </dxf>
    <dxf>
      <font>
        <b/>
        <sz val="10"/>
        <color rgb="FF8A1C13"/>
        <name val="Calibri"/>
        <charset val="1"/>
      </font>
      <fill>
        <patternFill>
          <bgColor rgb="FFF2B3AC"/>
        </patternFill>
      </fill>
    </dxf>
    <dxf>
      <font>
        <b/>
        <sz val="10"/>
        <color rgb="FF8A8A8A"/>
        <name val="Calibri"/>
        <charset val="1"/>
      </font>
      <fill>
        <patternFill>
          <bgColor rgb="FFDDDDDD"/>
        </patternFill>
      </fill>
    </dxf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ont>
        <b/>
        <sz val="10"/>
        <color rgb="FF16506A"/>
        <name val="Calibri"/>
        <charset val="1"/>
      </font>
      <fill>
        <patternFill>
          <bgColor rgb="FFCFE3F1"/>
        </patternFill>
      </fill>
    </dxf>
    <dxf>
      <font>
        <b/>
        <sz val="10"/>
        <color rgb="FF4A4A4A"/>
        <name val="Calibri"/>
        <charset val="1"/>
      </font>
      <fill>
        <patternFill>
          <bgColor rgb="FFEDECEA"/>
        </patternFill>
      </fill>
    </dxf>
    <dxf>
      <font>
        <b/>
        <sz val="10"/>
        <color rgb="FF8A1C13"/>
        <name val="Calibri"/>
        <charset val="1"/>
      </font>
      <fill>
        <patternFill>
          <bgColor rgb="FFF2B3AC"/>
        </patternFill>
      </fill>
    </dxf>
    <dxf>
      <font>
        <b/>
        <sz val="10"/>
        <color rgb="FF8A3E0A"/>
        <name val="Calibri"/>
        <charset val="1"/>
      </font>
      <fill>
        <patternFill>
          <bgColor rgb="FFF8D4A9"/>
        </patternFill>
      </fill>
    </dxf>
    <dxf>
      <font>
        <b/>
        <sz val="10"/>
        <color rgb="FF7A5A00"/>
        <name val="Calibri"/>
        <charset val="1"/>
      </font>
      <fill>
        <patternFill>
          <bgColor rgb="FFFCEFC2"/>
        </patternFill>
      </fill>
    </dxf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ont>
        <b/>
        <sz val="10"/>
        <color rgb="FF7A5A00"/>
        <name val="Calibri"/>
        <charset val="1"/>
      </font>
      <fill>
        <patternFill>
          <bgColor rgb="FFFCEFC2"/>
        </patternFill>
      </fill>
    </dxf>
    <dxf>
      <font>
        <b/>
        <sz val="10"/>
        <color rgb="FF8A3E0A"/>
        <name val="Calibri"/>
        <charset val="1"/>
      </font>
      <fill>
        <patternFill>
          <bgColor rgb="FFF8D4A9"/>
        </patternFill>
      </fill>
    </dxf>
    <dxf>
      <font>
        <b/>
        <sz val="10"/>
        <color rgb="FF8A1C13"/>
        <name val="Calibri"/>
        <charset val="1"/>
      </font>
      <fill>
        <patternFill>
          <bgColor rgb="FFF2B3A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DECEA"/>
      <rgbColor rgb="FFFF00FF"/>
      <rgbColor rgb="FF00FFFF"/>
      <rgbColor rgb="FF8A1C13"/>
      <rgbColor rgb="FF1E5B2A"/>
      <rgbColor rgb="FF000080"/>
      <rgbColor rgb="FF7A5A00"/>
      <rgbColor rgb="FF800080"/>
      <rgbColor rgb="FF2E7C8C"/>
      <rgbColor rgb="FFBDBDBD"/>
      <rgbColor rgb="FF878787"/>
      <rgbColor rgb="FF9AA7AB"/>
      <rgbColor rgb="FFC0392B"/>
      <rgbColor rgb="FFFFF6D5"/>
      <rgbColor rgb="FFEAF2F4"/>
      <rgbColor rgb="FF660066"/>
      <rgbColor rgb="FF8A8A8A"/>
      <rgbColor rgb="FF16506A"/>
      <rgbColor rgb="FFC4CCCE"/>
      <rgbColor rgb="FF000080"/>
      <rgbColor rgb="FFFF00FF"/>
      <rgbColor rgb="FFDDDDDD"/>
      <rgbColor rgb="FF00FFFF"/>
      <rgbColor rgb="FF800080"/>
      <rgbColor rgb="FF800000"/>
      <rgbColor rgb="FF1C5A6B"/>
      <rgbColor rgb="FF0000FF"/>
      <rgbColor rgb="FF00CCFF"/>
      <rgbColor rgb="FFCFE3F1"/>
      <rgbColor rgb="FFD5EAD8"/>
      <rgbColor rgb="FFFCEFC2"/>
      <rgbColor rgb="FFD6DEE1"/>
      <rgbColor rgb="FFF2B3AC"/>
      <rgbColor rgb="FFD9D9D9"/>
      <rgbColor rgb="FFF8D4A9"/>
      <rgbColor rgb="FF4F81BD"/>
      <rgbColor rgb="FF3D7EA6"/>
      <rgbColor rgb="FFF4F8F9"/>
      <rgbColor rgb="FFE3B84D"/>
      <rgbColor rgb="FFE08A3C"/>
      <rgbColor rgb="FFFF6600"/>
      <rgbColor rgb="FF5A6B70"/>
      <rgbColor rgb="FF9AA0A3"/>
      <rgbColor rgb="FF0E3A47"/>
      <rgbColor rgb="FF4E9A5E"/>
      <rgbColor rgb="FF003300"/>
      <rgbColor rgb="FF1F2A2E"/>
      <rgbColor rgb="FF8A3E0A"/>
      <rgbColor rgb="FF4A4A4A"/>
      <rgbColor rgb="FF3A4A4E"/>
      <rgbColor rgb="FF2034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Risques par niveau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E9A5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4B5A-4829-BFC4-7030584A2A68}"/>
              </c:ext>
            </c:extLst>
          </c:dPt>
          <c:dPt>
            <c:idx val="1"/>
            <c:invertIfNegative val="0"/>
            <c:bubble3D val="0"/>
            <c:spPr>
              <a:solidFill>
                <a:srgbClr val="E3B8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4B5A-4829-BFC4-7030584A2A68}"/>
              </c:ext>
            </c:extLst>
          </c:dPt>
          <c:dPt>
            <c:idx val="2"/>
            <c:invertIfNegative val="0"/>
            <c:bubble3D val="0"/>
            <c:spPr>
              <a:solidFill>
                <a:srgbClr val="E08A3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4B5A-4829-BFC4-7030584A2A68}"/>
              </c:ext>
            </c:extLst>
          </c:dPt>
          <c:dPt>
            <c:idx val="3"/>
            <c:invertIfNegative val="0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4B5A-4829-BFC4-7030584A2A68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B5A-4829-BFC4-7030584A2A68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B5A-4829-BFC4-7030584A2A68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B5A-4829-BFC4-7030584A2A68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4B5A-4829-BFC4-7030584A2A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bord'!$B$14:$B$17</c:f>
              <c:strCache>
                <c:ptCount val="4"/>
                <c:pt idx="0">
                  <c:v>Faible</c:v>
                </c:pt>
                <c:pt idx="1">
                  <c:v>Moyen</c:v>
                </c:pt>
                <c:pt idx="2">
                  <c:v>Élevé</c:v>
                </c:pt>
                <c:pt idx="3">
                  <c:v>Critique</c:v>
                </c:pt>
              </c:strCache>
            </c:strRef>
          </c:cat>
          <c:val>
            <c:numRef>
              <c:f>'Tableau de bord'!$C$14:$C$17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7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5A-4829-BFC4-7030584A2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716456"/>
        <c:axId val="97336023"/>
      </c:barChart>
      <c:catAx>
        <c:axId val="61716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7336023"/>
        <c:crosses val="autoZero"/>
        <c:auto val="1"/>
        <c:lblAlgn val="ctr"/>
        <c:lblOffset val="100"/>
        <c:noMultiLvlLbl val="0"/>
      </c:catAx>
      <c:valAx>
        <c:axId val="973360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17164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Actions par état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AA0A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558-4344-92BE-EA0221A63F18}"/>
              </c:ext>
            </c:extLst>
          </c:dPt>
          <c:dPt>
            <c:idx val="1"/>
            <c:invertIfNegative val="0"/>
            <c:bubble3D val="0"/>
            <c:spPr>
              <a:solidFill>
                <a:srgbClr val="3D7EA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558-4344-92BE-EA0221A63F18}"/>
              </c:ext>
            </c:extLst>
          </c:dPt>
          <c:dPt>
            <c:idx val="2"/>
            <c:invertIfNegative val="0"/>
            <c:bubble3D val="0"/>
            <c:spPr>
              <a:solidFill>
                <a:srgbClr val="4E9A5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5558-4344-92BE-EA0221A63F18}"/>
              </c:ext>
            </c:extLst>
          </c:dPt>
          <c:dPt>
            <c:idx val="3"/>
            <c:invertIfNegative val="0"/>
            <c:bubble3D val="0"/>
            <c:spPr>
              <a:solidFill>
                <a:srgbClr val="BDBD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5558-4344-92BE-EA0221A63F18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5558-4344-92BE-EA0221A63F18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5558-4344-92BE-EA0221A63F18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5558-4344-92BE-EA0221A63F18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5558-4344-92BE-EA0221A63F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bord'!$F$14:$F$17</c:f>
              <c:strCache>
                <c:ptCount val="4"/>
                <c:pt idx="0">
                  <c:v>À faire</c:v>
                </c:pt>
                <c:pt idx="1">
                  <c:v>En cours</c:v>
                </c:pt>
                <c:pt idx="2">
                  <c:v>Réalisée</c:v>
                </c:pt>
                <c:pt idx="3">
                  <c:v>Annulée</c:v>
                </c:pt>
              </c:strCache>
            </c:strRef>
          </c:cat>
          <c:val>
            <c:numRef>
              <c:f>'Tableau de bord'!$G$14:$G$17</c:f>
              <c:numCache>
                <c:formatCode>General</c:formatCode>
                <c:ptCount val="4"/>
                <c:pt idx="0">
                  <c:v>8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58-4344-92BE-EA0221A63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993370"/>
        <c:axId val="41938612"/>
      </c:barChart>
      <c:catAx>
        <c:axId val="769933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1938612"/>
        <c:crosses val="autoZero"/>
        <c:auto val="1"/>
        <c:lblAlgn val="ctr"/>
        <c:lblOffset val="100"/>
        <c:noMultiLvlLbl val="0"/>
      </c:catAx>
      <c:valAx>
        <c:axId val="419386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699337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302040</xdr:colOff>
      <xdr:row>32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466725</xdr:colOff>
      <xdr:row>18</xdr:row>
      <xdr:rowOff>0</xdr:rowOff>
    </xdr:from>
    <xdr:to>
      <xdr:col>11</xdr:col>
      <xdr:colOff>824850</xdr:colOff>
      <xdr:row>32</xdr:row>
      <xdr:rowOff>32760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C8C"/>
    <pageSetUpPr fitToPage="1"/>
  </sheetPr>
  <dimension ref="B1:L17"/>
  <sheetViews>
    <sheetView showGridLines="0" tabSelected="1" zoomScaleNormal="100" workbookViewId="0">
      <selection activeCell="J44" sqref="J44"/>
    </sheetView>
  </sheetViews>
  <sheetFormatPr baseColWidth="10" defaultColWidth="8.7109375" defaultRowHeight="15" x14ac:dyDescent="0.25"/>
  <cols>
    <col min="1" max="1" width="2.42578125" customWidth="1"/>
    <col min="2" max="2" width="14" customWidth="1"/>
    <col min="3" max="4" width="13" customWidth="1"/>
    <col min="5" max="5" width="3" customWidth="1"/>
    <col min="6" max="6" width="14" customWidth="1"/>
    <col min="7" max="8" width="13" customWidth="1"/>
    <col min="9" max="9" width="3" customWidth="1"/>
    <col min="10" max="10" width="14" customWidth="1"/>
    <col min="11" max="12" width="13" customWidth="1"/>
    <col min="13" max="13" width="2.42578125" customWidth="1"/>
  </cols>
  <sheetData>
    <row r="1" spans="2:12" ht="31.5" customHeight="1" x14ac:dyDescent="0.25">
      <c r="B1" s="1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8" customHeight="1" x14ac:dyDescent="0.25">
      <c r="B2" s="50" t="s">
        <v>47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4" spans="2:12" x14ac:dyDescent="0.25">
      <c r="B4" s="51">
        <f>COUNTA('Analyse AMDEC'!$B$4:$B$53)</f>
        <v>12</v>
      </c>
      <c r="C4" s="51"/>
      <c r="D4" s="51"/>
      <c r="F4" s="52">
        <f>IFERROR(ROUND(AVERAGE('Analyse AMDEC'!$J$4:$J$53),0),0)</f>
        <v>158</v>
      </c>
      <c r="G4" s="52"/>
      <c r="H4" s="52"/>
      <c r="J4" s="53">
        <f>IFERROR(ROUND(AVERAGE('Analyse AMDEC'!$T$4:$T$53),0),0)</f>
        <v>52</v>
      </c>
      <c r="K4" s="53"/>
      <c r="L4" s="53"/>
    </row>
    <row r="5" spans="2:12" x14ac:dyDescent="0.25">
      <c r="B5" s="51"/>
      <c r="C5" s="51"/>
      <c r="D5" s="51"/>
      <c r="F5" s="52"/>
      <c r="G5" s="52"/>
      <c r="H5" s="52"/>
      <c r="J5" s="53"/>
      <c r="K5" s="53"/>
      <c r="L5" s="53"/>
    </row>
    <row r="6" spans="2:12" x14ac:dyDescent="0.25">
      <c r="B6" s="54" t="s">
        <v>48</v>
      </c>
      <c r="C6" s="54"/>
      <c r="D6" s="54"/>
      <c r="F6" s="54" t="s">
        <v>49</v>
      </c>
      <c r="G6" s="54"/>
      <c r="H6" s="54"/>
      <c r="J6" s="54" t="s">
        <v>50</v>
      </c>
      <c r="K6" s="54"/>
      <c r="L6" s="54"/>
    </row>
    <row r="8" spans="2:12" x14ac:dyDescent="0.25">
      <c r="B8" s="55">
        <f>IFERROR((SUM('Analyse AMDEC'!$J$4:$J$53)-SUM('Analyse AMDEC'!$T$4:$T$53))/SUM('Analyse AMDEC'!$J$4:$J$53),0)</f>
        <v>0.66807610993657507</v>
      </c>
      <c r="C8" s="55"/>
      <c r="D8" s="55"/>
      <c r="F8" s="55">
        <f>IFERROR(COUNTIF('Analyse AMDEC'!$P$4:$P$53,"Réalisée")/COUNTA('Analyse AMDEC'!$P$4:$P$53),0)</f>
        <v>8.3333333333333329E-2</v>
      </c>
      <c r="G8" s="55"/>
      <c r="H8" s="55"/>
      <c r="J8" s="56">
        <f>SUM('Analyse AMDEC'!$O$4:$O$53)</f>
        <v>34300</v>
      </c>
      <c r="K8" s="56"/>
      <c r="L8" s="56"/>
    </row>
    <row r="9" spans="2:12" x14ac:dyDescent="0.25">
      <c r="B9" s="55"/>
      <c r="C9" s="55"/>
      <c r="D9" s="55"/>
      <c r="F9" s="55"/>
      <c r="G9" s="55"/>
      <c r="H9" s="55"/>
      <c r="J9" s="56"/>
      <c r="K9" s="56"/>
      <c r="L9" s="56"/>
    </row>
    <row r="10" spans="2:12" x14ac:dyDescent="0.25">
      <c r="B10" s="54" t="s">
        <v>51</v>
      </c>
      <c r="C10" s="54"/>
      <c r="D10" s="54"/>
      <c r="F10" s="54" t="s">
        <v>52</v>
      </c>
      <c r="G10" s="54"/>
      <c r="H10" s="54"/>
      <c r="J10" s="54" t="s">
        <v>53</v>
      </c>
      <c r="K10" s="54"/>
      <c r="L10" s="54"/>
    </row>
    <row r="12" spans="2:12" x14ac:dyDescent="0.25">
      <c r="B12" s="12" t="s">
        <v>54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2:12" x14ac:dyDescent="0.25">
      <c r="B13" s="18" t="s">
        <v>55</v>
      </c>
      <c r="C13" s="17" t="s">
        <v>56</v>
      </c>
      <c r="F13" s="18" t="s">
        <v>57</v>
      </c>
      <c r="G13" s="17" t="s">
        <v>56</v>
      </c>
    </row>
    <row r="14" spans="2:12" x14ac:dyDescent="0.25">
      <c r="B14" s="24" t="s">
        <v>33</v>
      </c>
      <c r="C14" s="20">
        <f>COUNTIFS('Analyse AMDEC'!$J$4:$J$53,"&gt;0",'Analyse AMDEC'!$J$4:$J$53,"&lt;="&amp;seuil_moyen)</f>
        <v>1</v>
      </c>
      <c r="F14" s="25" t="s">
        <v>58</v>
      </c>
      <c r="G14" s="20">
        <f>COUNTIF('Analyse AMDEC'!$P$4:$P$53,"À faire")</f>
        <v>8</v>
      </c>
    </row>
    <row r="15" spans="2:12" x14ac:dyDescent="0.25">
      <c r="B15" s="26" t="s">
        <v>36</v>
      </c>
      <c r="C15" s="20">
        <f>COUNTIFS('Analyse AMDEC'!$J$4:$J$53,"&gt;"&amp;seuil_moyen,'Analyse AMDEC'!$J$4:$J$53,"&lt;="&amp;seuil_eleve)</f>
        <v>1</v>
      </c>
      <c r="F15" s="27" t="s">
        <v>59</v>
      </c>
      <c r="G15" s="20">
        <f>COUNTIF('Analyse AMDEC'!$P$4:$P$53,"En cours")</f>
        <v>3</v>
      </c>
    </row>
    <row r="16" spans="2:12" x14ac:dyDescent="0.25">
      <c r="B16" s="28" t="s">
        <v>39</v>
      </c>
      <c r="C16" s="20">
        <f>COUNTIFS('Analyse AMDEC'!$J$4:$J$53,"&gt;"&amp;seuil_eleve,'Analyse AMDEC'!$J$4:$J$53,"&lt;="&amp;seuil_critique)</f>
        <v>7</v>
      </c>
      <c r="F16" s="24" t="s">
        <v>60</v>
      </c>
      <c r="G16" s="20">
        <f>COUNTIF('Analyse AMDEC'!$P$4:$P$53,"Réalisée")</f>
        <v>1</v>
      </c>
    </row>
    <row r="17" spans="2:7" x14ac:dyDescent="0.25">
      <c r="B17" s="29" t="s">
        <v>42</v>
      </c>
      <c r="C17" s="20">
        <f>COUNTIF('Analyse AMDEC'!$J$4:$J$53,"&gt;"&amp;seuil_critique)</f>
        <v>3</v>
      </c>
      <c r="F17" s="30" t="s">
        <v>61</v>
      </c>
      <c r="G17" s="20">
        <f>COUNTIF('Analyse AMDEC'!$P$4:$P$53,"Annulée")</f>
        <v>0</v>
      </c>
    </row>
  </sheetData>
  <mergeCells count="15">
    <mergeCell ref="B10:D10"/>
    <mergeCell ref="F10:H10"/>
    <mergeCell ref="J10:L10"/>
    <mergeCell ref="B12:L12"/>
    <mergeCell ref="B6:D6"/>
    <mergeCell ref="F6:H6"/>
    <mergeCell ref="J6:L6"/>
    <mergeCell ref="B8:D9"/>
    <mergeCell ref="F8:H9"/>
    <mergeCell ref="J8:L9"/>
    <mergeCell ref="B1:L1"/>
    <mergeCell ref="B2:L2"/>
    <mergeCell ref="B4:D5"/>
    <mergeCell ref="F4:H5"/>
    <mergeCell ref="J4:L5"/>
  </mergeCells>
  <pageMargins left="0.3" right="0.3" top="0.4" bottom="0.4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C5A6B"/>
    <pageSetUpPr fitToPage="1"/>
  </sheetPr>
  <dimension ref="A1:U53"/>
  <sheetViews>
    <sheetView showGridLines="0" zoomScaleNormal="100" workbookViewId="0">
      <pane ySplit="3" topLeftCell="A4" activePane="bottomLeft" state="frozen"/>
      <selection pane="bottomLeft" sqref="A1:U1"/>
    </sheetView>
  </sheetViews>
  <sheetFormatPr baseColWidth="10" defaultColWidth="8.7109375" defaultRowHeight="15" x14ac:dyDescent="0.25"/>
  <cols>
    <col min="1" max="1" width="5.5703125" customWidth="1"/>
    <col min="2" max="2" width="22" customWidth="1"/>
    <col min="3" max="4" width="26" customWidth="1"/>
    <col min="5" max="6" width="24" customWidth="1"/>
    <col min="7" max="7" width="8" customWidth="1"/>
    <col min="8" max="8" width="9" customWidth="1"/>
    <col min="9" max="9" width="8" customWidth="1"/>
    <col min="10" max="10" width="8.42578125" customWidth="1"/>
    <col min="11" max="11" width="14" customWidth="1"/>
    <col min="12" max="12" width="30" customWidth="1"/>
    <col min="13" max="13" width="15" customWidth="1"/>
    <col min="14" max="14" width="12" customWidth="1"/>
    <col min="15" max="15" width="13" customWidth="1"/>
    <col min="16" max="16" width="12" customWidth="1"/>
    <col min="17" max="19" width="5.5703125" customWidth="1"/>
    <col min="20" max="20" width="10" customWidth="1"/>
    <col min="21" max="21" width="8" customWidth="1"/>
  </cols>
  <sheetData>
    <row r="1" spans="1:21" ht="25.5" customHeight="1" x14ac:dyDescent="0.25">
      <c r="A1" s="57" t="s">
        <v>62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8" customHeight="1" x14ac:dyDescent="0.25">
      <c r="A2" s="58" t="s">
        <v>63</v>
      </c>
      <c r="B2" s="58"/>
      <c r="C2" s="58"/>
      <c r="D2" s="58"/>
      <c r="E2" s="58"/>
      <c r="F2" s="58"/>
      <c r="G2" s="59" t="s">
        <v>64</v>
      </c>
      <c r="H2" s="59"/>
      <c r="I2" s="59"/>
      <c r="J2" s="59"/>
      <c r="K2" s="31" t="s">
        <v>65</v>
      </c>
      <c r="L2" s="59" t="s">
        <v>66</v>
      </c>
      <c r="M2" s="59"/>
      <c r="N2" s="59"/>
      <c r="O2" s="59"/>
      <c r="P2" s="59"/>
      <c r="Q2" s="58" t="s">
        <v>67</v>
      </c>
      <c r="R2" s="58"/>
      <c r="S2" s="58"/>
      <c r="T2" s="58"/>
      <c r="U2" s="58"/>
    </row>
    <row r="3" spans="1:21" ht="31.5" customHeight="1" x14ac:dyDescent="0.25">
      <c r="A3" s="32" t="s">
        <v>68</v>
      </c>
      <c r="B3" s="32" t="s">
        <v>69</v>
      </c>
      <c r="C3" s="32" t="s">
        <v>70</v>
      </c>
      <c r="D3" s="32" t="s">
        <v>71</v>
      </c>
      <c r="E3" s="32" t="s">
        <v>72</v>
      </c>
      <c r="F3" s="32" t="s">
        <v>73</v>
      </c>
      <c r="G3" s="32" t="s">
        <v>74</v>
      </c>
      <c r="H3" s="32" t="s">
        <v>75</v>
      </c>
      <c r="I3" s="32" t="s">
        <v>76</v>
      </c>
      <c r="J3" s="32" t="s">
        <v>77</v>
      </c>
      <c r="K3" s="32" t="s">
        <v>55</v>
      </c>
      <c r="L3" s="32" t="s">
        <v>32</v>
      </c>
      <c r="M3" s="32" t="s">
        <v>78</v>
      </c>
      <c r="N3" s="32" t="s">
        <v>79</v>
      </c>
      <c r="O3" s="32" t="s">
        <v>80</v>
      </c>
      <c r="P3" s="32" t="s">
        <v>81</v>
      </c>
      <c r="Q3" s="32" t="s">
        <v>82</v>
      </c>
      <c r="R3" s="32" t="s">
        <v>83</v>
      </c>
      <c r="S3" s="32" t="s">
        <v>84</v>
      </c>
      <c r="T3" s="32" t="s">
        <v>85</v>
      </c>
      <c r="U3" s="32" t="s">
        <v>86</v>
      </c>
    </row>
    <row r="4" spans="1:21" ht="42" customHeight="1" x14ac:dyDescent="0.25">
      <c r="A4" s="20">
        <f t="shared" ref="A4:A35" si="0">IF($B4="","",ROW()-3)</f>
        <v>1</v>
      </c>
      <c r="B4" s="33" t="s">
        <v>87</v>
      </c>
      <c r="C4" s="33" t="s">
        <v>88</v>
      </c>
      <c r="D4" s="33" t="s">
        <v>89</v>
      </c>
      <c r="E4" s="33" t="s">
        <v>90</v>
      </c>
      <c r="F4" s="33" t="s">
        <v>91</v>
      </c>
      <c r="G4" s="34">
        <v>7</v>
      </c>
      <c r="H4" s="34">
        <v>4</v>
      </c>
      <c r="I4" s="34">
        <v>6</v>
      </c>
      <c r="J4" s="20">
        <f t="shared" ref="J4:J35" si="1">IF(OR($G4="",$H4="",$I4=""),"",$G4*$H4*$I4)</f>
        <v>168</v>
      </c>
      <c r="K4" s="20" t="str">
        <f t="shared" ref="K4:K35" si="2">IF($J4="","",IF($J4&lt;=seuil_moyen,"Faible",IF($J4&lt;=seuil_eleve,"Moyen",IF($J4&lt;=seuil_critique,"Élevé","Critique"))))</f>
        <v>Élevé</v>
      </c>
      <c r="L4" s="33" t="s">
        <v>92</v>
      </c>
      <c r="M4" s="35" t="s">
        <v>93</v>
      </c>
      <c r="N4" s="36">
        <f>DATE(2027,3,15)</f>
        <v>46461</v>
      </c>
      <c r="O4" s="37">
        <v>1200</v>
      </c>
      <c r="P4" s="34" t="s">
        <v>59</v>
      </c>
      <c r="Q4" s="34">
        <v>7</v>
      </c>
      <c r="R4" s="34">
        <v>3</v>
      </c>
      <c r="S4" s="34">
        <v>3</v>
      </c>
      <c r="T4" s="20">
        <f t="shared" ref="T4:T35" si="3">IF(OR($Q4="",$R4="",$S4=""),"",$Q4*$R4*$S4)</f>
        <v>63</v>
      </c>
      <c r="U4" s="38">
        <f t="shared" ref="U4:U35" si="4">IF(OR($J4="",$T4="",$J4=0),"",($J4-$T4)/$J4)</f>
        <v>0.625</v>
      </c>
    </row>
    <row r="5" spans="1:21" ht="42" customHeight="1" x14ac:dyDescent="0.25">
      <c r="A5" s="39">
        <f t="shared" si="0"/>
        <v>2</v>
      </c>
      <c r="B5" s="40" t="s">
        <v>94</v>
      </c>
      <c r="C5" s="40" t="s">
        <v>95</v>
      </c>
      <c r="D5" s="40" t="s">
        <v>96</v>
      </c>
      <c r="E5" s="40" t="s">
        <v>97</v>
      </c>
      <c r="F5" s="40" t="s">
        <v>98</v>
      </c>
      <c r="G5" s="41">
        <v>6</v>
      </c>
      <c r="H5" s="41">
        <v>5</v>
      </c>
      <c r="I5" s="41">
        <v>5</v>
      </c>
      <c r="J5" s="39">
        <f t="shared" si="1"/>
        <v>150</v>
      </c>
      <c r="K5" s="39" t="str">
        <f t="shared" si="2"/>
        <v>Élevé</v>
      </c>
      <c r="L5" s="40" t="s">
        <v>99</v>
      </c>
      <c r="M5" s="42" t="s">
        <v>100</v>
      </c>
      <c r="N5" s="43">
        <f>DATE(2027,4,30)</f>
        <v>46507</v>
      </c>
      <c r="O5" s="44">
        <v>3500</v>
      </c>
      <c r="P5" s="41" t="s">
        <v>58</v>
      </c>
      <c r="Q5" s="41">
        <v>6</v>
      </c>
      <c r="R5" s="41">
        <v>3</v>
      </c>
      <c r="S5" s="41">
        <v>3</v>
      </c>
      <c r="T5" s="39">
        <f t="shared" si="3"/>
        <v>54</v>
      </c>
      <c r="U5" s="45">
        <f t="shared" si="4"/>
        <v>0.64</v>
      </c>
    </row>
    <row r="6" spans="1:21" ht="42" customHeight="1" x14ac:dyDescent="0.25">
      <c r="A6" s="20">
        <f t="shared" si="0"/>
        <v>3</v>
      </c>
      <c r="B6" s="33" t="s">
        <v>101</v>
      </c>
      <c r="C6" s="33" t="s">
        <v>102</v>
      </c>
      <c r="D6" s="33" t="s">
        <v>103</v>
      </c>
      <c r="E6" s="33" t="s">
        <v>104</v>
      </c>
      <c r="F6" s="33" t="s">
        <v>105</v>
      </c>
      <c r="G6" s="34">
        <v>5</v>
      </c>
      <c r="H6" s="34">
        <v>4</v>
      </c>
      <c r="I6" s="34">
        <v>6</v>
      </c>
      <c r="J6" s="20">
        <f t="shared" si="1"/>
        <v>120</v>
      </c>
      <c r="K6" s="20" t="str">
        <f t="shared" si="2"/>
        <v>Élevé</v>
      </c>
      <c r="L6" s="33" t="s">
        <v>106</v>
      </c>
      <c r="M6" s="35" t="s">
        <v>107</v>
      </c>
      <c r="N6" s="36">
        <f>DATE(2027,2,28)</f>
        <v>46446</v>
      </c>
      <c r="O6" s="37">
        <v>800</v>
      </c>
      <c r="P6" s="34" t="s">
        <v>60</v>
      </c>
      <c r="Q6" s="34">
        <v>5</v>
      </c>
      <c r="R6" s="34">
        <v>2</v>
      </c>
      <c r="S6" s="34">
        <v>3</v>
      </c>
      <c r="T6" s="20">
        <f t="shared" si="3"/>
        <v>30</v>
      </c>
      <c r="U6" s="38">
        <f t="shared" si="4"/>
        <v>0.75</v>
      </c>
    </row>
    <row r="7" spans="1:21" ht="42" customHeight="1" x14ac:dyDescent="0.25">
      <c r="A7" s="39">
        <f t="shared" si="0"/>
        <v>4</v>
      </c>
      <c r="B7" s="40" t="s">
        <v>108</v>
      </c>
      <c r="C7" s="40" t="s">
        <v>109</v>
      </c>
      <c r="D7" s="40" t="s">
        <v>110</v>
      </c>
      <c r="E7" s="40" t="s">
        <v>111</v>
      </c>
      <c r="F7" s="40" t="s">
        <v>112</v>
      </c>
      <c r="G7" s="41">
        <v>8</v>
      </c>
      <c r="H7" s="41">
        <v>6</v>
      </c>
      <c r="I7" s="41">
        <v>7</v>
      </c>
      <c r="J7" s="39">
        <f t="shared" si="1"/>
        <v>336</v>
      </c>
      <c r="K7" s="39" t="str">
        <f t="shared" si="2"/>
        <v>Critique</v>
      </c>
      <c r="L7" s="40" t="s">
        <v>113</v>
      </c>
      <c r="M7" s="42" t="s">
        <v>93</v>
      </c>
      <c r="N7" s="43">
        <f>DATE(2027,5,20)</f>
        <v>46527</v>
      </c>
      <c r="O7" s="44">
        <v>6000</v>
      </c>
      <c r="P7" s="41" t="s">
        <v>58</v>
      </c>
      <c r="Q7" s="41">
        <v>8</v>
      </c>
      <c r="R7" s="41">
        <v>3</v>
      </c>
      <c r="S7" s="41">
        <v>3</v>
      </c>
      <c r="T7" s="39">
        <f t="shared" si="3"/>
        <v>72</v>
      </c>
      <c r="U7" s="45">
        <f t="shared" si="4"/>
        <v>0.7857142857142857</v>
      </c>
    </row>
    <row r="8" spans="1:21" ht="42" customHeight="1" x14ac:dyDescent="0.25">
      <c r="A8" s="20">
        <f t="shared" si="0"/>
        <v>5</v>
      </c>
      <c r="B8" s="33" t="s">
        <v>114</v>
      </c>
      <c r="C8" s="33" t="s">
        <v>115</v>
      </c>
      <c r="D8" s="33" t="s">
        <v>116</v>
      </c>
      <c r="E8" s="33" t="s">
        <v>117</v>
      </c>
      <c r="F8" s="33" t="s">
        <v>118</v>
      </c>
      <c r="G8" s="34">
        <v>9</v>
      </c>
      <c r="H8" s="34">
        <v>4</v>
      </c>
      <c r="I8" s="34">
        <v>7</v>
      </c>
      <c r="J8" s="20">
        <f t="shared" si="1"/>
        <v>252</v>
      </c>
      <c r="K8" s="20" t="str">
        <f t="shared" si="2"/>
        <v>Critique</v>
      </c>
      <c r="L8" s="33" t="s">
        <v>119</v>
      </c>
      <c r="M8" s="35" t="s">
        <v>120</v>
      </c>
      <c r="N8" s="36">
        <f>DATE(2027,6,10)</f>
        <v>46548</v>
      </c>
      <c r="O8" s="37">
        <v>4200</v>
      </c>
      <c r="P8" s="34" t="s">
        <v>58</v>
      </c>
      <c r="Q8" s="34">
        <v>9</v>
      </c>
      <c r="R8" s="34">
        <v>3</v>
      </c>
      <c r="S8" s="34">
        <v>3</v>
      </c>
      <c r="T8" s="20">
        <f t="shared" si="3"/>
        <v>81</v>
      </c>
      <c r="U8" s="38">
        <f t="shared" si="4"/>
        <v>0.6785714285714286</v>
      </c>
    </row>
    <row r="9" spans="1:21" ht="42" customHeight="1" x14ac:dyDescent="0.25">
      <c r="A9" s="39">
        <f t="shared" si="0"/>
        <v>6</v>
      </c>
      <c r="B9" s="40" t="s">
        <v>121</v>
      </c>
      <c r="C9" s="40" t="s">
        <v>122</v>
      </c>
      <c r="D9" s="40" t="s">
        <v>123</v>
      </c>
      <c r="E9" s="40" t="s">
        <v>124</v>
      </c>
      <c r="F9" s="40" t="s">
        <v>125</v>
      </c>
      <c r="G9" s="41">
        <v>7</v>
      </c>
      <c r="H9" s="41">
        <v>3</v>
      </c>
      <c r="I9" s="41">
        <v>6</v>
      </c>
      <c r="J9" s="39">
        <f t="shared" si="1"/>
        <v>126</v>
      </c>
      <c r="K9" s="39" t="str">
        <f t="shared" si="2"/>
        <v>Élevé</v>
      </c>
      <c r="L9" s="40" t="s">
        <v>126</v>
      </c>
      <c r="M9" s="42" t="s">
        <v>100</v>
      </c>
      <c r="N9" s="43">
        <f>DATE(2027,3,31)</f>
        <v>46477</v>
      </c>
      <c r="O9" s="44">
        <v>1500</v>
      </c>
      <c r="P9" s="41" t="s">
        <v>59</v>
      </c>
      <c r="Q9" s="41">
        <v>7</v>
      </c>
      <c r="R9" s="41">
        <v>3</v>
      </c>
      <c r="S9" s="41">
        <v>3</v>
      </c>
      <c r="T9" s="39">
        <f t="shared" si="3"/>
        <v>63</v>
      </c>
      <c r="U9" s="45">
        <f t="shared" si="4"/>
        <v>0.5</v>
      </c>
    </row>
    <row r="10" spans="1:21" ht="42" customHeight="1" x14ac:dyDescent="0.25">
      <c r="A10" s="20">
        <f t="shared" si="0"/>
        <v>7</v>
      </c>
      <c r="B10" s="33" t="s">
        <v>127</v>
      </c>
      <c r="C10" s="33" t="s">
        <v>128</v>
      </c>
      <c r="D10" s="33" t="s">
        <v>129</v>
      </c>
      <c r="E10" s="33" t="s">
        <v>130</v>
      </c>
      <c r="F10" s="33" t="s">
        <v>131</v>
      </c>
      <c r="G10" s="34">
        <v>6</v>
      </c>
      <c r="H10" s="34">
        <v>5</v>
      </c>
      <c r="I10" s="34">
        <v>5</v>
      </c>
      <c r="J10" s="20">
        <f t="shared" si="1"/>
        <v>150</v>
      </c>
      <c r="K10" s="20" t="str">
        <f t="shared" si="2"/>
        <v>Élevé</v>
      </c>
      <c r="L10" s="33" t="s">
        <v>132</v>
      </c>
      <c r="M10" s="35" t="s">
        <v>107</v>
      </c>
      <c r="N10" s="36">
        <f>DATE(2027,4,15)</f>
        <v>46492</v>
      </c>
      <c r="O10" s="37">
        <v>2800</v>
      </c>
      <c r="P10" s="34" t="s">
        <v>58</v>
      </c>
      <c r="Q10" s="34">
        <v>6</v>
      </c>
      <c r="R10" s="34">
        <v>2</v>
      </c>
      <c r="S10" s="34">
        <v>3</v>
      </c>
      <c r="T10" s="20">
        <f t="shared" si="3"/>
        <v>36</v>
      </c>
      <c r="U10" s="38">
        <f t="shared" si="4"/>
        <v>0.76</v>
      </c>
    </row>
    <row r="11" spans="1:21" ht="42" customHeight="1" x14ac:dyDescent="0.25">
      <c r="A11" s="39">
        <f t="shared" si="0"/>
        <v>8</v>
      </c>
      <c r="B11" s="40" t="s">
        <v>133</v>
      </c>
      <c r="C11" s="40" t="s">
        <v>134</v>
      </c>
      <c r="D11" s="40" t="s">
        <v>135</v>
      </c>
      <c r="E11" s="40" t="s">
        <v>136</v>
      </c>
      <c r="F11" s="40" t="s">
        <v>137</v>
      </c>
      <c r="G11" s="41">
        <v>5</v>
      </c>
      <c r="H11" s="41">
        <v>4</v>
      </c>
      <c r="I11" s="41">
        <v>4</v>
      </c>
      <c r="J11" s="39">
        <f t="shared" si="1"/>
        <v>80</v>
      </c>
      <c r="K11" s="39" t="str">
        <f t="shared" si="2"/>
        <v>Moyen</v>
      </c>
      <c r="L11" s="40" t="s">
        <v>138</v>
      </c>
      <c r="M11" s="42" t="s">
        <v>93</v>
      </c>
      <c r="N11" s="43">
        <f>DATE(2027,5,5)</f>
        <v>46512</v>
      </c>
      <c r="O11" s="44">
        <v>900</v>
      </c>
      <c r="P11" s="41" t="s">
        <v>58</v>
      </c>
      <c r="Q11" s="41">
        <v>5</v>
      </c>
      <c r="R11" s="41">
        <v>3</v>
      </c>
      <c r="S11" s="41">
        <v>3</v>
      </c>
      <c r="T11" s="39">
        <f t="shared" si="3"/>
        <v>45</v>
      </c>
      <c r="U11" s="45">
        <f t="shared" si="4"/>
        <v>0.4375</v>
      </c>
    </row>
    <row r="12" spans="1:21" ht="42" customHeight="1" x14ac:dyDescent="0.25">
      <c r="A12" s="20">
        <f t="shared" si="0"/>
        <v>9</v>
      </c>
      <c r="B12" s="33" t="s">
        <v>139</v>
      </c>
      <c r="C12" s="33" t="s">
        <v>140</v>
      </c>
      <c r="D12" s="33" t="s">
        <v>141</v>
      </c>
      <c r="E12" s="33" t="s">
        <v>142</v>
      </c>
      <c r="F12" s="33" t="s">
        <v>143</v>
      </c>
      <c r="G12" s="34">
        <v>6</v>
      </c>
      <c r="H12" s="34">
        <v>4</v>
      </c>
      <c r="I12" s="34">
        <v>5</v>
      </c>
      <c r="J12" s="20">
        <f t="shared" si="1"/>
        <v>120</v>
      </c>
      <c r="K12" s="20" t="str">
        <f t="shared" si="2"/>
        <v>Élevé</v>
      </c>
      <c r="L12" s="33" t="s">
        <v>144</v>
      </c>
      <c r="M12" s="35" t="s">
        <v>120</v>
      </c>
      <c r="N12" s="36">
        <f>DATE(2027,6,30)</f>
        <v>46568</v>
      </c>
      <c r="O12" s="37">
        <v>3200</v>
      </c>
      <c r="P12" s="34" t="s">
        <v>58</v>
      </c>
      <c r="Q12" s="34">
        <v>6</v>
      </c>
      <c r="R12" s="34">
        <v>2</v>
      </c>
      <c r="S12" s="34">
        <v>3</v>
      </c>
      <c r="T12" s="20">
        <f t="shared" si="3"/>
        <v>36</v>
      </c>
      <c r="U12" s="38">
        <f t="shared" si="4"/>
        <v>0.7</v>
      </c>
    </row>
    <row r="13" spans="1:21" ht="42" customHeight="1" x14ac:dyDescent="0.25">
      <c r="A13" s="39">
        <f t="shared" si="0"/>
        <v>10</v>
      </c>
      <c r="B13" s="40" t="s">
        <v>145</v>
      </c>
      <c r="C13" s="40" t="s">
        <v>146</v>
      </c>
      <c r="D13" s="40" t="s">
        <v>147</v>
      </c>
      <c r="E13" s="40" t="s">
        <v>148</v>
      </c>
      <c r="F13" s="40" t="s">
        <v>149</v>
      </c>
      <c r="G13" s="41">
        <v>7</v>
      </c>
      <c r="H13" s="41">
        <v>5</v>
      </c>
      <c r="I13" s="41">
        <v>6</v>
      </c>
      <c r="J13" s="39">
        <f t="shared" si="1"/>
        <v>210</v>
      </c>
      <c r="K13" s="39" t="str">
        <f t="shared" si="2"/>
        <v>Critique</v>
      </c>
      <c r="L13" s="40" t="s">
        <v>150</v>
      </c>
      <c r="M13" s="42" t="s">
        <v>107</v>
      </c>
      <c r="N13" s="43">
        <f>DATE(2027,7,15)</f>
        <v>46583</v>
      </c>
      <c r="O13" s="44">
        <v>8500</v>
      </c>
      <c r="P13" s="41" t="s">
        <v>58</v>
      </c>
      <c r="Q13" s="41">
        <v>7</v>
      </c>
      <c r="R13" s="41">
        <v>3</v>
      </c>
      <c r="S13" s="41">
        <v>4</v>
      </c>
      <c r="T13" s="39">
        <f t="shared" si="3"/>
        <v>84</v>
      </c>
      <c r="U13" s="45">
        <f t="shared" si="4"/>
        <v>0.6</v>
      </c>
    </row>
    <row r="14" spans="1:21" ht="42" customHeight="1" x14ac:dyDescent="0.25">
      <c r="A14" s="20">
        <f t="shared" si="0"/>
        <v>11</v>
      </c>
      <c r="B14" s="33" t="s">
        <v>151</v>
      </c>
      <c r="C14" s="33" t="s">
        <v>152</v>
      </c>
      <c r="D14" s="33" t="s">
        <v>153</v>
      </c>
      <c r="E14" s="33" t="s">
        <v>154</v>
      </c>
      <c r="F14" s="33" t="s">
        <v>155</v>
      </c>
      <c r="G14" s="34">
        <v>8</v>
      </c>
      <c r="H14" s="34">
        <v>3</v>
      </c>
      <c r="I14" s="34">
        <v>6</v>
      </c>
      <c r="J14" s="20">
        <f t="shared" si="1"/>
        <v>144</v>
      </c>
      <c r="K14" s="20" t="str">
        <f t="shared" si="2"/>
        <v>Élevé</v>
      </c>
      <c r="L14" s="33" t="s">
        <v>156</v>
      </c>
      <c r="M14" s="35" t="s">
        <v>100</v>
      </c>
      <c r="N14" s="36">
        <f>DATE(2027,3,20)</f>
        <v>46466</v>
      </c>
      <c r="O14" s="37">
        <v>1100</v>
      </c>
      <c r="P14" s="34" t="s">
        <v>59</v>
      </c>
      <c r="Q14" s="34">
        <v>8</v>
      </c>
      <c r="R14" s="34">
        <v>2</v>
      </c>
      <c r="S14" s="34">
        <v>3</v>
      </c>
      <c r="T14" s="20">
        <f t="shared" si="3"/>
        <v>48</v>
      </c>
      <c r="U14" s="38">
        <f t="shared" si="4"/>
        <v>0.66666666666666663</v>
      </c>
    </row>
    <row r="15" spans="1:21" ht="42" customHeight="1" x14ac:dyDescent="0.25">
      <c r="A15" s="39">
        <f t="shared" si="0"/>
        <v>12</v>
      </c>
      <c r="B15" s="40" t="s">
        <v>157</v>
      </c>
      <c r="C15" s="40" t="s">
        <v>158</v>
      </c>
      <c r="D15" s="40" t="s">
        <v>159</v>
      </c>
      <c r="E15" s="40" t="s">
        <v>160</v>
      </c>
      <c r="F15" s="40" t="s">
        <v>161</v>
      </c>
      <c r="G15" s="41">
        <v>4</v>
      </c>
      <c r="H15" s="41">
        <v>3</v>
      </c>
      <c r="I15" s="41">
        <v>3</v>
      </c>
      <c r="J15" s="39">
        <f t="shared" si="1"/>
        <v>36</v>
      </c>
      <c r="K15" s="39" t="str">
        <f t="shared" si="2"/>
        <v>Faible</v>
      </c>
      <c r="L15" s="40" t="s">
        <v>162</v>
      </c>
      <c r="M15" s="42" t="s">
        <v>93</v>
      </c>
      <c r="N15" s="43">
        <f>DATE(2027,8,1)</f>
        <v>46600</v>
      </c>
      <c r="O15" s="44">
        <v>600</v>
      </c>
      <c r="P15" s="41" t="s">
        <v>58</v>
      </c>
      <c r="Q15" s="41">
        <v>4</v>
      </c>
      <c r="R15" s="41">
        <v>2</v>
      </c>
      <c r="S15" s="41">
        <v>2</v>
      </c>
      <c r="T15" s="39">
        <f t="shared" si="3"/>
        <v>16</v>
      </c>
      <c r="U15" s="45">
        <f t="shared" si="4"/>
        <v>0.55555555555555558</v>
      </c>
    </row>
    <row r="16" spans="1:21" ht="30" customHeight="1" x14ac:dyDescent="0.25">
      <c r="A16" s="20" t="str">
        <f t="shared" si="0"/>
        <v/>
      </c>
      <c r="B16" s="33"/>
      <c r="C16" s="33"/>
      <c r="D16" s="33"/>
      <c r="E16" s="33"/>
      <c r="F16" s="33"/>
      <c r="G16" s="34"/>
      <c r="H16" s="34"/>
      <c r="I16" s="34"/>
      <c r="J16" s="20" t="str">
        <f t="shared" si="1"/>
        <v/>
      </c>
      <c r="K16" s="20" t="str">
        <f t="shared" si="2"/>
        <v/>
      </c>
      <c r="L16" s="33"/>
      <c r="M16" s="33"/>
      <c r="N16" s="36"/>
      <c r="O16" s="37"/>
      <c r="P16" s="34"/>
      <c r="Q16" s="34"/>
      <c r="R16" s="34"/>
      <c r="S16" s="34"/>
      <c r="T16" s="20" t="str">
        <f t="shared" si="3"/>
        <v/>
      </c>
      <c r="U16" s="38" t="str">
        <f t="shared" si="4"/>
        <v/>
      </c>
    </row>
    <row r="17" spans="1:21" ht="30" customHeight="1" x14ac:dyDescent="0.25">
      <c r="A17" s="39" t="str">
        <f t="shared" si="0"/>
        <v/>
      </c>
      <c r="B17" s="40"/>
      <c r="C17" s="40"/>
      <c r="D17" s="40"/>
      <c r="E17" s="40"/>
      <c r="F17" s="40"/>
      <c r="G17" s="41"/>
      <c r="H17" s="41"/>
      <c r="I17" s="41"/>
      <c r="J17" s="39" t="str">
        <f t="shared" si="1"/>
        <v/>
      </c>
      <c r="K17" s="39" t="str">
        <f t="shared" si="2"/>
        <v/>
      </c>
      <c r="L17" s="40"/>
      <c r="M17" s="40"/>
      <c r="N17" s="43"/>
      <c r="O17" s="44"/>
      <c r="P17" s="41"/>
      <c r="Q17" s="41"/>
      <c r="R17" s="41"/>
      <c r="S17" s="41"/>
      <c r="T17" s="39" t="str">
        <f t="shared" si="3"/>
        <v/>
      </c>
      <c r="U17" s="45" t="str">
        <f t="shared" si="4"/>
        <v/>
      </c>
    </row>
    <row r="18" spans="1:21" ht="30" customHeight="1" x14ac:dyDescent="0.25">
      <c r="A18" s="20" t="str">
        <f t="shared" si="0"/>
        <v/>
      </c>
      <c r="B18" s="33"/>
      <c r="C18" s="33"/>
      <c r="D18" s="33"/>
      <c r="E18" s="33"/>
      <c r="F18" s="33"/>
      <c r="G18" s="34"/>
      <c r="H18" s="34"/>
      <c r="I18" s="34"/>
      <c r="J18" s="20" t="str">
        <f t="shared" si="1"/>
        <v/>
      </c>
      <c r="K18" s="20" t="str">
        <f t="shared" si="2"/>
        <v/>
      </c>
      <c r="L18" s="33"/>
      <c r="M18" s="33"/>
      <c r="N18" s="36"/>
      <c r="O18" s="37"/>
      <c r="P18" s="34"/>
      <c r="Q18" s="34"/>
      <c r="R18" s="34"/>
      <c r="S18" s="34"/>
      <c r="T18" s="20" t="str">
        <f t="shared" si="3"/>
        <v/>
      </c>
      <c r="U18" s="38" t="str">
        <f t="shared" si="4"/>
        <v/>
      </c>
    </row>
    <row r="19" spans="1:21" ht="30" customHeight="1" x14ac:dyDescent="0.25">
      <c r="A19" s="39" t="str">
        <f t="shared" si="0"/>
        <v/>
      </c>
      <c r="B19" s="40"/>
      <c r="C19" s="40"/>
      <c r="D19" s="40"/>
      <c r="E19" s="40"/>
      <c r="F19" s="40"/>
      <c r="G19" s="41"/>
      <c r="H19" s="41"/>
      <c r="I19" s="41"/>
      <c r="J19" s="39" t="str">
        <f t="shared" si="1"/>
        <v/>
      </c>
      <c r="K19" s="39" t="str">
        <f t="shared" si="2"/>
        <v/>
      </c>
      <c r="L19" s="40"/>
      <c r="M19" s="40"/>
      <c r="N19" s="43"/>
      <c r="O19" s="44"/>
      <c r="P19" s="41"/>
      <c r="Q19" s="41"/>
      <c r="R19" s="41"/>
      <c r="S19" s="41"/>
      <c r="T19" s="39" t="str">
        <f t="shared" si="3"/>
        <v/>
      </c>
      <c r="U19" s="45" t="str">
        <f t="shared" si="4"/>
        <v/>
      </c>
    </row>
    <row r="20" spans="1:21" ht="30" customHeight="1" x14ac:dyDescent="0.25">
      <c r="A20" s="20" t="str">
        <f t="shared" si="0"/>
        <v/>
      </c>
      <c r="B20" s="33"/>
      <c r="C20" s="33"/>
      <c r="D20" s="33"/>
      <c r="E20" s="33"/>
      <c r="F20" s="33"/>
      <c r="G20" s="34"/>
      <c r="H20" s="34"/>
      <c r="I20" s="34"/>
      <c r="J20" s="20" t="str">
        <f t="shared" si="1"/>
        <v/>
      </c>
      <c r="K20" s="20" t="str">
        <f t="shared" si="2"/>
        <v/>
      </c>
      <c r="L20" s="33"/>
      <c r="M20" s="33"/>
      <c r="N20" s="36"/>
      <c r="O20" s="37"/>
      <c r="P20" s="34"/>
      <c r="Q20" s="34"/>
      <c r="R20" s="34"/>
      <c r="S20" s="34"/>
      <c r="T20" s="20" t="str">
        <f t="shared" si="3"/>
        <v/>
      </c>
      <c r="U20" s="38" t="str">
        <f t="shared" si="4"/>
        <v/>
      </c>
    </row>
    <row r="21" spans="1:21" ht="30" customHeight="1" x14ac:dyDescent="0.25">
      <c r="A21" s="39" t="str">
        <f t="shared" si="0"/>
        <v/>
      </c>
      <c r="B21" s="40"/>
      <c r="C21" s="40"/>
      <c r="D21" s="40"/>
      <c r="E21" s="40"/>
      <c r="F21" s="40"/>
      <c r="G21" s="41"/>
      <c r="H21" s="41"/>
      <c r="I21" s="41"/>
      <c r="J21" s="39" t="str">
        <f t="shared" si="1"/>
        <v/>
      </c>
      <c r="K21" s="39" t="str">
        <f t="shared" si="2"/>
        <v/>
      </c>
      <c r="L21" s="40"/>
      <c r="M21" s="40"/>
      <c r="N21" s="43"/>
      <c r="O21" s="44"/>
      <c r="P21" s="41"/>
      <c r="Q21" s="41"/>
      <c r="R21" s="41"/>
      <c r="S21" s="41"/>
      <c r="T21" s="39" t="str">
        <f t="shared" si="3"/>
        <v/>
      </c>
      <c r="U21" s="45" t="str">
        <f t="shared" si="4"/>
        <v/>
      </c>
    </row>
    <row r="22" spans="1:21" ht="30" customHeight="1" x14ac:dyDescent="0.25">
      <c r="A22" s="20" t="str">
        <f t="shared" si="0"/>
        <v/>
      </c>
      <c r="B22" s="33"/>
      <c r="C22" s="33"/>
      <c r="D22" s="33"/>
      <c r="E22" s="33"/>
      <c r="F22" s="33"/>
      <c r="G22" s="34"/>
      <c r="H22" s="34"/>
      <c r="I22" s="34"/>
      <c r="J22" s="20" t="str">
        <f t="shared" si="1"/>
        <v/>
      </c>
      <c r="K22" s="20" t="str">
        <f t="shared" si="2"/>
        <v/>
      </c>
      <c r="L22" s="33"/>
      <c r="M22" s="33"/>
      <c r="N22" s="36"/>
      <c r="O22" s="37"/>
      <c r="P22" s="34"/>
      <c r="Q22" s="34"/>
      <c r="R22" s="34"/>
      <c r="S22" s="34"/>
      <c r="T22" s="20" t="str">
        <f t="shared" si="3"/>
        <v/>
      </c>
      <c r="U22" s="38" t="str">
        <f t="shared" si="4"/>
        <v/>
      </c>
    </row>
    <row r="23" spans="1:21" ht="30" customHeight="1" x14ac:dyDescent="0.25">
      <c r="A23" s="39" t="str">
        <f t="shared" si="0"/>
        <v/>
      </c>
      <c r="B23" s="40"/>
      <c r="C23" s="40"/>
      <c r="D23" s="40"/>
      <c r="E23" s="40"/>
      <c r="F23" s="40"/>
      <c r="G23" s="41"/>
      <c r="H23" s="41"/>
      <c r="I23" s="41"/>
      <c r="J23" s="39" t="str">
        <f t="shared" si="1"/>
        <v/>
      </c>
      <c r="K23" s="39" t="str">
        <f t="shared" si="2"/>
        <v/>
      </c>
      <c r="L23" s="40"/>
      <c r="M23" s="40"/>
      <c r="N23" s="43"/>
      <c r="O23" s="44"/>
      <c r="P23" s="41"/>
      <c r="Q23" s="41"/>
      <c r="R23" s="41"/>
      <c r="S23" s="41"/>
      <c r="T23" s="39" t="str">
        <f t="shared" si="3"/>
        <v/>
      </c>
      <c r="U23" s="45" t="str">
        <f t="shared" si="4"/>
        <v/>
      </c>
    </row>
    <row r="24" spans="1:21" ht="30" customHeight="1" x14ac:dyDescent="0.25">
      <c r="A24" s="20" t="str">
        <f t="shared" si="0"/>
        <v/>
      </c>
      <c r="B24" s="33"/>
      <c r="C24" s="33"/>
      <c r="D24" s="33"/>
      <c r="E24" s="33"/>
      <c r="F24" s="33"/>
      <c r="G24" s="34"/>
      <c r="H24" s="34"/>
      <c r="I24" s="34"/>
      <c r="J24" s="20" t="str">
        <f t="shared" si="1"/>
        <v/>
      </c>
      <c r="K24" s="20" t="str">
        <f t="shared" si="2"/>
        <v/>
      </c>
      <c r="L24" s="33"/>
      <c r="M24" s="33"/>
      <c r="N24" s="36"/>
      <c r="O24" s="37"/>
      <c r="P24" s="34"/>
      <c r="Q24" s="34"/>
      <c r="R24" s="34"/>
      <c r="S24" s="34"/>
      <c r="T24" s="20" t="str">
        <f t="shared" si="3"/>
        <v/>
      </c>
      <c r="U24" s="38" t="str">
        <f t="shared" si="4"/>
        <v/>
      </c>
    </row>
    <row r="25" spans="1:21" ht="30" customHeight="1" x14ac:dyDescent="0.25">
      <c r="A25" s="39" t="str">
        <f t="shared" si="0"/>
        <v/>
      </c>
      <c r="B25" s="40"/>
      <c r="C25" s="40"/>
      <c r="D25" s="40"/>
      <c r="E25" s="40"/>
      <c r="F25" s="40"/>
      <c r="G25" s="41"/>
      <c r="H25" s="41"/>
      <c r="I25" s="41"/>
      <c r="J25" s="39" t="str">
        <f t="shared" si="1"/>
        <v/>
      </c>
      <c r="K25" s="39" t="str">
        <f t="shared" si="2"/>
        <v/>
      </c>
      <c r="L25" s="40"/>
      <c r="M25" s="40"/>
      <c r="N25" s="43"/>
      <c r="O25" s="44"/>
      <c r="P25" s="41"/>
      <c r="Q25" s="41"/>
      <c r="R25" s="41"/>
      <c r="S25" s="41"/>
      <c r="T25" s="39" t="str">
        <f t="shared" si="3"/>
        <v/>
      </c>
      <c r="U25" s="45" t="str">
        <f t="shared" si="4"/>
        <v/>
      </c>
    </row>
    <row r="26" spans="1:21" ht="30" customHeight="1" x14ac:dyDescent="0.25">
      <c r="A26" s="20" t="str">
        <f t="shared" si="0"/>
        <v/>
      </c>
      <c r="B26" s="33"/>
      <c r="C26" s="33"/>
      <c r="D26" s="33"/>
      <c r="E26" s="33"/>
      <c r="F26" s="33"/>
      <c r="G26" s="34"/>
      <c r="H26" s="34"/>
      <c r="I26" s="34"/>
      <c r="J26" s="20" t="str">
        <f t="shared" si="1"/>
        <v/>
      </c>
      <c r="K26" s="20" t="str">
        <f t="shared" si="2"/>
        <v/>
      </c>
      <c r="L26" s="33"/>
      <c r="M26" s="33"/>
      <c r="N26" s="36"/>
      <c r="O26" s="37"/>
      <c r="P26" s="34"/>
      <c r="Q26" s="34"/>
      <c r="R26" s="34"/>
      <c r="S26" s="34"/>
      <c r="T26" s="20" t="str">
        <f t="shared" si="3"/>
        <v/>
      </c>
      <c r="U26" s="38" t="str">
        <f t="shared" si="4"/>
        <v/>
      </c>
    </row>
    <row r="27" spans="1:21" ht="30" customHeight="1" x14ac:dyDescent="0.25">
      <c r="A27" s="39" t="str">
        <f t="shared" si="0"/>
        <v/>
      </c>
      <c r="B27" s="40"/>
      <c r="C27" s="40"/>
      <c r="D27" s="40"/>
      <c r="E27" s="40"/>
      <c r="F27" s="40"/>
      <c r="G27" s="41"/>
      <c r="H27" s="41"/>
      <c r="I27" s="41"/>
      <c r="J27" s="39" t="str">
        <f t="shared" si="1"/>
        <v/>
      </c>
      <c r="K27" s="39" t="str">
        <f t="shared" si="2"/>
        <v/>
      </c>
      <c r="L27" s="40"/>
      <c r="M27" s="40"/>
      <c r="N27" s="43"/>
      <c r="O27" s="44"/>
      <c r="P27" s="41"/>
      <c r="Q27" s="41"/>
      <c r="R27" s="41"/>
      <c r="S27" s="41"/>
      <c r="T27" s="39" t="str">
        <f t="shared" si="3"/>
        <v/>
      </c>
      <c r="U27" s="45" t="str">
        <f t="shared" si="4"/>
        <v/>
      </c>
    </row>
    <row r="28" spans="1:21" ht="30" customHeight="1" x14ac:dyDescent="0.25">
      <c r="A28" s="20" t="str">
        <f t="shared" si="0"/>
        <v/>
      </c>
      <c r="B28" s="33"/>
      <c r="C28" s="33"/>
      <c r="D28" s="33"/>
      <c r="E28" s="33"/>
      <c r="F28" s="33"/>
      <c r="G28" s="34"/>
      <c r="H28" s="34"/>
      <c r="I28" s="34"/>
      <c r="J28" s="20" t="str">
        <f t="shared" si="1"/>
        <v/>
      </c>
      <c r="K28" s="20" t="str">
        <f t="shared" si="2"/>
        <v/>
      </c>
      <c r="L28" s="33"/>
      <c r="M28" s="33"/>
      <c r="N28" s="36"/>
      <c r="O28" s="37"/>
      <c r="P28" s="34"/>
      <c r="Q28" s="34"/>
      <c r="R28" s="34"/>
      <c r="S28" s="34"/>
      <c r="T28" s="20" t="str">
        <f t="shared" si="3"/>
        <v/>
      </c>
      <c r="U28" s="38" t="str">
        <f t="shared" si="4"/>
        <v/>
      </c>
    </row>
    <row r="29" spans="1:21" ht="30" customHeight="1" x14ac:dyDescent="0.25">
      <c r="A29" s="39" t="str">
        <f t="shared" si="0"/>
        <v/>
      </c>
      <c r="B29" s="40"/>
      <c r="C29" s="40"/>
      <c r="D29" s="40"/>
      <c r="E29" s="40"/>
      <c r="F29" s="40"/>
      <c r="G29" s="41"/>
      <c r="H29" s="41"/>
      <c r="I29" s="41"/>
      <c r="J29" s="39" t="str">
        <f t="shared" si="1"/>
        <v/>
      </c>
      <c r="K29" s="39" t="str">
        <f t="shared" si="2"/>
        <v/>
      </c>
      <c r="L29" s="40"/>
      <c r="M29" s="40"/>
      <c r="N29" s="43"/>
      <c r="O29" s="44"/>
      <c r="P29" s="41"/>
      <c r="Q29" s="41"/>
      <c r="R29" s="41"/>
      <c r="S29" s="41"/>
      <c r="T29" s="39" t="str">
        <f t="shared" si="3"/>
        <v/>
      </c>
      <c r="U29" s="45" t="str">
        <f t="shared" si="4"/>
        <v/>
      </c>
    </row>
    <row r="30" spans="1:21" ht="30" customHeight="1" x14ac:dyDescent="0.25">
      <c r="A30" s="20" t="str">
        <f t="shared" si="0"/>
        <v/>
      </c>
      <c r="B30" s="33"/>
      <c r="C30" s="33"/>
      <c r="D30" s="33"/>
      <c r="E30" s="33"/>
      <c r="F30" s="33"/>
      <c r="G30" s="34"/>
      <c r="H30" s="34"/>
      <c r="I30" s="34"/>
      <c r="J30" s="20" t="str">
        <f t="shared" si="1"/>
        <v/>
      </c>
      <c r="K30" s="20" t="str">
        <f t="shared" si="2"/>
        <v/>
      </c>
      <c r="L30" s="33"/>
      <c r="M30" s="33"/>
      <c r="N30" s="36"/>
      <c r="O30" s="37"/>
      <c r="P30" s="34"/>
      <c r="Q30" s="34"/>
      <c r="R30" s="34"/>
      <c r="S30" s="34"/>
      <c r="T30" s="20" t="str">
        <f t="shared" si="3"/>
        <v/>
      </c>
      <c r="U30" s="38" t="str">
        <f t="shared" si="4"/>
        <v/>
      </c>
    </row>
    <row r="31" spans="1:21" ht="30" customHeight="1" x14ac:dyDescent="0.25">
      <c r="A31" s="39" t="str">
        <f t="shared" si="0"/>
        <v/>
      </c>
      <c r="B31" s="40"/>
      <c r="C31" s="40"/>
      <c r="D31" s="40"/>
      <c r="E31" s="40"/>
      <c r="F31" s="40"/>
      <c r="G31" s="41"/>
      <c r="H31" s="41"/>
      <c r="I31" s="41"/>
      <c r="J31" s="39" t="str">
        <f t="shared" si="1"/>
        <v/>
      </c>
      <c r="K31" s="39" t="str">
        <f t="shared" si="2"/>
        <v/>
      </c>
      <c r="L31" s="40"/>
      <c r="M31" s="40"/>
      <c r="N31" s="43"/>
      <c r="O31" s="44"/>
      <c r="P31" s="41"/>
      <c r="Q31" s="41"/>
      <c r="R31" s="41"/>
      <c r="S31" s="41"/>
      <c r="T31" s="39" t="str">
        <f t="shared" si="3"/>
        <v/>
      </c>
      <c r="U31" s="45" t="str">
        <f t="shared" si="4"/>
        <v/>
      </c>
    </row>
    <row r="32" spans="1:21" ht="30" customHeight="1" x14ac:dyDescent="0.25">
      <c r="A32" s="20" t="str">
        <f t="shared" si="0"/>
        <v/>
      </c>
      <c r="B32" s="33"/>
      <c r="C32" s="33"/>
      <c r="D32" s="33"/>
      <c r="E32" s="33"/>
      <c r="F32" s="33"/>
      <c r="G32" s="34"/>
      <c r="H32" s="34"/>
      <c r="I32" s="34"/>
      <c r="J32" s="20" t="str">
        <f t="shared" si="1"/>
        <v/>
      </c>
      <c r="K32" s="20" t="str">
        <f t="shared" si="2"/>
        <v/>
      </c>
      <c r="L32" s="33"/>
      <c r="M32" s="33"/>
      <c r="N32" s="36"/>
      <c r="O32" s="37"/>
      <c r="P32" s="34"/>
      <c r="Q32" s="34"/>
      <c r="R32" s="34"/>
      <c r="S32" s="34"/>
      <c r="T32" s="20" t="str">
        <f t="shared" si="3"/>
        <v/>
      </c>
      <c r="U32" s="38" t="str">
        <f t="shared" si="4"/>
        <v/>
      </c>
    </row>
    <row r="33" spans="1:21" ht="30" customHeight="1" x14ac:dyDescent="0.25">
      <c r="A33" s="39" t="str">
        <f t="shared" si="0"/>
        <v/>
      </c>
      <c r="B33" s="40"/>
      <c r="C33" s="40"/>
      <c r="D33" s="40"/>
      <c r="E33" s="40"/>
      <c r="F33" s="40"/>
      <c r="G33" s="41"/>
      <c r="H33" s="41"/>
      <c r="I33" s="41"/>
      <c r="J33" s="39" t="str">
        <f t="shared" si="1"/>
        <v/>
      </c>
      <c r="K33" s="39" t="str">
        <f t="shared" si="2"/>
        <v/>
      </c>
      <c r="L33" s="40"/>
      <c r="M33" s="40"/>
      <c r="N33" s="43"/>
      <c r="O33" s="44"/>
      <c r="P33" s="41"/>
      <c r="Q33" s="41"/>
      <c r="R33" s="41"/>
      <c r="S33" s="41"/>
      <c r="T33" s="39" t="str">
        <f t="shared" si="3"/>
        <v/>
      </c>
      <c r="U33" s="45" t="str">
        <f t="shared" si="4"/>
        <v/>
      </c>
    </row>
    <row r="34" spans="1:21" ht="30" customHeight="1" x14ac:dyDescent="0.25">
      <c r="A34" s="20" t="str">
        <f t="shared" si="0"/>
        <v/>
      </c>
      <c r="B34" s="33"/>
      <c r="C34" s="33"/>
      <c r="D34" s="33"/>
      <c r="E34" s="33"/>
      <c r="F34" s="33"/>
      <c r="G34" s="34"/>
      <c r="H34" s="34"/>
      <c r="I34" s="34"/>
      <c r="J34" s="20" t="str">
        <f t="shared" si="1"/>
        <v/>
      </c>
      <c r="K34" s="20" t="str">
        <f t="shared" si="2"/>
        <v/>
      </c>
      <c r="L34" s="33"/>
      <c r="M34" s="33"/>
      <c r="N34" s="36"/>
      <c r="O34" s="37"/>
      <c r="P34" s="34"/>
      <c r="Q34" s="34"/>
      <c r="R34" s="34"/>
      <c r="S34" s="34"/>
      <c r="T34" s="20" t="str">
        <f t="shared" si="3"/>
        <v/>
      </c>
      <c r="U34" s="38" t="str">
        <f t="shared" si="4"/>
        <v/>
      </c>
    </row>
    <row r="35" spans="1:21" ht="30" customHeight="1" x14ac:dyDescent="0.25">
      <c r="A35" s="39" t="str">
        <f t="shared" si="0"/>
        <v/>
      </c>
      <c r="B35" s="40"/>
      <c r="C35" s="40"/>
      <c r="D35" s="40"/>
      <c r="E35" s="40"/>
      <c r="F35" s="40"/>
      <c r="G35" s="41"/>
      <c r="H35" s="41"/>
      <c r="I35" s="41"/>
      <c r="J35" s="39" t="str">
        <f t="shared" si="1"/>
        <v/>
      </c>
      <c r="K35" s="39" t="str">
        <f t="shared" si="2"/>
        <v/>
      </c>
      <c r="L35" s="40"/>
      <c r="M35" s="40"/>
      <c r="N35" s="43"/>
      <c r="O35" s="44"/>
      <c r="P35" s="41"/>
      <c r="Q35" s="41"/>
      <c r="R35" s="41"/>
      <c r="S35" s="41"/>
      <c r="T35" s="39" t="str">
        <f t="shared" si="3"/>
        <v/>
      </c>
      <c r="U35" s="45" t="str">
        <f t="shared" si="4"/>
        <v/>
      </c>
    </row>
    <row r="36" spans="1:21" ht="30" customHeight="1" x14ac:dyDescent="0.25">
      <c r="A36" s="20" t="str">
        <f t="shared" ref="A36:A53" si="5">IF($B36="","",ROW()-3)</f>
        <v/>
      </c>
      <c r="B36" s="33"/>
      <c r="C36" s="33"/>
      <c r="D36" s="33"/>
      <c r="E36" s="33"/>
      <c r="F36" s="33"/>
      <c r="G36" s="34"/>
      <c r="H36" s="34"/>
      <c r="I36" s="34"/>
      <c r="J36" s="20" t="str">
        <f t="shared" ref="J36:J53" si="6">IF(OR($G36="",$H36="",$I36=""),"",$G36*$H36*$I36)</f>
        <v/>
      </c>
      <c r="K36" s="20" t="str">
        <f t="shared" ref="K36:K53" si="7">IF($J36="","",IF($J36&lt;=seuil_moyen,"Faible",IF($J36&lt;=seuil_eleve,"Moyen",IF($J36&lt;=seuil_critique,"Élevé","Critique"))))</f>
        <v/>
      </c>
      <c r="L36" s="33"/>
      <c r="M36" s="33"/>
      <c r="N36" s="36"/>
      <c r="O36" s="37"/>
      <c r="P36" s="34"/>
      <c r="Q36" s="34"/>
      <c r="R36" s="34"/>
      <c r="S36" s="34"/>
      <c r="T36" s="20" t="str">
        <f t="shared" ref="T36:T53" si="8">IF(OR($Q36="",$R36="",$S36=""),"",$Q36*$R36*$S36)</f>
        <v/>
      </c>
      <c r="U36" s="38" t="str">
        <f t="shared" ref="U36:U53" si="9">IF(OR($J36="",$T36="",$J36=0),"",($J36-$T36)/$J36)</f>
        <v/>
      </c>
    </row>
    <row r="37" spans="1:21" ht="30" customHeight="1" x14ac:dyDescent="0.25">
      <c r="A37" s="39" t="str">
        <f t="shared" si="5"/>
        <v/>
      </c>
      <c r="B37" s="40"/>
      <c r="C37" s="40"/>
      <c r="D37" s="40"/>
      <c r="E37" s="40"/>
      <c r="F37" s="40"/>
      <c r="G37" s="41"/>
      <c r="H37" s="41"/>
      <c r="I37" s="41"/>
      <c r="J37" s="39" t="str">
        <f t="shared" si="6"/>
        <v/>
      </c>
      <c r="K37" s="39" t="str">
        <f t="shared" si="7"/>
        <v/>
      </c>
      <c r="L37" s="40"/>
      <c r="M37" s="40"/>
      <c r="N37" s="43"/>
      <c r="O37" s="44"/>
      <c r="P37" s="41"/>
      <c r="Q37" s="41"/>
      <c r="R37" s="41"/>
      <c r="S37" s="41"/>
      <c r="T37" s="39" t="str">
        <f t="shared" si="8"/>
        <v/>
      </c>
      <c r="U37" s="45" t="str">
        <f t="shared" si="9"/>
        <v/>
      </c>
    </row>
    <row r="38" spans="1:21" ht="30" customHeight="1" x14ac:dyDescent="0.25">
      <c r="A38" s="20" t="str">
        <f t="shared" si="5"/>
        <v/>
      </c>
      <c r="B38" s="33"/>
      <c r="C38" s="33"/>
      <c r="D38" s="33"/>
      <c r="E38" s="33"/>
      <c r="F38" s="33"/>
      <c r="G38" s="34"/>
      <c r="H38" s="34"/>
      <c r="I38" s="34"/>
      <c r="J38" s="20" t="str">
        <f t="shared" si="6"/>
        <v/>
      </c>
      <c r="K38" s="20" t="str">
        <f t="shared" si="7"/>
        <v/>
      </c>
      <c r="L38" s="33"/>
      <c r="M38" s="33"/>
      <c r="N38" s="36"/>
      <c r="O38" s="37"/>
      <c r="P38" s="34"/>
      <c r="Q38" s="34"/>
      <c r="R38" s="34"/>
      <c r="S38" s="34"/>
      <c r="T38" s="20" t="str">
        <f t="shared" si="8"/>
        <v/>
      </c>
      <c r="U38" s="38" t="str">
        <f t="shared" si="9"/>
        <v/>
      </c>
    </row>
    <row r="39" spans="1:21" ht="30" customHeight="1" x14ac:dyDescent="0.25">
      <c r="A39" s="39" t="str">
        <f t="shared" si="5"/>
        <v/>
      </c>
      <c r="B39" s="40"/>
      <c r="C39" s="40"/>
      <c r="D39" s="40"/>
      <c r="E39" s="40"/>
      <c r="F39" s="40"/>
      <c r="G39" s="41"/>
      <c r="H39" s="41"/>
      <c r="I39" s="41"/>
      <c r="J39" s="39" t="str">
        <f t="shared" si="6"/>
        <v/>
      </c>
      <c r="K39" s="39" t="str">
        <f t="shared" si="7"/>
        <v/>
      </c>
      <c r="L39" s="40"/>
      <c r="M39" s="40"/>
      <c r="N39" s="43"/>
      <c r="O39" s="44"/>
      <c r="P39" s="41"/>
      <c r="Q39" s="41"/>
      <c r="R39" s="41"/>
      <c r="S39" s="41"/>
      <c r="T39" s="39" t="str">
        <f t="shared" si="8"/>
        <v/>
      </c>
      <c r="U39" s="45" t="str">
        <f t="shared" si="9"/>
        <v/>
      </c>
    </row>
    <row r="40" spans="1:21" ht="30" customHeight="1" x14ac:dyDescent="0.25">
      <c r="A40" s="20" t="str">
        <f t="shared" si="5"/>
        <v/>
      </c>
      <c r="B40" s="33"/>
      <c r="C40" s="33"/>
      <c r="D40" s="33"/>
      <c r="E40" s="33"/>
      <c r="F40" s="33"/>
      <c r="G40" s="34"/>
      <c r="H40" s="34"/>
      <c r="I40" s="34"/>
      <c r="J40" s="20" t="str">
        <f t="shared" si="6"/>
        <v/>
      </c>
      <c r="K40" s="20" t="str">
        <f t="shared" si="7"/>
        <v/>
      </c>
      <c r="L40" s="33"/>
      <c r="M40" s="33"/>
      <c r="N40" s="36"/>
      <c r="O40" s="37"/>
      <c r="P40" s="34"/>
      <c r="Q40" s="34"/>
      <c r="R40" s="34"/>
      <c r="S40" s="34"/>
      <c r="T40" s="20" t="str">
        <f t="shared" si="8"/>
        <v/>
      </c>
      <c r="U40" s="38" t="str">
        <f t="shared" si="9"/>
        <v/>
      </c>
    </row>
    <row r="41" spans="1:21" ht="30" customHeight="1" x14ac:dyDescent="0.25">
      <c r="A41" s="39" t="str">
        <f t="shared" si="5"/>
        <v/>
      </c>
      <c r="B41" s="40"/>
      <c r="C41" s="40"/>
      <c r="D41" s="40"/>
      <c r="E41" s="40"/>
      <c r="F41" s="40"/>
      <c r="G41" s="41"/>
      <c r="H41" s="41"/>
      <c r="I41" s="41"/>
      <c r="J41" s="39" t="str">
        <f t="shared" si="6"/>
        <v/>
      </c>
      <c r="K41" s="39" t="str">
        <f t="shared" si="7"/>
        <v/>
      </c>
      <c r="L41" s="40"/>
      <c r="M41" s="40"/>
      <c r="N41" s="43"/>
      <c r="O41" s="44"/>
      <c r="P41" s="41"/>
      <c r="Q41" s="41"/>
      <c r="R41" s="41"/>
      <c r="S41" s="41"/>
      <c r="T41" s="39" t="str">
        <f t="shared" si="8"/>
        <v/>
      </c>
      <c r="U41" s="45" t="str">
        <f t="shared" si="9"/>
        <v/>
      </c>
    </row>
    <row r="42" spans="1:21" ht="30" customHeight="1" x14ac:dyDescent="0.25">
      <c r="A42" s="20" t="str">
        <f t="shared" si="5"/>
        <v/>
      </c>
      <c r="B42" s="33"/>
      <c r="C42" s="33"/>
      <c r="D42" s="33"/>
      <c r="E42" s="33"/>
      <c r="F42" s="33"/>
      <c r="G42" s="34"/>
      <c r="H42" s="34"/>
      <c r="I42" s="34"/>
      <c r="J42" s="20" t="str">
        <f t="shared" si="6"/>
        <v/>
      </c>
      <c r="K42" s="20" t="str">
        <f t="shared" si="7"/>
        <v/>
      </c>
      <c r="L42" s="33"/>
      <c r="M42" s="33"/>
      <c r="N42" s="36"/>
      <c r="O42" s="37"/>
      <c r="P42" s="34"/>
      <c r="Q42" s="34"/>
      <c r="R42" s="34"/>
      <c r="S42" s="34"/>
      <c r="T42" s="20" t="str">
        <f t="shared" si="8"/>
        <v/>
      </c>
      <c r="U42" s="38" t="str">
        <f t="shared" si="9"/>
        <v/>
      </c>
    </row>
    <row r="43" spans="1:21" ht="30" customHeight="1" x14ac:dyDescent="0.25">
      <c r="A43" s="39" t="str">
        <f t="shared" si="5"/>
        <v/>
      </c>
      <c r="B43" s="40"/>
      <c r="C43" s="40"/>
      <c r="D43" s="40"/>
      <c r="E43" s="40"/>
      <c r="F43" s="40"/>
      <c r="G43" s="41"/>
      <c r="H43" s="41"/>
      <c r="I43" s="41"/>
      <c r="J43" s="39" t="str">
        <f t="shared" si="6"/>
        <v/>
      </c>
      <c r="K43" s="39" t="str">
        <f t="shared" si="7"/>
        <v/>
      </c>
      <c r="L43" s="40"/>
      <c r="M43" s="40"/>
      <c r="N43" s="43"/>
      <c r="O43" s="44"/>
      <c r="P43" s="41"/>
      <c r="Q43" s="41"/>
      <c r="R43" s="41"/>
      <c r="S43" s="41"/>
      <c r="T43" s="39" t="str">
        <f t="shared" si="8"/>
        <v/>
      </c>
      <c r="U43" s="45" t="str">
        <f t="shared" si="9"/>
        <v/>
      </c>
    </row>
    <row r="44" spans="1:21" ht="30" customHeight="1" x14ac:dyDescent="0.25">
      <c r="A44" s="20" t="str">
        <f t="shared" si="5"/>
        <v/>
      </c>
      <c r="B44" s="33"/>
      <c r="C44" s="33"/>
      <c r="D44" s="33"/>
      <c r="E44" s="33"/>
      <c r="F44" s="33"/>
      <c r="G44" s="34"/>
      <c r="H44" s="34"/>
      <c r="I44" s="34"/>
      <c r="J44" s="20" t="str">
        <f t="shared" si="6"/>
        <v/>
      </c>
      <c r="K44" s="20" t="str">
        <f t="shared" si="7"/>
        <v/>
      </c>
      <c r="L44" s="33"/>
      <c r="M44" s="33"/>
      <c r="N44" s="36"/>
      <c r="O44" s="37"/>
      <c r="P44" s="34"/>
      <c r="Q44" s="34"/>
      <c r="R44" s="34"/>
      <c r="S44" s="34"/>
      <c r="T44" s="20" t="str">
        <f t="shared" si="8"/>
        <v/>
      </c>
      <c r="U44" s="38" t="str">
        <f t="shared" si="9"/>
        <v/>
      </c>
    </row>
    <row r="45" spans="1:21" ht="30" customHeight="1" x14ac:dyDescent="0.25">
      <c r="A45" s="39" t="str">
        <f t="shared" si="5"/>
        <v/>
      </c>
      <c r="B45" s="40"/>
      <c r="C45" s="40"/>
      <c r="D45" s="40"/>
      <c r="E45" s="40"/>
      <c r="F45" s="40"/>
      <c r="G45" s="41"/>
      <c r="H45" s="41"/>
      <c r="I45" s="41"/>
      <c r="J45" s="39" t="str">
        <f t="shared" si="6"/>
        <v/>
      </c>
      <c r="K45" s="39" t="str">
        <f t="shared" si="7"/>
        <v/>
      </c>
      <c r="L45" s="40"/>
      <c r="M45" s="40"/>
      <c r="N45" s="43"/>
      <c r="O45" s="44"/>
      <c r="P45" s="41"/>
      <c r="Q45" s="41"/>
      <c r="R45" s="41"/>
      <c r="S45" s="41"/>
      <c r="T45" s="39" t="str">
        <f t="shared" si="8"/>
        <v/>
      </c>
      <c r="U45" s="45" t="str">
        <f t="shared" si="9"/>
        <v/>
      </c>
    </row>
    <row r="46" spans="1:21" ht="30" customHeight="1" x14ac:dyDescent="0.25">
      <c r="A46" s="20" t="str">
        <f t="shared" si="5"/>
        <v/>
      </c>
      <c r="B46" s="33"/>
      <c r="C46" s="33"/>
      <c r="D46" s="33"/>
      <c r="E46" s="33"/>
      <c r="F46" s="33"/>
      <c r="G46" s="34"/>
      <c r="H46" s="34"/>
      <c r="I46" s="34"/>
      <c r="J46" s="20" t="str">
        <f t="shared" si="6"/>
        <v/>
      </c>
      <c r="K46" s="20" t="str">
        <f t="shared" si="7"/>
        <v/>
      </c>
      <c r="L46" s="33"/>
      <c r="M46" s="33"/>
      <c r="N46" s="36"/>
      <c r="O46" s="37"/>
      <c r="P46" s="34"/>
      <c r="Q46" s="34"/>
      <c r="R46" s="34"/>
      <c r="S46" s="34"/>
      <c r="T46" s="20" t="str">
        <f t="shared" si="8"/>
        <v/>
      </c>
      <c r="U46" s="38" t="str">
        <f t="shared" si="9"/>
        <v/>
      </c>
    </row>
    <row r="47" spans="1:21" ht="30" customHeight="1" x14ac:dyDescent="0.25">
      <c r="A47" s="39" t="str">
        <f t="shared" si="5"/>
        <v/>
      </c>
      <c r="B47" s="40"/>
      <c r="C47" s="40"/>
      <c r="D47" s="40"/>
      <c r="E47" s="40"/>
      <c r="F47" s="40"/>
      <c r="G47" s="41"/>
      <c r="H47" s="41"/>
      <c r="I47" s="41"/>
      <c r="J47" s="39" t="str">
        <f t="shared" si="6"/>
        <v/>
      </c>
      <c r="K47" s="39" t="str">
        <f t="shared" si="7"/>
        <v/>
      </c>
      <c r="L47" s="40"/>
      <c r="M47" s="40"/>
      <c r="N47" s="43"/>
      <c r="O47" s="44"/>
      <c r="P47" s="41"/>
      <c r="Q47" s="41"/>
      <c r="R47" s="41"/>
      <c r="S47" s="41"/>
      <c r="T47" s="39" t="str">
        <f t="shared" si="8"/>
        <v/>
      </c>
      <c r="U47" s="45" t="str">
        <f t="shared" si="9"/>
        <v/>
      </c>
    </row>
    <row r="48" spans="1:21" ht="30" customHeight="1" x14ac:dyDescent="0.25">
      <c r="A48" s="20" t="str">
        <f t="shared" si="5"/>
        <v/>
      </c>
      <c r="B48" s="33"/>
      <c r="C48" s="33"/>
      <c r="D48" s="33"/>
      <c r="E48" s="33"/>
      <c r="F48" s="33"/>
      <c r="G48" s="34"/>
      <c r="H48" s="34"/>
      <c r="I48" s="34"/>
      <c r="J48" s="20" t="str">
        <f t="shared" si="6"/>
        <v/>
      </c>
      <c r="K48" s="20" t="str">
        <f t="shared" si="7"/>
        <v/>
      </c>
      <c r="L48" s="33"/>
      <c r="M48" s="33"/>
      <c r="N48" s="36"/>
      <c r="O48" s="37"/>
      <c r="P48" s="34"/>
      <c r="Q48" s="34"/>
      <c r="R48" s="34"/>
      <c r="S48" s="34"/>
      <c r="T48" s="20" t="str">
        <f t="shared" si="8"/>
        <v/>
      </c>
      <c r="U48" s="38" t="str">
        <f t="shared" si="9"/>
        <v/>
      </c>
    </row>
    <row r="49" spans="1:21" ht="30" customHeight="1" x14ac:dyDescent="0.25">
      <c r="A49" s="39" t="str">
        <f t="shared" si="5"/>
        <v/>
      </c>
      <c r="B49" s="40"/>
      <c r="C49" s="40"/>
      <c r="D49" s="40"/>
      <c r="E49" s="40"/>
      <c r="F49" s="40"/>
      <c r="G49" s="41"/>
      <c r="H49" s="41"/>
      <c r="I49" s="41"/>
      <c r="J49" s="39" t="str">
        <f t="shared" si="6"/>
        <v/>
      </c>
      <c r="K49" s="39" t="str">
        <f t="shared" si="7"/>
        <v/>
      </c>
      <c r="L49" s="40"/>
      <c r="M49" s="40"/>
      <c r="N49" s="43"/>
      <c r="O49" s="44"/>
      <c r="P49" s="41"/>
      <c r="Q49" s="41"/>
      <c r="R49" s="41"/>
      <c r="S49" s="41"/>
      <c r="T49" s="39" t="str">
        <f t="shared" si="8"/>
        <v/>
      </c>
      <c r="U49" s="45" t="str">
        <f t="shared" si="9"/>
        <v/>
      </c>
    </row>
    <row r="50" spans="1:21" ht="30" customHeight="1" x14ac:dyDescent="0.25">
      <c r="A50" s="20" t="str">
        <f t="shared" si="5"/>
        <v/>
      </c>
      <c r="B50" s="33"/>
      <c r="C50" s="33"/>
      <c r="D50" s="33"/>
      <c r="E50" s="33"/>
      <c r="F50" s="33"/>
      <c r="G50" s="34"/>
      <c r="H50" s="34"/>
      <c r="I50" s="34"/>
      <c r="J50" s="20" t="str">
        <f t="shared" si="6"/>
        <v/>
      </c>
      <c r="K50" s="20" t="str">
        <f t="shared" si="7"/>
        <v/>
      </c>
      <c r="L50" s="33"/>
      <c r="M50" s="33"/>
      <c r="N50" s="36"/>
      <c r="O50" s="37"/>
      <c r="P50" s="34"/>
      <c r="Q50" s="34"/>
      <c r="R50" s="34"/>
      <c r="S50" s="34"/>
      <c r="T50" s="20" t="str">
        <f t="shared" si="8"/>
        <v/>
      </c>
      <c r="U50" s="38" t="str">
        <f t="shared" si="9"/>
        <v/>
      </c>
    </row>
    <row r="51" spans="1:21" ht="30" customHeight="1" x14ac:dyDescent="0.25">
      <c r="A51" s="39" t="str">
        <f t="shared" si="5"/>
        <v/>
      </c>
      <c r="B51" s="40"/>
      <c r="C51" s="40"/>
      <c r="D51" s="40"/>
      <c r="E51" s="40"/>
      <c r="F51" s="40"/>
      <c r="G51" s="41"/>
      <c r="H51" s="41"/>
      <c r="I51" s="41"/>
      <c r="J51" s="39" t="str">
        <f t="shared" si="6"/>
        <v/>
      </c>
      <c r="K51" s="39" t="str">
        <f t="shared" si="7"/>
        <v/>
      </c>
      <c r="L51" s="40"/>
      <c r="M51" s="40"/>
      <c r="N51" s="43"/>
      <c r="O51" s="44"/>
      <c r="P51" s="41"/>
      <c r="Q51" s="41"/>
      <c r="R51" s="41"/>
      <c r="S51" s="41"/>
      <c r="T51" s="39" t="str">
        <f t="shared" si="8"/>
        <v/>
      </c>
      <c r="U51" s="45" t="str">
        <f t="shared" si="9"/>
        <v/>
      </c>
    </row>
    <row r="52" spans="1:21" ht="30" customHeight="1" x14ac:dyDescent="0.25">
      <c r="A52" s="20" t="str">
        <f t="shared" si="5"/>
        <v/>
      </c>
      <c r="B52" s="33"/>
      <c r="C52" s="33"/>
      <c r="D52" s="33"/>
      <c r="E52" s="33"/>
      <c r="F52" s="33"/>
      <c r="G52" s="34"/>
      <c r="H52" s="34"/>
      <c r="I52" s="34"/>
      <c r="J52" s="20" t="str">
        <f t="shared" si="6"/>
        <v/>
      </c>
      <c r="K52" s="20" t="str">
        <f t="shared" si="7"/>
        <v/>
      </c>
      <c r="L52" s="33"/>
      <c r="M52" s="33"/>
      <c r="N52" s="36"/>
      <c r="O52" s="37"/>
      <c r="P52" s="34"/>
      <c r="Q52" s="34"/>
      <c r="R52" s="34"/>
      <c r="S52" s="34"/>
      <c r="T52" s="20" t="str">
        <f t="shared" si="8"/>
        <v/>
      </c>
      <c r="U52" s="38" t="str">
        <f t="shared" si="9"/>
        <v/>
      </c>
    </row>
    <row r="53" spans="1:21" ht="30" customHeight="1" x14ac:dyDescent="0.25">
      <c r="A53" s="39" t="str">
        <f t="shared" si="5"/>
        <v/>
      </c>
      <c r="B53" s="40"/>
      <c r="C53" s="40"/>
      <c r="D53" s="40"/>
      <c r="E53" s="40"/>
      <c r="F53" s="40"/>
      <c r="G53" s="41"/>
      <c r="H53" s="41"/>
      <c r="I53" s="41"/>
      <c r="J53" s="39" t="str">
        <f t="shared" si="6"/>
        <v/>
      </c>
      <c r="K53" s="39" t="str">
        <f t="shared" si="7"/>
        <v/>
      </c>
      <c r="L53" s="40"/>
      <c r="M53" s="40"/>
      <c r="N53" s="43"/>
      <c r="O53" s="44"/>
      <c r="P53" s="41"/>
      <c r="Q53" s="41"/>
      <c r="R53" s="41"/>
      <c r="S53" s="41"/>
      <c r="T53" s="39" t="str">
        <f t="shared" si="8"/>
        <v/>
      </c>
      <c r="U53" s="45" t="str">
        <f t="shared" si="9"/>
        <v/>
      </c>
    </row>
  </sheetData>
  <autoFilter ref="A3:U53" xr:uid="{00000000-0009-0000-0000-000002000000}"/>
  <mergeCells count="5">
    <mergeCell ref="A1:U1"/>
    <mergeCell ref="A2:F2"/>
    <mergeCell ref="G2:J2"/>
    <mergeCell ref="L2:P2"/>
    <mergeCell ref="Q2:U2"/>
  </mergeCells>
  <conditionalFormatting sqref="J4:J53">
    <cfRule type="expression" dxfId="15" priority="2">
      <formula>AND($J4&lt;&gt;"",$J4&gt;seuil_critique)</formula>
    </cfRule>
    <cfRule type="expression" dxfId="14" priority="3">
      <formula>AND($J4&lt;&gt;"",$J4&gt;seuil_eleve,$J4&lt;=seuil_critique)</formula>
    </cfRule>
    <cfRule type="expression" dxfId="13" priority="4">
      <formula>AND($J4&lt;&gt;"",$J4&gt;seuil_moyen,$J4&lt;=seuil_eleve)</formula>
    </cfRule>
    <cfRule type="expression" dxfId="12" priority="5">
      <formula>AND($J4&lt;&gt;"",$J4&lt;=seuil_moyen)</formula>
    </cfRule>
  </conditionalFormatting>
  <conditionalFormatting sqref="K4:K53">
    <cfRule type="expression" dxfId="11" priority="10">
      <formula>$K4="Faible"</formula>
    </cfRule>
    <cfRule type="expression" dxfId="10" priority="11">
      <formula>$K4="Moyen"</formula>
    </cfRule>
    <cfRule type="expression" dxfId="9" priority="12">
      <formula>$K4="Élevé"</formula>
    </cfRule>
    <cfRule type="expression" dxfId="8" priority="13">
      <formula>$K4="Critique"</formula>
    </cfRule>
  </conditionalFormatting>
  <conditionalFormatting sqref="P4:P53">
    <cfRule type="expression" dxfId="7" priority="14">
      <formula>$P4="À faire"</formula>
    </cfRule>
    <cfRule type="expression" dxfId="6" priority="15">
      <formula>$P4="En cours"</formula>
    </cfRule>
    <cfRule type="expression" dxfId="5" priority="16">
      <formula>$P4="Réalisée"</formula>
    </cfRule>
    <cfRule type="expression" dxfId="4" priority="17">
      <formula>$P4="Annulée"</formula>
    </cfRule>
  </conditionalFormatting>
  <conditionalFormatting sqref="T4:T53">
    <cfRule type="expression" dxfId="3" priority="6">
      <formula>AND($T4&lt;&gt;"",$T4&gt;seuil_critique)</formula>
    </cfRule>
    <cfRule type="expression" dxfId="2" priority="7">
      <formula>AND($T4&lt;&gt;"",$T4&gt;seuil_eleve,$T4&lt;=seuil_critique)</formula>
    </cfRule>
    <cfRule type="expression" dxfId="1" priority="8">
      <formula>AND($T4&lt;&gt;"",$T4&gt;seuil_moyen,$T4&lt;=seuil_eleve)</formula>
    </cfRule>
    <cfRule type="expression" dxfId="0" priority="9">
      <formula>AND($T4&lt;&gt;"",$T4&lt;=seuil_moyen)</formula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Valeur non valide" error="Choisissez une note comprise entre 1 et 10." xr:uid="{00000000-0002-0000-0200-000000000000}">
          <x14:formula1>
            <xm:f>Paramètres!$A$2:$A$11</xm:f>
          </x14:formula1>
          <x14:formula2>
            <xm:f>0</xm:f>
          </x14:formula2>
          <xm:sqref>G4:I53 Q4:S53</xm:sqref>
        </x14:dataValidation>
        <x14:dataValidation type="list" allowBlank="1" showErrorMessage="1" errorTitle="Valeur non valide" error="Choisissez un état dans la liste." xr:uid="{00000000-0002-0000-0200-000001000000}">
          <x14:formula1>
            <xm:f>Paramètres!$B$3:$B$6</xm:f>
          </x14:formula1>
          <x14:formula2>
            <xm:f>0</xm:f>
          </x14:formula2>
          <xm:sqref>P4:P53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AA7AB"/>
    <pageSetUpPr fitToPage="1"/>
  </sheetPr>
  <dimension ref="A1:F49"/>
  <sheetViews>
    <sheetView showGridLines="0" zoomScaleNormal="100" workbookViewId="0"/>
  </sheetViews>
  <sheetFormatPr baseColWidth="10" defaultColWidth="8.7109375" defaultRowHeight="15" x14ac:dyDescent="0.25"/>
  <cols>
    <col min="1" max="1" width="10" customWidth="1"/>
    <col min="2" max="3" width="13" customWidth="1"/>
    <col min="4" max="4" width="14" customWidth="1"/>
    <col min="5" max="5" width="20" customWidth="1"/>
    <col min="6" max="6" width="30" customWidth="1"/>
  </cols>
  <sheetData>
    <row r="1" spans="1:6" ht="25.5" customHeight="1" x14ac:dyDescent="0.25">
      <c r="A1" s="60" t="s">
        <v>163</v>
      </c>
      <c r="B1" s="60"/>
      <c r="C1" s="60"/>
      <c r="D1" s="60"/>
      <c r="E1" s="60"/>
      <c r="F1" s="60"/>
    </row>
    <row r="2" spans="1:6" x14ac:dyDescent="0.25">
      <c r="A2" s="61" t="s">
        <v>164</v>
      </c>
      <c r="B2" s="61"/>
      <c r="C2" s="61"/>
      <c r="D2" s="61"/>
      <c r="E2" s="61"/>
      <c r="F2" s="61"/>
    </row>
    <row r="4" spans="1:6" x14ac:dyDescent="0.25">
      <c r="A4" s="12" t="s">
        <v>165</v>
      </c>
      <c r="B4" s="12"/>
      <c r="C4" s="12"/>
      <c r="D4" s="12"/>
      <c r="E4" s="12"/>
      <c r="F4" s="12"/>
    </row>
    <row r="5" spans="1:6" x14ac:dyDescent="0.25">
      <c r="A5" s="17" t="s">
        <v>166</v>
      </c>
      <c r="B5" s="4" t="s">
        <v>167</v>
      </c>
      <c r="C5" s="4"/>
      <c r="D5" s="4"/>
      <c r="E5" s="4"/>
      <c r="F5" s="4"/>
    </row>
    <row r="6" spans="1:6" ht="15" customHeight="1" x14ac:dyDescent="0.25">
      <c r="A6" s="20">
        <v>1</v>
      </c>
      <c r="B6" s="8" t="s">
        <v>168</v>
      </c>
      <c r="C6" s="8"/>
      <c r="D6" s="8"/>
      <c r="E6" s="8"/>
      <c r="F6" s="8"/>
    </row>
    <row r="7" spans="1:6" ht="15" customHeight="1" x14ac:dyDescent="0.25">
      <c r="A7" s="39">
        <v>2</v>
      </c>
      <c r="B7" s="7" t="s">
        <v>169</v>
      </c>
      <c r="C7" s="7"/>
      <c r="D7" s="7"/>
      <c r="E7" s="7"/>
      <c r="F7" s="7"/>
    </row>
    <row r="8" spans="1:6" ht="15" customHeight="1" x14ac:dyDescent="0.25">
      <c r="A8" s="20">
        <v>3</v>
      </c>
      <c r="B8" s="8" t="s">
        <v>170</v>
      </c>
      <c r="C8" s="8"/>
      <c r="D8" s="8"/>
      <c r="E8" s="8"/>
      <c r="F8" s="8"/>
    </row>
    <row r="9" spans="1:6" ht="15" customHeight="1" x14ac:dyDescent="0.25">
      <c r="A9" s="39">
        <v>4</v>
      </c>
      <c r="B9" s="7" t="s">
        <v>171</v>
      </c>
      <c r="C9" s="7"/>
      <c r="D9" s="7"/>
      <c r="E9" s="7"/>
      <c r="F9" s="7"/>
    </row>
    <row r="10" spans="1:6" ht="15" customHeight="1" x14ac:dyDescent="0.25">
      <c r="A10" s="20">
        <v>5</v>
      </c>
      <c r="B10" s="8" t="s">
        <v>172</v>
      </c>
      <c r="C10" s="8"/>
      <c r="D10" s="8"/>
      <c r="E10" s="8"/>
      <c r="F10" s="8"/>
    </row>
    <row r="11" spans="1:6" ht="15" customHeight="1" x14ac:dyDescent="0.25">
      <c r="A11" s="39">
        <v>6</v>
      </c>
      <c r="B11" s="7" t="s">
        <v>173</v>
      </c>
      <c r="C11" s="7"/>
      <c r="D11" s="7"/>
      <c r="E11" s="7"/>
      <c r="F11" s="7"/>
    </row>
    <row r="12" spans="1:6" ht="15" customHeight="1" x14ac:dyDescent="0.25">
      <c r="A12" s="20">
        <v>7</v>
      </c>
      <c r="B12" s="8" t="s">
        <v>174</v>
      </c>
      <c r="C12" s="8"/>
      <c r="D12" s="8"/>
      <c r="E12" s="8"/>
      <c r="F12" s="8"/>
    </row>
    <row r="13" spans="1:6" ht="15" customHeight="1" x14ac:dyDescent="0.25">
      <c r="A13" s="39">
        <v>8</v>
      </c>
      <c r="B13" s="7" t="s">
        <v>175</v>
      </c>
      <c r="C13" s="7"/>
      <c r="D13" s="7"/>
      <c r="E13" s="7"/>
      <c r="F13" s="7"/>
    </row>
    <row r="14" spans="1:6" ht="15" customHeight="1" x14ac:dyDescent="0.25">
      <c r="A14" s="20">
        <v>9</v>
      </c>
      <c r="B14" s="8" t="s">
        <v>176</v>
      </c>
      <c r="C14" s="8"/>
      <c r="D14" s="8"/>
      <c r="E14" s="8"/>
      <c r="F14" s="8"/>
    </row>
    <row r="15" spans="1:6" ht="15" customHeight="1" x14ac:dyDescent="0.25">
      <c r="A15" s="39">
        <v>10</v>
      </c>
      <c r="B15" s="7" t="s">
        <v>177</v>
      </c>
      <c r="C15" s="7"/>
      <c r="D15" s="7"/>
      <c r="E15" s="7"/>
      <c r="F15" s="7"/>
    </row>
    <row r="17" spans="1:6" x14ac:dyDescent="0.25">
      <c r="A17" s="12" t="s">
        <v>178</v>
      </c>
      <c r="B17" s="12"/>
      <c r="C17" s="12"/>
      <c r="D17" s="12"/>
      <c r="E17" s="12"/>
      <c r="F17" s="12"/>
    </row>
    <row r="18" spans="1:6" x14ac:dyDescent="0.25">
      <c r="A18" s="17" t="s">
        <v>166</v>
      </c>
      <c r="B18" s="4" t="s">
        <v>167</v>
      </c>
      <c r="C18" s="4"/>
      <c r="D18" s="4"/>
      <c r="E18" s="4"/>
      <c r="F18" s="4"/>
    </row>
    <row r="19" spans="1:6" ht="15" customHeight="1" x14ac:dyDescent="0.25">
      <c r="A19" s="20">
        <v>1</v>
      </c>
      <c r="B19" s="8" t="s">
        <v>179</v>
      </c>
      <c r="C19" s="8"/>
      <c r="D19" s="8"/>
      <c r="E19" s="8"/>
      <c r="F19" s="8"/>
    </row>
    <row r="20" spans="1:6" ht="15" customHeight="1" x14ac:dyDescent="0.25">
      <c r="A20" s="39">
        <v>2</v>
      </c>
      <c r="B20" s="7" t="s">
        <v>180</v>
      </c>
      <c r="C20" s="7"/>
      <c r="D20" s="7"/>
      <c r="E20" s="7"/>
      <c r="F20" s="7"/>
    </row>
    <row r="21" spans="1:6" ht="15" customHeight="1" x14ac:dyDescent="0.25">
      <c r="A21" s="20">
        <v>3</v>
      </c>
      <c r="B21" s="8" t="s">
        <v>181</v>
      </c>
      <c r="C21" s="8"/>
      <c r="D21" s="8"/>
      <c r="E21" s="8"/>
      <c r="F21" s="8"/>
    </row>
    <row r="22" spans="1:6" ht="15" customHeight="1" x14ac:dyDescent="0.25">
      <c r="A22" s="39">
        <v>4</v>
      </c>
      <c r="B22" s="7" t="s">
        <v>182</v>
      </c>
      <c r="C22" s="7"/>
      <c r="D22" s="7"/>
      <c r="E22" s="7"/>
      <c r="F22" s="7"/>
    </row>
    <row r="23" spans="1:6" ht="15" customHeight="1" x14ac:dyDescent="0.25">
      <c r="A23" s="20">
        <v>5</v>
      </c>
      <c r="B23" s="8" t="s">
        <v>183</v>
      </c>
      <c r="C23" s="8"/>
      <c r="D23" s="8"/>
      <c r="E23" s="8"/>
      <c r="F23" s="8"/>
    </row>
    <row r="24" spans="1:6" ht="15" customHeight="1" x14ac:dyDescent="0.25">
      <c r="A24" s="39">
        <v>6</v>
      </c>
      <c r="B24" s="7" t="s">
        <v>184</v>
      </c>
      <c r="C24" s="7"/>
      <c r="D24" s="7"/>
      <c r="E24" s="7"/>
      <c r="F24" s="7"/>
    </row>
    <row r="25" spans="1:6" ht="15" customHeight="1" x14ac:dyDescent="0.25">
      <c r="A25" s="20">
        <v>7</v>
      </c>
      <c r="B25" s="8" t="s">
        <v>185</v>
      </c>
      <c r="C25" s="8"/>
      <c r="D25" s="8"/>
      <c r="E25" s="8"/>
      <c r="F25" s="8"/>
    </row>
    <row r="26" spans="1:6" ht="15" customHeight="1" x14ac:dyDescent="0.25">
      <c r="A26" s="39">
        <v>8</v>
      </c>
      <c r="B26" s="7" t="s">
        <v>186</v>
      </c>
      <c r="C26" s="7"/>
      <c r="D26" s="7"/>
      <c r="E26" s="7"/>
      <c r="F26" s="7"/>
    </row>
    <row r="27" spans="1:6" ht="15" customHeight="1" x14ac:dyDescent="0.25">
      <c r="A27" s="20">
        <v>9</v>
      </c>
      <c r="B27" s="8" t="s">
        <v>187</v>
      </c>
      <c r="C27" s="8"/>
      <c r="D27" s="8"/>
      <c r="E27" s="8"/>
      <c r="F27" s="8"/>
    </row>
    <row r="28" spans="1:6" ht="15" customHeight="1" x14ac:dyDescent="0.25">
      <c r="A28" s="39">
        <v>10</v>
      </c>
      <c r="B28" s="7" t="s">
        <v>188</v>
      </c>
      <c r="C28" s="7"/>
      <c r="D28" s="7"/>
      <c r="E28" s="7"/>
      <c r="F28" s="7"/>
    </row>
    <row r="30" spans="1:6" x14ac:dyDescent="0.25">
      <c r="A30" s="12" t="s">
        <v>189</v>
      </c>
      <c r="B30" s="12"/>
      <c r="C30" s="12"/>
      <c r="D30" s="12"/>
      <c r="E30" s="12"/>
      <c r="F30" s="12"/>
    </row>
    <row r="31" spans="1:6" x14ac:dyDescent="0.25">
      <c r="A31" s="17" t="s">
        <v>166</v>
      </c>
      <c r="B31" s="4" t="s">
        <v>167</v>
      </c>
      <c r="C31" s="4"/>
      <c r="D31" s="4"/>
      <c r="E31" s="4"/>
      <c r="F31" s="4"/>
    </row>
    <row r="32" spans="1:6" ht="15" customHeight="1" x14ac:dyDescent="0.25">
      <c r="A32" s="20">
        <v>1</v>
      </c>
      <c r="B32" s="8" t="s">
        <v>190</v>
      </c>
      <c r="C32" s="8"/>
      <c r="D32" s="8"/>
      <c r="E32" s="8"/>
      <c r="F32" s="8"/>
    </row>
    <row r="33" spans="1:6" ht="15" customHeight="1" x14ac:dyDescent="0.25">
      <c r="A33" s="39">
        <v>2</v>
      </c>
      <c r="B33" s="7" t="s">
        <v>191</v>
      </c>
      <c r="C33" s="7"/>
      <c r="D33" s="7"/>
      <c r="E33" s="7"/>
      <c r="F33" s="7"/>
    </row>
    <row r="34" spans="1:6" ht="15" customHeight="1" x14ac:dyDescent="0.25">
      <c r="A34" s="20">
        <v>3</v>
      </c>
      <c r="B34" s="8" t="s">
        <v>192</v>
      </c>
      <c r="C34" s="8"/>
      <c r="D34" s="8"/>
      <c r="E34" s="8"/>
      <c r="F34" s="8"/>
    </row>
    <row r="35" spans="1:6" ht="15" customHeight="1" x14ac:dyDescent="0.25">
      <c r="A35" s="39">
        <v>4</v>
      </c>
      <c r="B35" s="7" t="s">
        <v>193</v>
      </c>
      <c r="C35" s="7"/>
      <c r="D35" s="7"/>
      <c r="E35" s="7"/>
      <c r="F35" s="7"/>
    </row>
    <row r="36" spans="1:6" ht="15" customHeight="1" x14ac:dyDescent="0.25">
      <c r="A36" s="20">
        <v>5</v>
      </c>
      <c r="B36" s="8" t="s">
        <v>194</v>
      </c>
      <c r="C36" s="8"/>
      <c r="D36" s="8"/>
      <c r="E36" s="8"/>
      <c r="F36" s="8"/>
    </row>
    <row r="37" spans="1:6" ht="15" customHeight="1" x14ac:dyDescent="0.25">
      <c r="A37" s="39">
        <v>6</v>
      </c>
      <c r="B37" s="7" t="s">
        <v>195</v>
      </c>
      <c r="C37" s="7"/>
      <c r="D37" s="7"/>
      <c r="E37" s="7"/>
      <c r="F37" s="7"/>
    </row>
    <row r="38" spans="1:6" ht="15" customHeight="1" x14ac:dyDescent="0.25">
      <c r="A38" s="20">
        <v>7</v>
      </c>
      <c r="B38" s="8" t="s">
        <v>196</v>
      </c>
      <c r="C38" s="8"/>
      <c r="D38" s="8"/>
      <c r="E38" s="8"/>
      <c r="F38" s="8"/>
    </row>
    <row r="39" spans="1:6" ht="15" customHeight="1" x14ac:dyDescent="0.25">
      <c r="A39" s="39">
        <v>8</v>
      </c>
      <c r="B39" s="7" t="s">
        <v>197</v>
      </c>
      <c r="C39" s="7"/>
      <c r="D39" s="7"/>
      <c r="E39" s="7"/>
      <c r="F39" s="7"/>
    </row>
    <row r="40" spans="1:6" ht="15" customHeight="1" x14ac:dyDescent="0.25">
      <c r="A40" s="20">
        <v>9</v>
      </c>
      <c r="B40" s="8" t="s">
        <v>198</v>
      </c>
      <c r="C40" s="8"/>
      <c r="D40" s="8"/>
      <c r="E40" s="8"/>
      <c r="F40" s="8"/>
    </row>
    <row r="41" spans="1:6" ht="15" customHeight="1" x14ac:dyDescent="0.25">
      <c r="A41" s="39">
        <v>10</v>
      </c>
      <c r="B41" s="7" t="s">
        <v>199</v>
      </c>
      <c r="C41" s="7"/>
      <c r="D41" s="7"/>
      <c r="E41" s="7"/>
      <c r="F41" s="7"/>
    </row>
    <row r="43" spans="1:6" x14ac:dyDescent="0.25">
      <c r="A43" s="12" t="s">
        <v>200</v>
      </c>
      <c r="B43" s="12"/>
      <c r="C43" s="12"/>
      <c r="D43" s="12"/>
      <c r="E43" s="12"/>
      <c r="F43" s="12"/>
    </row>
    <row r="44" spans="1:6" x14ac:dyDescent="0.25">
      <c r="A44" s="17" t="s">
        <v>30</v>
      </c>
      <c r="B44" s="17" t="s">
        <v>201</v>
      </c>
      <c r="C44" s="17" t="s">
        <v>202</v>
      </c>
      <c r="D44" s="17" t="s">
        <v>203</v>
      </c>
      <c r="E44" s="62" t="s">
        <v>32</v>
      </c>
      <c r="F44" s="62"/>
    </row>
    <row r="45" spans="1:6" ht="15" customHeight="1" x14ac:dyDescent="0.25">
      <c r="A45" s="24" t="s">
        <v>33</v>
      </c>
      <c r="B45" s="34">
        <v>1</v>
      </c>
      <c r="C45" s="46">
        <v>50</v>
      </c>
      <c r="D45" s="19" t="s">
        <v>33</v>
      </c>
      <c r="E45" s="8" t="s">
        <v>35</v>
      </c>
      <c r="F45" s="8"/>
    </row>
    <row r="46" spans="1:6" ht="15" customHeight="1" x14ac:dyDescent="0.25">
      <c r="A46" s="26" t="s">
        <v>36</v>
      </c>
      <c r="B46" s="34">
        <f>C45+1</f>
        <v>51</v>
      </c>
      <c r="C46" s="46">
        <v>100</v>
      </c>
      <c r="D46" s="21" t="s">
        <v>36</v>
      </c>
      <c r="E46" s="8" t="s">
        <v>38</v>
      </c>
      <c r="F46" s="8"/>
    </row>
    <row r="47" spans="1:6" ht="15" customHeight="1" x14ac:dyDescent="0.25">
      <c r="A47" s="28" t="s">
        <v>39</v>
      </c>
      <c r="B47" s="34">
        <f>C46+1</f>
        <v>101</v>
      </c>
      <c r="C47" s="46">
        <v>200</v>
      </c>
      <c r="D47" s="22" t="s">
        <v>39</v>
      </c>
      <c r="E47" s="8" t="s">
        <v>41</v>
      </c>
      <c r="F47" s="8"/>
    </row>
    <row r="48" spans="1:6" ht="15" customHeight="1" x14ac:dyDescent="0.25">
      <c r="A48" s="29" t="s">
        <v>42</v>
      </c>
      <c r="B48" s="34">
        <f>C47+1</f>
        <v>201</v>
      </c>
      <c r="C48" s="34">
        <v>1000</v>
      </c>
      <c r="D48" s="23" t="s">
        <v>42</v>
      </c>
      <c r="E48" s="8" t="s">
        <v>44</v>
      </c>
      <c r="F48" s="8"/>
    </row>
    <row r="49" spans="1:6" ht="30" customHeight="1" x14ac:dyDescent="0.25">
      <c r="A49" s="63" t="s">
        <v>204</v>
      </c>
      <c r="B49" s="63"/>
      <c r="C49" s="63"/>
      <c r="D49" s="63"/>
      <c r="E49" s="63"/>
      <c r="F49" s="63"/>
    </row>
  </sheetData>
  <mergeCells count="45">
    <mergeCell ref="E45:F45"/>
    <mergeCell ref="E46:F46"/>
    <mergeCell ref="E47:F47"/>
    <mergeCell ref="E48:F48"/>
    <mergeCell ref="A49:F49"/>
    <mergeCell ref="B39:F39"/>
    <mergeCell ref="B40:F40"/>
    <mergeCell ref="B41:F41"/>
    <mergeCell ref="A43:F43"/>
    <mergeCell ref="E44:F44"/>
    <mergeCell ref="B34:F34"/>
    <mergeCell ref="B35:F35"/>
    <mergeCell ref="B36:F36"/>
    <mergeCell ref="B37:F37"/>
    <mergeCell ref="B38:F38"/>
    <mergeCell ref="B28:F28"/>
    <mergeCell ref="A30:F30"/>
    <mergeCell ref="B31:F31"/>
    <mergeCell ref="B32:F32"/>
    <mergeCell ref="B33:F33"/>
    <mergeCell ref="B23:F23"/>
    <mergeCell ref="B24:F24"/>
    <mergeCell ref="B25:F25"/>
    <mergeCell ref="B26:F26"/>
    <mergeCell ref="B27:F27"/>
    <mergeCell ref="B18:F18"/>
    <mergeCell ref="B19:F19"/>
    <mergeCell ref="B20:F20"/>
    <mergeCell ref="B21:F21"/>
    <mergeCell ref="B22:F22"/>
    <mergeCell ref="B12:F12"/>
    <mergeCell ref="B13:F13"/>
    <mergeCell ref="B14:F14"/>
    <mergeCell ref="B15:F15"/>
    <mergeCell ref="A17:F17"/>
    <mergeCell ref="B7:F7"/>
    <mergeCell ref="B8:F8"/>
    <mergeCell ref="B9:F9"/>
    <mergeCell ref="B10:F10"/>
    <mergeCell ref="B11:F11"/>
    <mergeCell ref="A1:F1"/>
    <mergeCell ref="A2:F2"/>
    <mergeCell ref="A4:F4"/>
    <mergeCell ref="B5:F5"/>
    <mergeCell ref="B6:F6"/>
  </mergeCells>
  <pageMargins left="0.3" right="0.3" top="0.4" bottom="0.4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4CCCE"/>
    <pageSetUpPr fitToPage="1"/>
  </sheetPr>
  <dimension ref="A1:D12"/>
  <sheetViews>
    <sheetView showGridLines="0" zoomScaleNormal="100" workbookViewId="0"/>
  </sheetViews>
  <sheetFormatPr baseColWidth="10" defaultColWidth="8.7109375" defaultRowHeight="15" x14ac:dyDescent="0.25"/>
  <cols>
    <col min="1" max="2" width="16" customWidth="1"/>
    <col min="3" max="3" width="22" customWidth="1"/>
    <col min="4" max="4" width="16" customWidth="1"/>
  </cols>
  <sheetData>
    <row r="1" spans="1:4" x14ac:dyDescent="0.25">
      <c r="A1" s="64" t="s">
        <v>205</v>
      </c>
      <c r="B1" s="64"/>
      <c r="C1" s="64"/>
      <c r="D1" s="64"/>
    </row>
    <row r="2" spans="1:4" x14ac:dyDescent="0.25">
      <c r="A2" s="47" t="s">
        <v>206</v>
      </c>
      <c r="B2" s="47" t="s">
        <v>207</v>
      </c>
      <c r="C2" s="47" t="s">
        <v>208</v>
      </c>
      <c r="D2" s="47" t="s">
        <v>209</v>
      </c>
    </row>
    <row r="3" spans="1:4" x14ac:dyDescent="0.25">
      <c r="A3" s="48">
        <v>1</v>
      </c>
      <c r="B3" s="49" t="s">
        <v>58</v>
      </c>
      <c r="C3" s="49" t="s">
        <v>210</v>
      </c>
      <c r="D3" s="49" t="s">
        <v>33</v>
      </c>
    </row>
    <row r="4" spans="1:4" x14ac:dyDescent="0.25">
      <c r="A4" s="48">
        <v>2</v>
      </c>
      <c r="B4" s="49" t="s">
        <v>59</v>
      </c>
      <c r="C4" s="49" t="s">
        <v>6</v>
      </c>
      <c r="D4" s="49" t="s">
        <v>36</v>
      </c>
    </row>
    <row r="5" spans="1:4" x14ac:dyDescent="0.25">
      <c r="A5" s="48">
        <v>3</v>
      </c>
      <c r="B5" s="49" t="s">
        <v>60</v>
      </c>
      <c r="C5" s="49" t="s">
        <v>211</v>
      </c>
      <c r="D5" s="49" t="s">
        <v>39</v>
      </c>
    </row>
    <row r="6" spans="1:4" x14ac:dyDescent="0.25">
      <c r="A6" s="48">
        <v>4</v>
      </c>
      <c r="B6" s="49" t="s">
        <v>61</v>
      </c>
      <c r="D6" s="49" t="s">
        <v>42</v>
      </c>
    </row>
    <row r="7" spans="1:4" x14ac:dyDescent="0.25">
      <c r="A7" s="48">
        <v>5</v>
      </c>
    </row>
    <row r="8" spans="1:4" x14ac:dyDescent="0.25">
      <c r="A8" s="48">
        <v>6</v>
      </c>
    </row>
    <row r="9" spans="1:4" x14ac:dyDescent="0.25">
      <c r="A9" s="48">
        <v>7</v>
      </c>
    </row>
    <row r="10" spans="1:4" x14ac:dyDescent="0.25">
      <c r="A10" s="48">
        <v>8</v>
      </c>
    </row>
    <row r="11" spans="1:4" x14ac:dyDescent="0.25">
      <c r="A11" s="48">
        <v>9</v>
      </c>
    </row>
    <row r="12" spans="1:4" x14ac:dyDescent="0.25">
      <c r="A12" s="48">
        <v>10</v>
      </c>
    </row>
  </sheetData>
  <mergeCells count="1">
    <mergeCell ref="A1:D1"/>
  </mergeCells>
  <pageMargins left="0.3" right="0.3" top="0.4" bottom="0.4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3A47"/>
    <pageSetUpPr fitToPage="1"/>
  </sheetPr>
  <dimension ref="B1:G35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2" customWidth="1"/>
    <col min="3" max="6" width="16" customWidth="1"/>
    <col min="7" max="7" width="14" customWidth="1"/>
  </cols>
  <sheetData>
    <row r="1" spans="2:7" ht="33.75" customHeight="1" x14ac:dyDescent="0.25">
      <c r="B1" s="14" t="s">
        <v>0</v>
      </c>
      <c r="C1" s="14"/>
      <c r="D1" s="14"/>
      <c r="E1" s="14"/>
      <c r="F1" s="14"/>
      <c r="G1" s="14"/>
    </row>
    <row r="2" spans="2:7" ht="19.5" customHeight="1" x14ac:dyDescent="0.25">
      <c r="B2" s="13" t="s">
        <v>1</v>
      </c>
      <c r="C2" s="13"/>
      <c r="D2" s="13"/>
      <c r="E2" s="13"/>
      <c r="F2" s="13"/>
      <c r="G2" s="13"/>
    </row>
    <row r="4" spans="2:7" x14ac:dyDescent="0.25">
      <c r="B4" s="12" t="s">
        <v>2</v>
      </c>
      <c r="C4" s="12"/>
      <c r="D4" s="12"/>
      <c r="E4" s="12"/>
      <c r="F4" s="12"/>
      <c r="G4" s="12"/>
    </row>
    <row r="5" spans="2:7" x14ac:dyDescent="0.25">
      <c r="B5" s="15" t="s">
        <v>3</v>
      </c>
      <c r="C5" s="11" t="s">
        <v>4</v>
      </c>
      <c r="D5" s="11"/>
      <c r="E5" s="11"/>
      <c r="F5" s="11"/>
      <c r="G5" s="11"/>
    </row>
    <row r="6" spans="2:7" x14ac:dyDescent="0.25">
      <c r="B6" s="15" t="s">
        <v>5</v>
      </c>
      <c r="C6" s="11" t="s">
        <v>6</v>
      </c>
      <c r="D6" s="11"/>
      <c r="E6" s="11"/>
      <c r="F6" s="11"/>
      <c r="G6" s="11"/>
    </row>
    <row r="7" spans="2:7" x14ac:dyDescent="0.25">
      <c r="B7" s="15" t="s">
        <v>7</v>
      </c>
      <c r="C7" s="11" t="s">
        <v>8</v>
      </c>
      <c r="D7" s="11"/>
      <c r="E7" s="11"/>
      <c r="F7" s="11"/>
      <c r="G7" s="11"/>
    </row>
    <row r="8" spans="2:7" x14ac:dyDescent="0.25">
      <c r="B8" s="15" t="s">
        <v>9</v>
      </c>
      <c r="C8" s="11" t="s">
        <v>10</v>
      </c>
      <c r="D8" s="11"/>
      <c r="E8" s="11"/>
      <c r="F8" s="11"/>
      <c r="G8" s="11"/>
    </row>
    <row r="9" spans="2:7" x14ac:dyDescent="0.25">
      <c r="B9" s="15" t="s">
        <v>11</v>
      </c>
      <c r="C9" s="11" t="s">
        <v>12</v>
      </c>
      <c r="D9" s="11"/>
      <c r="E9" s="11"/>
      <c r="F9" s="11"/>
      <c r="G9" s="11"/>
    </row>
    <row r="10" spans="2:7" x14ac:dyDescent="0.25">
      <c r="B10" s="15" t="s">
        <v>13</v>
      </c>
      <c r="C10" s="11" t="s">
        <v>14</v>
      </c>
      <c r="D10" s="11"/>
      <c r="E10" s="11"/>
      <c r="F10" s="11"/>
      <c r="G10" s="11"/>
    </row>
    <row r="11" spans="2:7" x14ac:dyDescent="0.25">
      <c r="B11" s="15" t="s">
        <v>15</v>
      </c>
      <c r="C11" s="10">
        <f>DATE(2027,1,12)</f>
        <v>46399</v>
      </c>
      <c r="D11" s="10"/>
      <c r="E11" s="10"/>
      <c r="F11" s="10"/>
      <c r="G11" s="10"/>
    </row>
    <row r="12" spans="2:7" x14ac:dyDescent="0.25">
      <c r="B12" s="15" t="s">
        <v>16</v>
      </c>
      <c r="C12" s="10">
        <f>DATE(2027,1,20)</f>
        <v>46407</v>
      </c>
      <c r="D12" s="10"/>
      <c r="E12" s="10"/>
      <c r="F12" s="10"/>
      <c r="G12" s="10"/>
    </row>
    <row r="13" spans="2:7" x14ac:dyDescent="0.25">
      <c r="B13" s="9" t="s">
        <v>17</v>
      </c>
      <c r="C13" s="9"/>
      <c r="D13" s="9"/>
      <c r="E13" s="9"/>
      <c r="F13" s="9"/>
      <c r="G13" s="9"/>
    </row>
    <row r="15" spans="2:7" x14ac:dyDescent="0.25">
      <c r="B15" s="12" t="s">
        <v>18</v>
      </c>
      <c r="C15" s="12"/>
      <c r="D15" s="12"/>
      <c r="E15" s="12"/>
      <c r="F15" s="12"/>
      <c r="G15" s="12"/>
    </row>
    <row r="16" spans="2:7" ht="30" customHeight="1" x14ac:dyDescent="0.25">
      <c r="B16" s="16">
        <v>1</v>
      </c>
      <c r="C16" s="8" t="s">
        <v>19</v>
      </c>
      <c r="D16" s="8"/>
      <c r="E16" s="8"/>
      <c r="F16" s="8"/>
      <c r="G16" s="8"/>
    </row>
    <row r="17" spans="2:7" ht="30" customHeight="1" x14ac:dyDescent="0.25">
      <c r="B17" s="16">
        <v>2</v>
      </c>
      <c r="C17" s="7" t="s">
        <v>20</v>
      </c>
      <c r="D17" s="7"/>
      <c r="E17" s="7"/>
      <c r="F17" s="7"/>
      <c r="G17" s="7"/>
    </row>
    <row r="18" spans="2:7" ht="30" customHeight="1" x14ac:dyDescent="0.25">
      <c r="B18" s="16">
        <v>3</v>
      </c>
      <c r="C18" s="8" t="s">
        <v>21</v>
      </c>
      <c r="D18" s="8"/>
      <c r="E18" s="8"/>
      <c r="F18" s="8"/>
      <c r="G18" s="8"/>
    </row>
    <row r="19" spans="2:7" ht="30" customHeight="1" x14ac:dyDescent="0.25">
      <c r="B19" s="16">
        <v>4</v>
      </c>
      <c r="C19" s="7" t="s">
        <v>22</v>
      </c>
      <c r="D19" s="7"/>
      <c r="E19" s="7"/>
      <c r="F19" s="7"/>
      <c r="G19" s="7"/>
    </row>
    <row r="20" spans="2:7" ht="30" customHeight="1" x14ac:dyDescent="0.25">
      <c r="B20" s="16">
        <v>5</v>
      </c>
      <c r="C20" s="8" t="s">
        <v>23</v>
      </c>
      <c r="D20" s="8"/>
      <c r="E20" s="8"/>
      <c r="F20" s="8"/>
      <c r="G20" s="8"/>
    </row>
    <row r="21" spans="2:7" ht="30" customHeight="1" x14ac:dyDescent="0.25">
      <c r="B21" s="16">
        <v>6</v>
      </c>
      <c r="C21" s="7" t="s">
        <v>24</v>
      </c>
      <c r="D21" s="7"/>
      <c r="E21" s="7"/>
      <c r="F21" s="7"/>
      <c r="G21" s="7"/>
    </row>
    <row r="22" spans="2:7" ht="30" customHeight="1" x14ac:dyDescent="0.25">
      <c r="B22" s="16">
        <v>7</v>
      </c>
      <c r="C22" s="8" t="s">
        <v>25</v>
      </c>
      <c r="D22" s="8"/>
      <c r="E22" s="8"/>
      <c r="F22" s="8"/>
      <c r="G22" s="8"/>
    </row>
    <row r="24" spans="2:7" x14ac:dyDescent="0.25">
      <c r="B24" s="12" t="s">
        <v>26</v>
      </c>
      <c r="C24" s="12"/>
      <c r="D24" s="12"/>
      <c r="E24" s="12"/>
      <c r="F24" s="12"/>
      <c r="G24" s="12"/>
    </row>
    <row r="25" spans="2:7" ht="25.5" customHeight="1" x14ac:dyDescent="0.25">
      <c r="B25" s="6" t="s">
        <v>27</v>
      </c>
      <c r="C25" s="6"/>
      <c r="D25" s="6"/>
      <c r="E25" s="6"/>
      <c r="F25" s="6"/>
      <c r="G25" s="6"/>
    </row>
    <row r="26" spans="2:7" ht="39.75" customHeight="1" x14ac:dyDescent="0.25">
      <c r="B26" s="5" t="s">
        <v>28</v>
      </c>
      <c r="C26" s="5"/>
      <c r="D26" s="5"/>
      <c r="E26" s="5"/>
      <c r="F26" s="5"/>
      <c r="G26" s="5"/>
    </row>
    <row r="28" spans="2:7" x14ac:dyDescent="0.25">
      <c r="B28" s="12" t="s">
        <v>29</v>
      </c>
      <c r="C28" s="12"/>
      <c r="D28" s="12"/>
      <c r="E28" s="12"/>
      <c r="F28" s="12"/>
      <c r="G28" s="12"/>
    </row>
    <row r="29" spans="2:7" x14ac:dyDescent="0.25">
      <c r="B29" s="17" t="s">
        <v>30</v>
      </c>
      <c r="C29" s="17" t="s">
        <v>31</v>
      </c>
      <c r="D29" s="4" t="s">
        <v>32</v>
      </c>
      <c r="E29" s="4"/>
      <c r="F29" s="4"/>
      <c r="G29" s="4"/>
    </row>
    <row r="30" spans="2:7" x14ac:dyDescent="0.25">
      <c r="B30" s="19" t="s">
        <v>33</v>
      </c>
      <c r="C30" s="20" t="s">
        <v>34</v>
      </c>
      <c r="D30" s="3" t="s">
        <v>35</v>
      </c>
      <c r="E30" s="3"/>
      <c r="F30" s="3"/>
      <c r="G30" s="3"/>
    </row>
    <row r="31" spans="2:7" x14ac:dyDescent="0.25">
      <c r="B31" s="21" t="s">
        <v>36</v>
      </c>
      <c r="C31" s="20" t="s">
        <v>37</v>
      </c>
      <c r="D31" s="3" t="s">
        <v>38</v>
      </c>
      <c r="E31" s="3"/>
      <c r="F31" s="3"/>
      <c r="G31" s="3"/>
    </row>
    <row r="32" spans="2:7" x14ac:dyDescent="0.25">
      <c r="B32" s="22" t="s">
        <v>39</v>
      </c>
      <c r="C32" s="20" t="s">
        <v>40</v>
      </c>
      <c r="D32" s="3" t="s">
        <v>41</v>
      </c>
      <c r="E32" s="3"/>
      <c r="F32" s="3"/>
      <c r="G32" s="3"/>
    </row>
    <row r="33" spans="2:7" x14ac:dyDescent="0.25">
      <c r="B33" s="23" t="s">
        <v>42</v>
      </c>
      <c r="C33" s="20" t="s">
        <v>43</v>
      </c>
      <c r="D33" s="3" t="s">
        <v>44</v>
      </c>
      <c r="E33" s="3"/>
      <c r="F33" s="3"/>
      <c r="G33" s="3"/>
    </row>
    <row r="35" spans="2:7" x14ac:dyDescent="0.25">
      <c r="B35" s="2" t="s">
        <v>45</v>
      </c>
      <c r="C35" s="2"/>
      <c r="D35" s="2"/>
      <c r="E35" s="2"/>
      <c r="F35" s="2"/>
      <c r="G35" s="2"/>
    </row>
  </sheetData>
  <mergeCells count="30">
    <mergeCell ref="D30:G30"/>
    <mergeCell ref="D31:G31"/>
    <mergeCell ref="D32:G32"/>
    <mergeCell ref="D33:G33"/>
    <mergeCell ref="B35:G35"/>
    <mergeCell ref="B24:G24"/>
    <mergeCell ref="B25:G25"/>
    <mergeCell ref="B26:G26"/>
    <mergeCell ref="B28:G28"/>
    <mergeCell ref="D29:G29"/>
    <mergeCell ref="C18:G18"/>
    <mergeCell ref="C19:G19"/>
    <mergeCell ref="C20:G20"/>
    <mergeCell ref="C21:G21"/>
    <mergeCell ref="C22:G22"/>
    <mergeCell ref="C12:G12"/>
    <mergeCell ref="B13:G13"/>
    <mergeCell ref="B15:G15"/>
    <mergeCell ref="C16:G16"/>
    <mergeCell ref="C17:G17"/>
    <mergeCell ref="C7:G7"/>
    <mergeCell ref="C8:G8"/>
    <mergeCell ref="C9:G9"/>
    <mergeCell ref="C10:G10"/>
    <mergeCell ref="C11:G11"/>
    <mergeCell ref="B1:G1"/>
    <mergeCell ref="B2:G2"/>
    <mergeCell ref="B4:G4"/>
    <mergeCell ref="C5:G5"/>
    <mergeCell ref="C6:G6"/>
  </mergeCells>
  <pageMargins left="0.3" right="0.3" top="0.4" bottom="0.4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Paramètres!$C$3:$C$5</xm:f>
          </x14:formula1>
          <x14:formula2>
            <xm:f>0</xm:f>
          </x14:formula2>
          <xm:sqref>C6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Tableau de bord</vt:lpstr>
      <vt:lpstr>Analyse AMDEC</vt:lpstr>
      <vt:lpstr>Barèmes de cotation</vt:lpstr>
      <vt:lpstr>Paramètres</vt:lpstr>
      <vt:lpstr>Mode d'emploi</vt:lpstr>
      <vt:lpstr>seuil_critique</vt:lpstr>
      <vt:lpstr>seuil_eleve</vt:lpstr>
      <vt:lpstr>seuil_moyen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2026-09-22T05:35:05Z</dcterms:created>
  <dcterms:modified xsi:type="dcterms:W3CDTF">2026-09-27T11:27:07Z</dcterms:modified>
  <dc:language>en-US</dc:language>
</cp:coreProperties>
</file>