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ModelesExcel\Generador\"/>
    </mc:Choice>
  </mc:AlternateContent>
  <xr:revisionPtr revIDLastSave="0" documentId="13_ncr:1_{73CCC1A8-47B7-4D0E-BE65-CD119385AE48}" xr6:coauthVersionLast="47" xr6:coauthVersionMax="47" xr10:uidLastSave="{00000000-0000-0000-0000-000000000000}"/>
  <bookViews>
    <workbookView xWindow="690" yWindow="690" windowWidth="25500" windowHeight="13500" tabRatio="500" xr2:uid="{00000000-000D-0000-FFFF-FFFF00000000}"/>
  </bookViews>
  <sheets>
    <sheet name="Tableau de bord" sheetId="1" r:id="rId1"/>
    <sheet name="Backlog" sheetId="2" r:id="rId2"/>
    <sheet name="Sprints" sheetId="3" r:id="rId3"/>
    <sheet name="Anomalies" sheetId="4" r:id="rId4"/>
    <sheet name="Paramètres" sheetId="5" r:id="rId5"/>
    <sheet name="Mode d'emploi" sheetId="6" r:id="rId6"/>
  </sheets>
  <definedNames>
    <definedName name="_xlnm._FilterDatabase" localSheetId="3" hidden="1">Anomalies!$A$4:$M$40</definedName>
    <definedName name="_xlnm._FilterDatabase" localSheetId="1" hidden="1">Backlog!$A$4:$P$60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40" i="4" l="1"/>
  <c r="J39" i="4"/>
  <c r="J38" i="4"/>
  <c r="J37" i="4"/>
  <c r="J36" i="4"/>
  <c r="J35" i="4"/>
  <c r="J34" i="4"/>
  <c r="J33" i="4"/>
  <c r="J32" i="4"/>
  <c r="J31" i="4"/>
  <c r="J30" i="4"/>
  <c r="J29" i="4"/>
  <c r="J28" i="4"/>
  <c r="J27" i="4"/>
  <c r="J26" i="4"/>
  <c r="J25" i="4"/>
  <c r="J24" i="4"/>
  <c r="J23" i="4"/>
  <c r="J22" i="4"/>
  <c r="J21" i="4"/>
  <c r="J20" i="4"/>
  <c r="J19" i="4"/>
  <c r="J18" i="4"/>
  <c r="J17" i="4"/>
  <c r="J16" i="4"/>
  <c r="J15" i="4"/>
  <c r="J14" i="4"/>
  <c r="J13" i="4"/>
  <c r="J12" i="4"/>
  <c r="J11" i="4"/>
  <c r="J10" i="4"/>
  <c r="J9" i="4"/>
  <c r="J8" i="4"/>
  <c r="J7" i="4"/>
  <c r="J6" i="4"/>
  <c r="J5" i="4"/>
  <c r="E11" i="3"/>
  <c r="K10" i="3"/>
  <c r="G10" i="3"/>
  <c r="C33" i="1" s="1"/>
  <c r="F10" i="3"/>
  <c r="B33" i="1" s="1"/>
  <c r="K9" i="3"/>
  <c r="G9" i="3"/>
  <c r="C32" i="1" s="1"/>
  <c r="F9" i="3"/>
  <c r="L9" i="3" s="1"/>
  <c r="K8" i="3"/>
  <c r="G8" i="3"/>
  <c r="C31" i="1" s="1"/>
  <c r="F8" i="3"/>
  <c r="J8" i="3" s="1"/>
  <c r="K7" i="3"/>
  <c r="G7" i="3"/>
  <c r="C30" i="1" s="1"/>
  <c r="F7" i="3"/>
  <c r="B30" i="1" s="1"/>
  <c r="K6" i="3"/>
  <c r="K11" i="3" s="1"/>
  <c r="G6" i="3"/>
  <c r="G11" i="3" s="1"/>
  <c r="F6" i="3"/>
  <c r="B29" i="1" s="1"/>
  <c r="O60" i="2"/>
  <c r="J60" i="2"/>
  <c r="O59" i="2"/>
  <c r="J59" i="2"/>
  <c r="O58" i="2"/>
  <c r="J58" i="2"/>
  <c r="O57" i="2"/>
  <c r="J57" i="2"/>
  <c r="O56" i="2"/>
  <c r="J56" i="2"/>
  <c r="O55" i="2"/>
  <c r="J55" i="2"/>
  <c r="O54" i="2"/>
  <c r="J54" i="2"/>
  <c r="O53" i="2"/>
  <c r="J53" i="2"/>
  <c r="O52" i="2"/>
  <c r="J52" i="2"/>
  <c r="O51" i="2"/>
  <c r="J51" i="2"/>
  <c r="O50" i="2"/>
  <c r="J50" i="2"/>
  <c r="O49" i="2"/>
  <c r="J49" i="2"/>
  <c r="O48" i="2"/>
  <c r="J48" i="2"/>
  <c r="O47" i="2"/>
  <c r="J47" i="2"/>
  <c r="O46" i="2"/>
  <c r="J46" i="2"/>
  <c r="O45" i="2"/>
  <c r="J45" i="2"/>
  <c r="O44" i="2"/>
  <c r="J44" i="2"/>
  <c r="O43" i="2"/>
  <c r="J43" i="2"/>
  <c r="O42" i="2"/>
  <c r="J42" i="2"/>
  <c r="O41" i="2"/>
  <c r="J41" i="2"/>
  <c r="O40" i="2"/>
  <c r="J40" i="2"/>
  <c r="O39" i="2"/>
  <c r="J39" i="2"/>
  <c r="O38" i="2"/>
  <c r="J38" i="2"/>
  <c r="O37" i="2"/>
  <c r="J37" i="2"/>
  <c r="O36" i="2"/>
  <c r="J36" i="2"/>
  <c r="O35" i="2"/>
  <c r="J35" i="2"/>
  <c r="O34" i="2"/>
  <c r="J34" i="2"/>
  <c r="O33" i="2"/>
  <c r="J33" i="2"/>
  <c r="O32" i="2"/>
  <c r="J32" i="2"/>
  <c r="O31" i="2"/>
  <c r="J31" i="2"/>
  <c r="O30" i="2"/>
  <c r="J30" i="2"/>
  <c r="O29" i="2"/>
  <c r="J29" i="2"/>
  <c r="O28" i="2"/>
  <c r="J28" i="2"/>
  <c r="O27" i="2"/>
  <c r="J27" i="2"/>
  <c r="O26" i="2"/>
  <c r="J26" i="2"/>
  <c r="O25" i="2"/>
  <c r="J25" i="2"/>
  <c r="O24" i="2"/>
  <c r="J24" i="2"/>
  <c r="O23" i="2"/>
  <c r="J23" i="2"/>
  <c r="O22" i="2"/>
  <c r="J22" i="2"/>
  <c r="O21" i="2"/>
  <c r="J21" i="2"/>
  <c r="O20" i="2"/>
  <c r="J20" i="2"/>
  <c r="O19" i="2"/>
  <c r="J19" i="2"/>
  <c r="O18" i="2"/>
  <c r="J18" i="2"/>
  <c r="O17" i="2"/>
  <c r="J17" i="2"/>
  <c r="O16" i="2"/>
  <c r="J16" i="2"/>
  <c r="O15" i="2"/>
  <c r="J15" i="2"/>
  <c r="O14" i="2"/>
  <c r="J14" i="2"/>
  <c r="O13" i="2"/>
  <c r="J13" i="2"/>
  <c r="O12" i="2"/>
  <c r="J12" i="2"/>
  <c r="O11" i="2"/>
  <c r="J11" i="2"/>
  <c r="O10" i="2"/>
  <c r="D9" i="1" s="1"/>
  <c r="J10" i="2"/>
  <c r="O9" i="2"/>
  <c r="J9" i="2"/>
  <c r="O8" i="2"/>
  <c r="J8" i="2"/>
  <c r="O7" i="2"/>
  <c r="J7" i="2"/>
  <c r="O6" i="2"/>
  <c r="J6" i="2"/>
  <c r="O5" i="2"/>
  <c r="J5" i="2"/>
  <c r="A33" i="1"/>
  <c r="A32" i="1"/>
  <c r="A31" i="1"/>
  <c r="A30" i="1"/>
  <c r="A29" i="1"/>
  <c r="B25" i="1"/>
  <c r="B24" i="1"/>
  <c r="B23" i="1"/>
  <c r="B22" i="1"/>
  <c r="B18" i="1"/>
  <c r="B17" i="1"/>
  <c r="B16" i="1"/>
  <c r="B15" i="1"/>
  <c r="G9" i="1"/>
  <c r="A9" i="1"/>
  <c r="J5" i="1"/>
  <c r="G5" i="1"/>
  <c r="D5" i="1"/>
  <c r="A5" i="1"/>
  <c r="I11" i="3" l="1"/>
  <c r="L8" i="3"/>
  <c r="J11" i="3"/>
  <c r="I6" i="3"/>
  <c r="H9" i="3"/>
  <c r="H6" i="3"/>
  <c r="B32" i="1"/>
  <c r="J6" i="3"/>
  <c r="I9" i="3"/>
  <c r="J9" i="3"/>
  <c r="L6" i="3"/>
  <c r="I7" i="3"/>
  <c r="H10" i="3"/>
  <c r="J7" i="3"/>
  <c r="I10" i="3"/>
  <c r="J10" i="3"/>
  <c r="B31" i="1"/>
  <c r="L10" i="3"/>
  <c r="H8" i="3"/>
  <c r="F11" i="3"/>
  <c r="L7" i="3"/>
  <c r="C29" i="1"/>
  <c r="I8" i="3"/>
  <c r="H7" i="3"/>
  <c r="J9" i="1" l="1"/>
  <c r="L11" i="3"/>
  <c r="H11" i="3"/>
</calcChain>
</file>

<file path=xl/sharedStrings.xml><?xml version="1.0" encoding="utf-8"?>
<sst xmlns="http://schemas.openxmlformats.org/spreadsheetml/2006/main" count="371" uniqueCount="208">
  <si>
    <t>Tableau de bord</t>
  </si>
  <si>
    <t>Backlog produit — vue de pilotage. Cet onglet se lit : toute la saisie se fait dans Backlog, Sprints et Anomalies.</t>
  </si>
  <si>
    <t>Éléments au backlog</t>
  </si>
  <si>
    <t>Points totaux</t>
  </si>
  <si>
    <t>Points terminés</t>
  </si>
  <si>
    <t>Avancement global</t>
  </si>
  <si>
    <t>Points restants</t>
  </si>
  <si>
    <t>Éléments en retard</t>
  </si>
  <si>
    <t>Anomalies ouvertes</t>
  </si>
  <si>
    <t>Budget engagé (€)</t>
  </si>
  <si>
    <t>Répartition et avancement</t>
  </si>
  <si>
    <t>Statut</t>
  </si>
  <si>
    <t>Éléments</t>
  </si>
  <si>
    <t>À faire</t>
  </si>
  <si>
    <t>En cours</t>
  </si>
  <si>
    <t>En attente</t>
  </si>
  <si>
    <t>Terminé</t>
  </si>
  <si>
    <t>Priorité</t>
  </si>
  <si>
    <t>Critique</t>
  </si>
  <si>
    <t>Haute</t>
  </si>
  <si>
    <t>Moyenne</t>
  </si>
  <si>
    <t>Basse</t>
  </si>
  <si>
    <t>Sprint</t>
  </si>
  <si>
    <t>Engagés</t>
  </si>
  <si>
    <t>Terminés</t>
  </si>
  <si>
    <t>Backlog produit</t>
  </si>
  <si>
    <t>Une ligne = un élément. Saisissez à partir de la ligne 5. « Avancement » et « Statut délai » sont calculés automatiquement.</t>
  </si>
  <si>
    <t>ID</t>
  </si>
  <si>
    <t>Titre</t>
  </si>
  <si>
    <t>Récit utilisateur</t>
  </si>
  <si>
    <t>Épopée</t>
  </si>
  <si>
    <t>Type</t>
  </si>
  <si>
    <t>Valeur
métier</t>
  </si>
  <si>
    <t>Estim.
(pts)</t>
  </si>
  <si>
    <t>Avan-
cement</t>
  </si>
  <si>
    <t>Responsable</t>
  </si>
  <si>
    <t>Date de
création</t>
  </si>
  <si>
    <t>Échéance</t>
  </si>
  <si>
    <t>Statut délai</t>
  </si>
  <si>
    <t>Commentaire</t>
  </si>
  <si>
    <t>US-001</t>
  </si>
  <si>
    <t>Connexion par e-mail et mot de passe</t>
  </si>
  <si>
    <t>En tant qu'utilisateur, je veux me connecter avec mon e-mail afin d'accéder à mon espace.</t>
  </si>
  <si>
    <t>Authentification</t>
  </si>
  <si>
    <t>Fonctionnalité</t>
  </si>
  <si>
    <t>Sprint 1</t>
  </si>
  <si>
    <t>Camille Durand</t>
  </si>
  <si>
    <t>Livré et validé en démo</t>
  </si>
  <si>
    <t>US-002</t>
  </si>
  <si>
    <t>Réinitialisation du mot de passe</t>
  </si>
  <si>
    <t>En tant qu'utilisateur, je veux réinitialiser mon mot de passe afin de récupérer l'accès à mon compte.</t>
  </si>
  <si>
    <t>US-003</t>
  </si>
  <si>
    <t>Double authentification (2FA)</t>
  </si>
  <si>
    <t>En tant qu'utilisateur, je veux activer la 2FA afin de sécuriser davantage mon compte.</t>
  </si>
  <si>
    <t>Amélioration</t>
  </si>
  <si>
    <t>Sprint 2</t>
  </si>
  <si>
    <t>Julien Moreau</t>
  </si>
  <si>
    <t>Dépend du fournisseur SMS</t>
  </si>
  <si>
    <t>US-004</t>
  </si>
  <si>
    <t>Paiement par carte bancaire</t>
  </si>
  <si>
    <t>En tant que client, je veux payer par carte afin de finaliser ma commande en ligne.</t>
  </si>
  <si>
    <t>Paiement</t>
  </si>
  <si>
    <t>Sophie Lefèvre</t>
  </si>
  <si>
    <t>Intégration du prestataire de paiement</t>
  </si>
  <si>
    <t>US-005</t>
  </si>
  <si>
    <t>Enregistrer un moyen de paiement</t>
  </si>
  <si>
    <t>En tant que client, je veux enregistrer ma carte afin de payer plus vite la prochaine fois.</t>
  </si>
  <si>
    <t>Sprint 3</t>
  </si>
  <si>
    <t>US-006</t>
  </si>
  <si>
    <t>Recherche avec filtres</t>
  </si>
  <si>
    <t>En tant qu'utilisateur, je veux filtrer les résultats afin de trouver un élément plus rapidement.</t>
  </si>
  <si>
    <t>Recherche</t>
  </si>
  <si>
    <t>Thomas Bernard</t>
  </si>
  <si>
    <t>US-007</t>
  </si>
  <si>
    <t>Suggestions de recherche</t>
  </si>
  <si>
    <t>En tant qu'utilisateur, je veux des suggestions afin de gagner du temps lors de mes recherches.</t>
  </si>
  <si>
    <t>Backlog</t>
  </si>
  <si>
    <t>À affiner avant planification</t>
  </si>
  <si>
    <t>US-008</t>
  </si>
  <si>
    <t>Notifications par e-mail</t>
  </si>
  <si>
    <t>En tant qu'utilisateur, je veux recevoir des e-mails afin d'être informé des événements importants.</t>
  </si>
  <si>
    <t>Notifications</t>
  </si>
  <si>
    <t>Inès Rousseau</t>
  </si>
  <si>
    <t>En attente de la maquette</t>
  </si>
  <si>
    <t>US-009</t>
  </si>
  <si>
    <t>Préférences de notification</t>
  </si>
  <si>
    <t>En tant qu'utilisateur, je veux gérer mes préférences afin de limiter les e-mails reçus.</t>
  </si>
  <si>
    <t>US-010</t>
  </si>
  <si>
    <t>Application mobile — écran d'accueil</t>
  </si>
  <si>
    <t>En tant qu'utilisateur mobile, je veux un accueil clair afin de naviguer facilement dans l'application.</t>
  </si>
  <si>
    <t>Mobile</t>
  </si>
  <si>
    <t>Sprint 4</t>
  </si>
  <si>
    <t>US-011</t>
  </si>
  <si>
    <t>Mode hors ligne</t>
  </si>
  <si>
    <t>En tant qu'utilisateur mobile, je veux consulter mes données hors ligne afin d'y accéder sans réseau.</t>
  </si>
  <si>
    <t>Sprint 5</t>
  </si>
  <si>
    <t>US-012</t>
  </si>
  <si>
    <t>Tableau de bord analytique</t>
  </si>
  <si>
    <t>En tant que responsable, je veux un tableau de bord afin de suivre l'activité en un coup d'œil.</t>
  </si>
  <si>
    <t>US-013</t>
  </si>
  <si>
    <t>Export des données en CSV</t>
  </si>
  <si>
    <t>En tant que responsable, je veux exporter les données en CSV afin de les analyser hors de l'outil.</t>
  </si>
  <si>
    <t>US-014</t>
  </si>
  <si>
    <t>Optimisation du temps de chargement</t>
  </si>
  <si>
    <t>En tant qu'utilisateur, je veux des pages rapides afin d'améliorer mon expérience globale.</t>
  </si>
  <si>
    <t>Performance</t>
  </si>
  <si>
    <t>Dette technique</t>
  </si>
  <si>
    <t>Cible : chargement &lt; 2 s</t>
  </si>
  <si>
    <t>Planification des sprints</t>
  </si>
  <si>
    <t>Affectez les éléments à un sprint dans l'onglet Backlog. Les colonnes calculées se mettent à jour seules.</t>
  </si>
  <si>
    <t>Coût moyen par point (€) :</t>
  </si>
  <si>
    <t>← hypothèse budgétaire, modifiable</t>
  </si>
  <si>
    <t>Objectif du sprint</t>
  </si>
  <si>
    <t>Début</t>
  </si>
  <si>
    <t>Fin</t>
  </si>
  <si>
    <t>Capacité
(pts)</t>
  </si>
  <si>
    <t>Points
engagés</t>
  </si>
  <si>
    <t>Points
terminés</t>
  </si>
  <si>
    <t>Reste
(pts)</t>
  </si>
  <si>
    <t>Charge /
capacité</t>
  </si>
  <si>
    <t>Nb
items</t>
  </si>
  <si>
    <t>Coût estimé
(€)</t>
  </si>
  <si>
    <t>Fondations de l'authentification</t>
  </si>
  <si>
    <t>Paiement et sécurité du compte</t>
  </si>
  <si>
    <t>Recherche et pilotage</t>
  </si>
  <si>
    <t>Mobile et export des données</t>
  </si>
  <si>
    <t>Performance et mode hors ligne</t>
  </si>
  <si>
    <t>Total</t>
  </si>
  <si>
    <t>Suivi des anomalies</t>
  </si>
  <si>
    <t>Flux distinct du backlog fonctionnel : bugs et incidents. L'âge se calcule automatiquement.</t>
  </si>
  <si>
    <t>Description</t>
  </si>
  <si>
    <t>Module</t>
  </si>
  <si>
    <t>Sévérité</t>
  </si>
  <si>
    <t>Date de
détection</t>
  </si>
  <si>
    <t>Date de
résolution</t>
  </si>
  <si>
    <t>Âge
(jours)</t>
  </si>
  <si>
    <t>Environ-
nement</t>
  </si>
  <si>
    <t>BUG-001</t>
  </si>
  <si>
    <t>Erreur 500 lors du paiement par carte</t>
  </si>
  <si>
    <t>Bloquante</t>
  </si>
  <si>
    <t>Production</t>
  </si>
  <si>
    <t>Reproduit sur Chrome et Firefox</t>
  </si>
  <si>
    <t>BUG-002</t>
  </si>
  <si>
    <t>Bouton « Valider » inactif sur mobile</t>
  </si>
  <si>
    <t>Majeure</t>
  </si>
  <si>
    <t>Ouverte</t>
  </si>
  <si>
    <t>BUG-003</t>
  </si>
  <si>
    <t>Fautes d'orthographe sur la page d'accueil</t>
  </si>
  <si>
    <t>Mineure</t>
  </si>
  <si>
    <t>Résolue</t>
  </si>
  <si>
    <t>Corrigé et déployé</t>
  </si>
  <si>
    <t>BUG-004</t>
  </si>
  <si>
    <t>Lenteur de la recherche sur gros volume</t>
  </si>
  <si>
    <t>Recette</t>
  </si>
  <si>
    <t>Temps de réponse &gt; 5 s</t>
  </si>
  <si>
    <t>BUG-005</t>
  </si>
  <si>
    <t>E-mail de confirmation non reçu</t>
  </si>
  <si>
    <t>En attente d'info hébergeur</t>
  </si>
  <si>
    <t>BUG-006</t>
  </si>
  <si>
    <t>Affichage cassé sur Safari</t>
  </si>
  <si>
    <t>Développement</t>
  </si>
  <si>
    <t>BUG-007</t>
  </si>
  <si>
    <t>Export CSV incomplet</t>
  </si>
  <si>
    <t>Colonnes manquantes ajoutées</t>
  </si>
  <si>
    <t>Paramètres</t>
  </si>
  <si>
    <t>Listes de référence des menus déroulants — modifiez-les pour adapter le classeur à votre organisation.</t>
  </si>
  <si>
    <t>Statuts</t>
  </si>
  <si>
    <t>Priorités</t>
  </si>
  <si>
    <t>Types</t>
  </si>
  <si>
    <t>Épopées</t>
  </si>
  <si>
    <t>Valeur métier</t>
  </si>
  <si>
    <t>Estimation (pts)</t>
  </si>
  <si>
    <t>Responsables</t>
  </si>
  <si>
    <t>Sprints</t>
  </si>
  <si>
    <t>Statut anomalie</t>
  </si>
  <si>
    <t>Environnement</t>
  </si>
  <si>
    <t>Tâche technique</t>
  </si>
  <si>
    <t>Bug</t>
  </si>
  <si>
    <t>Fermée</t>
  </si>
  <si>
    <t>Non assigné</t>
  </si>
  <si>
    <t>Repère :</t>
  </si>
  <si>
    <t>cellules blanches = à saisir · cellules calculées = automatiques (ne pas modifier).</t>
  </si>
  <si>
    <t>Mode d'emploi</t>
  </si>
  <si>
    <t>Comment utiliser ce classeur de backlog produit.</t>
  </si>
  <si>
    <t>À quoi sert ce classeur</t>
  </si>
  <si>
    <t>Ce modèle centralise votre backlog produit dans un seul fichier : vous saisissez chaque demande une fois, vous la planifiez par sprint, et vous suivez l'avancement sans refaire de tableau. Il convient à un chef de projet, un Product Owner ou un responsable d'équipe qui pilote sous Excel, sans outil dédié.</t>
  </si>
  <si>
    <t>Les six onglets</t>
  </si>
  <si>
    <t>• Tableau de bord — vue de synthèse (indicateurs et graphiques). Se lit, ne se saisit pas.</t>
  </si>
  <si>
    <t>• Backlog — la liste de référence : une ligne par élément (récit utilisateur, tâche, amélioration).</t>
  </si>
  <si>
    <t>• Sprints — planification par itération : capacité, points engagés / terminés et budget estimé.</t>
  </si>
  <si>
    <t>• Anomalies — suivi des bugs et incidents, séparé du backlog fonctionnel.</t>
  </si>
  <si>
    <t>• Paramètres — les listes des menus déroulants ; modifiez-les pour adapter le classeur.</t>
  </si>
  <si>
    <t>• Mode d'emploi — cette page.</t>
  </si>
  <si>
    <t>Pour démarrer</t>
  </si>
  <si>
    <t>1. Ouvrez l'onglet Backlog et remplacez les exemples par vos propres éléments (à partir de la ligne 5).</t>
  </si>
  <si>
    <t>2. Affectez chaque élément à un sprint via la colonne « Sprint ». Laissez « Backlog » pour ce qui n'est pas planifié.</t>
  </si>
  <si>
    <t>3. Renseignez capacité et dates dans l'onglet Sprints ; les points et le budget se calculent seuls.</t>
  </si>
  <si>
    <t>4. Consignez les bugs dans l'onglet Anomalies.</t>
  </si>
  <si>
    <t>5. Utilisez le Tableau de bord lors de vos points d'avancement.</t>
  </si>
  <si>
    <t>Conventions de saisie</t>
  </si>
  <si>
    <t>Statuts : À faire · En cours · En attente (utile pour rendre un blocage visible) · Terminé.</t>
  </si>
  <si>
    <t>Priorité : Critique · Haute · Moyenne · Basse — fixez une règle claire et arbitrez lors de la revue.</t>
  </si>
  <si>
    <t>Valeur métier : note de 1 (faible) à 5 (très élevée) selon l'impact attendu pour l'utilisateur ou l'entreprise.</t>
  </si>
  <si>
    <t>Estimation : points selon la suite 1, 2, 3, 5, 8, 13, 21. Découpez tout élément estimé au-delà de 13.</t>
  </si>
  <si>
    <t>Définition de « Terminé »</t>
  </si>
  <si>
    <t>Un élément n'est « Terminé » que lorsqu'il est développé, testé, validé et livrable. Écrivez chaque récit de manière testable (résultat attendu clair) pour éviter les statuts « En cours » qui durent.</t>
  </si>
  <si>
    <t>Cellules calculées (ne pas modifier)</t>
  </si>
  <si>
    <t>Avancement et Statut délai (Backlog), les colonnes calculées de Sprints, l'Âge (Anomalies) et l'ensemble du Tableau de bord sont automatiques. Le « Statut délai » se met à jour selon la date du jour.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</si>
</sst>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\ %"/>
    <numFmt numFmtId="165" formatCode="[$-40C]#,##0&quot; €&quot;"/>
  </numFmts>
  <fonts count="25" x14ac:knownFonts="1">
    <font>
      <sz val="11"/>
      <color theme="1"/>
      <name val="Calibri"/>
      <family val="2"/>
      <charset val="1"/>
    </font>
    <font>
      <b/>
      <sz val="17"/>
      <color rgb="FFFFFFFF"/>
      <name val="Calibri"/>
      <charset val="1"/>
    </font>
    <font>
      <sz val="10.5"/>
      <color rgb="FFC7D2FE"/>
      <name val="Calibri"/>
      <charset val="1"/>
    </font>
    <font>
      <b/>
      <sz val="9.5"/>
      <color rgb="FFFFFFFF"/>
      <name val="Calibri"/>
      <charset val="1"/>
    </font>
    <font>
      <b/>
      <sz val="22"/>
      <color rgb="FF312E81"/>
      <name val="Calibri"/>
      <charset val="1"/>
    </font>
    <font>
      <b/>
      <sz val="22"/>
      <color rgb="FF4F46E5"/>
      <name val="Calibri"/>
      <charset val="1"/>
    </font>
    <font>
      <b/>
      <sz val="22"/>
      <color rgb="FF166534"/>
      <name val="Calibri"/>
      <charset val="1"/>
    </font>
    <font>
      <b/>
      <sz val="22"/>
      <color rgb="FF0F766E"/>
      <name val="Calibri"/>
      <charset val="1"/>
    </font>
    <font>
      <b/>
      <sz val="22"/>
      <color rgb="FF9A3412"/>
      <name val="Calibri"/>
      <charset val="1"/>
    </font>
    <font>
      <b/>
      <sz val="22"/>
      <color rgb="FF991B1B"/>
      <name val="Calibri"/>
      <charset val="1"/>
    </font>
    <font>
      <b/>
      <sz val="22"/>
      <color rgb="FFB91C1C"/>
      <name val="Calibri"/>
      <charset val="1"/>
    </font>
    <font>
      <b/>
      <sz val="12"/>
      <color rgb="FF312E81"/>
      <name val="Calibri"/>
      <charset val="1"/>
    </font>
    <font>
      <b/>
      <sz val="10"/>
      <color rgb="FFFFFFFF"/>
      <name val="Calibri"/>
      <charset val="1"/>
    </font>
    <font>
      <sz val="10"/>
      <color rgb="FF1F2937"/>
      <name val="Calibri"/>
      <charset val="1"/>
    </font>
    <font>
      <b/>
      <sz val="10"/>
      <color rgb="FF1F2937"/>
      <name val="Calibri"/>
      <charset val="1"/>
    </font>
    <font>
      <b/>
      <sz val="10.5"/>
      <color rgb="FFFFFFFF"/>
      <name val="Calibri"/>
      <charset val="1"/>
    </font>
    <font>
      <b/>
      <sz val="10"/>
      <color rgb="FF4F46E5"/>
      <name val="Calibri"/>
      <charset val="1"/>
    </font>
    <font>
      <b/>
      <sz val="10.5"/>
      <color rgb="FF1F2937"/>
      <name val="Calibri"/>
      <charset val="1"/>
    </font>
    <font>
      <b/>
      <sz val="10.5"/>
      <color rgb="FF9A3412"/>
      <name val="Calibri"/>
      <charset val="1"/>
    </font>
    <font>
      <sz val="9.5"/>
      <color rgb="FF64748B"/>
      <name val="Calibri"/>
      <charset val="1"/>
    </font>
    <font>
      <sz val="10.5"/>
      <color rgb="FF1F2937"/>
      <name val="Calibri"/>
      <charset val="1"/>
    </font>
    <font>
      <b/>
      <sz val="10"/>
      <color rgb="FF64748B"/>
      <name val="Calibri"/>
      <charset val="1"/>
    </font>
    <font>
      <sz val="10"/>
      <color rgb="FF64748B"/>
      <name val="Calibri"/>
      <charset val="1"/>
    </font>
    <font>
      <b/>
      <sz val="12.5"/>
      <color rgb="FF4F46E5"/>
      <name val="Calibri"/>
      <charset val="1"/>
    </font>
    <font>
      <sz val="11"/>
      <color rgb="FF1F2937"/>
      <name val="Calibri"/>
      <charset val="1"/>
    </font>
  </fonts>
  <fills count="13">
    <fill>
      <patternFill patternType="none"/>
    </fill>
    <fill>
      <patternFill patternType="gray125"/>
    </fill>
    <fill>
      <patternFill patternType="solid">
        <fgColor rgb="FF312E81"/>
        <bgColor rgb="FF1E40AF"/>
      </patternFill>
    </fill>
    <fill>
      <patternFill patternType="solid">
        <fgColor rgb="FF4F46E5"/>
        <bgColor rgb="FF6366F1"/>
      </patternFill>
    </fill>
    <fill>
      <patternFill patternType="solid">
        <fgColor rgb="FF166534"/>
        <bgColor rgb="FF0F766E"/>
      </patternFill>
    </fill>
    <fill>
      <patternFill patternType="solid">
        <fgColor rgb="FF0F766E"/>
        <bgColor rgb="FF166534"/>
      </patternFill>
    </fill>
    <fill>
      <patternFill patternType="solid">
        <fgColor rgb="FFF8FAFF"/>
        <bgColor rgb="FFFFFFFF"/>
      </patternFill>
    </fill>
    <fill>
      <patternFill patternType="solid">
        <fgColor rgb="FF9A3412"/>
        <bgColor rgb="FF92400E"/>
      </patternFill>
    </fill>
    <fill>
      <patternFill patternType="solid">
        <fgColor rgb="FF991B1B"/>
        <bgColor rgb="FFB91C1C"/>
      </patternFill>
    </fill>
    <fill>
      <patternFill patternType="solid">
        <fgColor rgb="FFB91C1C"/>
        <bgColor rgb="FF991B1B"/>
      </patternFill>
    </fill>
    <fill>
      <patternFill patternType="solid">
        <fgColor rgb="FFFFF7ED"/>
        <bgColor rgb="FFF8FAFF"/>
      </patternFill>
    </fill>
    <fill>
      <patternFill patternType="solid">
        <fgColor rgb="FFEEF2FF"/>
        <bgColor rgb="FFF1F5F9"/>
      </patternFill>
    </fill>
    <fill>
      <patternFill patternType="solid">
        <fgColor rgb="FFFFFFFF"/>
        <bgColor rgb="FFF8FAFF"/>
      </patternFill>
    </fill>
  </fills>
  <borders count="10">
    <border>
      <left/>
      <right/>
      <top/>
      <bottom/>
      <diagonal/>
    </border>
    <border>
      <left style="thin">
        <color rgb="FF312E81"/>
      </left>
      <right style="thin">
        <color rgb="FF312E81"/>
      </right>
      <top style="thin">
        <color rgb="FF312E81"/>
      </top>
      <bottom style="thin">
        <color rgb="FF312E81"/>
      </bottom>
      <diagonal/>
    </border>
    <border>
      <left style="thin">
        <color rgb="FF4F46E5"/>
      </left>
      <right style="thin">
        <color rgb="FF4F46E5"/>
      </right>
      <top style="thin">
        <color rgb="FF4F46E5"/>
      </top>
      <bottom style="thin">
        <color rgb="FF4F46E5"/>
      </bottom>
      <diagonal/>
    </border>
    <border>
      <left style="thin">
        <color rgb="FF166534"/>
      </left>
      <right style="thin">
        <color rgb="FF166534"/>
      </right>
      <top style="thin">
        <color rgb="FF166534"/>
      </top>
      <bottom style="thin">
        <color rgb="FF166534"/>
      </bottom>
      <diagonal/>
    </border>
    <border>
      <left style="thin">
        <color rgb="FF0F766E"/>
      </left>
      <right style="thin">
        <color rgb="FF0F766E"/>
      </right>
      <top style="thin">
        <color rgb="FF0F766E"/>
      </top>
      <bottom style="thin">
        <color rgb="FF0F766E"/>
      </bottom>
      <diagonal/>
    </border>
    <border>
      <left style="thin">
        <color rgb="FF9A3412"/>
      </left>
      <right style="thin">
        <color rgb="FF9A3412"/>
      </right>
      <top style="thin">
        <color rgb="FF9A3412"/>
      </top>
      <bottom style="thin">
        <color rgb="FF9A3412"/>
      </bottom>
      <diagonal/>
    </border>
    <border>
      <left style="thin">
        <color rgb="FF991B1B"/>
      </left>
      <right style="thin">
        <color rgb="FF991B1B"/>
      </right>
      <top style="thin">
        <color rgb="FF991B1B"/>
      </top>
      <bottom style="thin">
        <color rgb="FF991B1B"/>
      </bottom>
      <diagonal/>
    </border>
    <border>
      <left style="thin">
        <color rgb="FFB91C1C"/>
      </left>
      <right style="thin">
        <color rgb="FFB91C1C"/>
      </right>
      <top style="thin">
        <color rgb="FFB91C1C"/>
      </top>
      <bottom style="thin">
        <color rgb="FFB91C1C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thin">
        <color rgb="FFFDBA74"/>
      </left>
      <right style="thin">
        <color rgb="FFFDBA74"/>
      </right>
      <top style="thin">
        <color rgb="FFFDBA74"/>
      </top>
      <bottom style="thin">
        <color rgb="FFFDBA74"/>
      </bottom>
      <diagonal/>
    </border>
  </borders>
  <cellStyleXfs count="1">
    <xf numFmtId="0" fontId="0" fillId="0" borderId="0"/>
  </cellStyleXfs>
  <cellXfs count="46">
    <xf numFmtId="0" fontId="0" fillId="0" borderId="0" xfId="0"/>
    <xf numFmtId="1" fontId="8" fillId="6" borderId="5" xfId="0" applyNumberFormat="1" applyFont="1" applyFill="1" applyBorder="1" applyAlignment="1">
      <alignment horizontal="left" vertical="center" indent="1"/>
    </xf>
    <xf numFmtId="0" fontId="3" fillId="9" borderId="7" xfId="0" applyFont="1" applyFill="1" applyBorder="1" applyAlignment="1">
      <alignment horizontal="left" vertical="center" indent="1"/>
    </xf>
    <xf numFmtId="0" fontId="3" fillId="8" borderId="6" xfId="0" applyFont="1" applyFill="1" applyBorder="1" applyAlignment="1">
      <alignment horizontal="left" vertical="center" indent="1"/>
    </xf>
    <xf numFmtId="0" fontId="3" fillId="7" borderId="5" xfId="0" applyFont="1" applyFill="1" applyBorder="1" applyAlignment="1">
      <alignment horizontal="left" vertical="center" indent="1"/>
    </xf>
    <xf numFmtId="164" fontId="7" fillId="6" borderId="4" xfId="0" applyNumberFormat="1" applyFont="1" applyFill="1" applyBorder="1" applyAlignment="1">
      <alignment horizontal="left" vertical="center" indent="1"/>
    </xf>
    <xf numFmtId="1" fontId="6" fillId="6" borderId="3" xfId="0" applyNumberFormat="1" applyFont="1" applyFill="1" applyBorder="1" applyAlignment="1">
      <alignment horizontal="left" vertical="center" indent="1"/>
    </xf>
    <xf numFmtId="1" fontId="5" fillId="6" borderId="2" xfId="0" applyNumberFormat="1" applyFont="1" applyFill="1" applyBorder="1" applyAlignment="1">
      <alignment horizontal="left" vertical="center" indent="1"/>
    </xf>
    <xf numFmtId="1" fontId="4" fillId="6" borderId="1" xfId="0" applyNumberFormat="1" applyFont="1" applyFill="1" applyBorder="1" applyAlignment="1">
      <alignment horizontal="left" vertical="center" indent="1"/>
    </xf>
    <xf numFmtId="0" fontId="3" fillId="5" borderId="4" xfId="0" applyFont="1" applyFill="1" applyBorder="1" applyAlignment="1">
      <alignment horizontal="left" vertical="center" indent="1"/>
    </xf>
    <xf numFmtId="0" fontId="3" fillId="4" borderId="3" xfId="0" applyFont="1" applyFill="1" applyBorder="1" applyAlignment="1">
      <alignment horizontal="left" vertical="center" indent="1"/>
    </xf>
    <xf numFmtId="0" fontId="3" fillId="3" borderId="2" xfId="0" applyFont="1" applyFill="1" applyBorder="1" applyAlignment="1">
      <alignment horizontal="left" vertical="center" indent="1"/>
    </xf>
    <xf numFmtId="0" fontId="3" fillId="2" borderId="1" xfId="0" applyFont="1" applyFill="1" applyBorder="1" applyAlignment="1">
      <alignment horizontal="left" vertical="center" indent="1"/>
    </xf>
    <xf numFmtId="0" fontId="2" fillId="2" borderId="0" xfId="0" applyFont="1" applyFill="1" applyAlignment="1">
      <alignment horizontal="left" vertical="center" indent="1"/>
    </xf>
    <xf numFmtId="0" fontId="1" fillId="2" borderId="0" xfId="0" applyFont="1" applyFill="1" applyAlignment="1">
      <alignment horizontal="left" vertical="center" indent="1"/>
    </xf>
    <xf numFmtId="0" fontId="12" fillId="3" borderId="8" xfId="0" applyFont="1" applyFill="1" applyBorder="1" applyAlignment="1">
      <alignment horizontal="center" vertical="center"/>
    </xf>
    <xf numFmtId="0" fontId="13" fillId="0" borderId="8" xfId="0" applyFont="1" applyBorder="1" applyAlignment="1">
      <alignment horizontal="left" vertical="center"/>
    </xf>
    <xf numFmtId="1" fontId="14" fillId="0" borderId="8" xfId="0" applyNumberFormat="1" applyFont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/>
    </xf>
    <xf numFmtId="0" fontId="13" fillId="0" borderId="8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center" vertical="center"/>
    </xf>
    <xf numFmtId="1" fontId="13" fillId="0" borderId="8" xfId="0" applyNumberFormat="1" applyFont="1" applyBorder="1" applyAlignment="1">
      <alignment horizontal="center" vertical="center"/>
    </xf>
    <xf numFmtId="164" fontId="13" fillId="0" borderId="8" xfId="0" applyNumberFormat="1" applyFont="1" applyBorder="1" applyAlignment="1">
      <alignment horizontal="center" vertical="center"/>
    </xf>
    <xf numFmtId="14" fontId="13" fillId="0" borderId="8" xfId="0" applyNumberFormat="1" applyFont="1" applyBorder="1" applyAlignment="1">
      <alignment horizontal="center" vertical="center"/>
    </xf>
    <xf numFmtId="165" fontId="18" fillId="10" borderId="9" xfId="0" applyNumberFormat="1" applyFont="1" applyFill="1" applyBorder="1" applyAlignment="1">
      <alignment horizontal="center" vertical="center"/>
    </xf>
    <xf numFmtId="0" fontId="19" fillId="0" borderId="0" xfId="0" applyFont="1"/>
    <xf numFmtId="165" fontId="13" fillId="0" borderId="8" xfId="0" applyNumberFormat="1" applyFont="1" applyBorder="1" applyAlignment="1">
      <alignment horizontal="center" vertical="center"/>
    </xf>
    <xf numFmtId="0" fontId="17" fillId="11" borderId="8" xfId="0" applyFont="1" applyFill="1" applyBorder="1" applyAlignment="1">
      <alignment horizontal="center" vertical="center"/>
    </xf>
    <xf numFmtId="0" fontId="17" fillId="11" borderId="8" xfId="0" applyFont="1" applyFill="1" applyBorder="1" applyAlignment="1">
      <alignment horizontal="left" vertical="center" wrapText="1"/>
    </xf>
    <xf numFmtId="14" fontId="17" fillId="11" borderId="8" xfId="0" applyNumberFormat="1" applyFont="1" applyFill="1" applyBorder="1" applyAlignment="1">
      <alignment horizontal="center" vertical="center"/>
    </xf>
    <xf numFmtId="1" fontId="17" fillId="11" borderId="8" xfId="0" applyNumberFormat="1" applyFont="1" applyFill="1" applyBorder="1" applyAlignment="1">
      <alignment horizontal="center" vertical="center"/>
    </xf>
    <xf numFmtId="164" fontId="17" fillId="11" borderId="8" xfId="0" applyNumberFormat="1" applyFont="1" applyFill="1" applyBorder="1" applyAlignment="1">
      <alignment horizontal="center" vertical="center"/>
    </xf>
    <xf numFmtId="165" fontId="17" fillId="11" borderId="8" xfId="0" applyNumberFormat="1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20" fillId="12" borderId="8" xfId="0" applyFont="1" applyFill="1" applyBorder="1" applyAlignment="1">
      <alignment horizontal="center" vertical="center"/>
    </xf>
    <xf numFmtId="0" fontId="20" fillId="12" borderId="8" xfId="0" applyFont="1" applyFill="1" applyBorder="1" applyAlignment="1">
      <alignment horizontal="left" vertical="center"/>
    </xf>
    <xf numFmtId="0" fontId="21" fillId="0" borderId="0" xfId="0" applyFont="1"/>
    <xf numFmtId="0" fontId="22" fillId="0" borderId="0" xfId="0" applyFont="1"/>
    <xf numFmtId="0" fontId="23" fillId="0" borderId="0" xfId="0" applyFont="1" applyAlignment="1">
      <alignment horizontal="left" vertical="center"/>
    </xf>
    <xf numFmtId="0" fontId="24" fillId="0" borderId="0" xfId="0" applyFont="1" applyAlignment="1">
      <alignment horizontal="left" vertical="top" wrapText="1"/>
    </xf>
    <xf numFmtId="1" fontId="9" fillId="6" borderId="6" xfId="0" applyNumberFormat="1" applyFont="1" applyFill="1" applyBorder="1" applyAlignment="1">
      <alignment horizontal="left" vertical="center" indent="1"/>
    </xf>
    <xf numFmtId="1" fontId="10" fillId="6" borderId="7" xfId="0" applyNumberFormat="1" applyFont="1" applyFill="1" applyBorder="1" applyAlignment="1">
      <alignment horizontal="left" vertical="center" indent="1"/>
    </xf>
    <xf numFmtId="165" fontId="4" fillId="6" borderId="1" xfId="0" applyNumberFormat="1" applyFont="1" applyFill="1" applyBorder="1" applyAlignment="1">
      <alignment horizontal="left" vertical="center" indent="1"/>
    </xf>
    <xf numFmtId="0" fontId="11" fillId="0" borderId="0" xfId="0" applyFont="1" applyAlignment="1">
      <alignment horizontal="left" vertical="center"/>
    </xf>
    <xf numFmtId="0" fontId="17" fillId="0" borderId="0" xfId="0" applyFont="1" applyAlignment="1">
      <alignment horizontal="right" vertical="center"/>
    </xf>
  </cellXfs>
  <cellStyles count="1">
    <cellStyle name="Standard" xfId="0" builtinId="0"/>
  </cellStyles>
  <dxfs count="23">
    <dxf>
      <font>
        <b/>
        <sz val="10"/>
        <color rgb="FF475569"/>
        <name val="Calibri"/>
        <charset val="1"/>
      </font>
      <fill>
        <patternFill>
          <bgColor rgb="FFF1F5F9"/>
        </patternFill>
      </fill>
    </dxf>
    <dxf>
      <font>
        <b/>
        <sz val="10"/>
        <color rgb="FF166534"/>
        <name val="Calibri"/>
        <charset val="1"/>
      </font>
      <fill>
        <patternFill>
          <bgColor rgb="FFDCFCE7"/>
        </patternFill>
      </fill>
    </dxf>
    <dxf>
      <font>
        <b/>
        <sz val="10"/>
        <color rgb="FF92400E"/>
        <name val="Calibri"/>
        <charset val="1"/>
      </font>
      <fill>
        <patternFill>
          <bgColor rgb="FFFEF3C7"/>
        </patternFill>
      </fill>
    </dxf>
    <dxf>
      <font>
        <b/>
        <sz val="10"/>
        <color rgb="FF1E40AF"/>
        <name val="Calibri"/>
        <charset val="1"/>
      </font>
      <fill>
        <patternFill>
          <bgColor rgb="FFDBEAFE"/>
        </patternFill>
      </fill>
    </dxf>
    <dxf>
      <font>
        <b/>
        <sz val="10"/>
        <color rgb="FF991B1B"/>
        <name val="Calibri"/>
        <charset val="1"/>
      </font>
      <fill>
        <patternFill>
          <bgColor rgb="FFFEE2E2"/>
        </patternFill>
      </fill>
    </dxf>
    <dxf>
      <font>
        <b/>
        <sz val="10"/>
        <color rgb="FF166534"/>
        <name val="Calibri"/>
        <charset val="1"/>
      </font>
      <fill>
        <patternFill>
          <bgColor rgb="FFDCFCE7"/>
        </patternFill>
      </fill>
    </dxf>
    <dxf>
      <font>
        <b/>
        <sz val="10"/>
        <color rgb="FF854D0E"/>
        <name val="Calibri"/>
        <charset val="1"/>
      </font>
      <fill>
        <patternFill>
          <bgColor rgb="FFFEF9C3"/>
        </patternFill>
      </fill>
    </dxf>
    <dxf>
      <font>
        <b/>
        <sz val="10"/>
        <color rgb="FF9A3412"/>
        <name val="Calibri"/>
        <charset val="1"/>
      </font>
      <fill>
        <patternFill>
          <bgColor rgb="FFFFEDD5"/>
        </patternFill>
      </fill>
    </dxf>
    <dxf>
      <font>
        <b/>
        <sz val="10"/>
        <color rgb="FF991B1B"/>
        <name val="Calibri"/>
        <charset val="1"/>
      </font>
      <fill>
        <patternFill>
          <bgColor rgb="FFFEE2E2"/>
        </patternFill>
      </fill>
    </dxf>
    <dxf>
      <font>
        <b/>
        <sz val="10"/>
        <color rgb="FF166534"/>
        <name val="Calibri"/>
        <charset val="1"/>
      </font>
      <fill>
        <patternFill>
          <bgColor rgb="FFDCFCE7"/>
        </patternFill>
      </fill>
    </dxf>
    <dxf>
      <font>
        <b/>
        <sz val="10"/>
        <color rgb="FF991B1B"/>
        <name val="Calibri"/>
        <charset val="1"/>
      </font>
      <fill>
        <patternFill>
          <bgColor rgb="FFFEE2E2"/>
        </patternFill>
      </fill>
    </dxf>
    <dxf>
      <font>
        <b/>
        <sz val="10"/>
        <color rgb="FF475569"/>
        <name val="Calibri"/>
        <charset val="1"/>
      </font>
      <fill>
        <patternFill>
          <bgColor rgb="FFF1F5F9"/>
        </patternFill>
      </fill>
    </dxf>
    <dxf>
      <font>
        <b/>
        <sz val="10"/>
        <color rgb="FF166534"/>
        <name val="Calibri"/>
        <charset val="1"/>
      </font>
      <fill>
        <patternFill>
          <bgColor rgb="FFDCFCE7"/>
        </patternFill>
      </fill>
    </dxf>
    <dxf>
      <font>
        <b/>
        <sz val="10"/>
        <color rgb="FF92400E"/>
        <name val="Calibri"/>
        <charset val="1"/>
      </font>
      <fill>
        <patternFill>
          <bgColor rgb="FFFEF3C7"/>
        </patternFill>
      </fill>
    </dxf>
    <dxf>
      <font>
        <b/>
        <sz val="10"/>
        <color rgb="FF991B1B"/>
        <name val="Calibri"/>
        <charset val="1"/>
      </font>
      <fill>
        <patternFill>
          <bgColor rgb="FFFEE2E2"/>
        </patternFill>
      </fill>
    </dxf>
    <dxf>
      <font>
        <b/>
        <sz val="10"/>
        <color rgb="FF475569"/>
        <name val="Calibri"/>
        <charset val="1"/>
      </font>
      <fill>
        <patternFill>
          <bgColor rgb="FFF1F5F9"/>
        </patternFill>
      </fill>
    </dxf>
    <dxf>
      <font>
        <b/>
        <sz val="10"/>
        <color rgb="FF92400E"/>
        <name val="Calibri"/>
        <charset val="1"/>
      </font>
      <fill>
        <patternFill>
          <bgColor rgb="FFFEF3C7"/>
        </patternFill>
      </fill>
    </dxf>
    <dxf>
      <font>
        <b/>
        <sz val="10"/>
        <color rgb="FF1E40AF"/>
        <name val="Calibri"/>
        <charset val="1"/>
      </font>
      <fill>
        <patternFill>
          <bgColor rgb="FFDBEAFE"/>
        </patternFill>
      </fill>
    </dxf>
    <dxf>
      <font>
        <b/>
        <sz val="10"/>
        <color rgb="FF166534"/>
        <name val="Calibri"/>
        <charset val="1"/>
      </font>
      <fill>
        <patternFill>
          <bgColor rgb="FFDCFCE7"/>
        </patternFill>
      </fill>
    </dxf>
    <dxf>
      <font>
        <b/>
        <sz val="10"/>
        <color rgb="FF166534"/>
        <name val="Calibri"/>
        <charset val="1"/>
      </font>
      <fill>
        <patternFill>
          <bgColor rgb="FFDCFCE7"/>
        </patternFill>
      </fill>
    </dxf>
    <dxf>
      <font>
        <b/>
        <sz val="10"/>
        <color rgb="FF854D0E"/>
        <name val="Calibri"/>
        <charset val="1"/>
      </font>
      <fill>
        <patternFill>
          <bgColor rgb="FFFEF9C3"/>
        </patternFill>
      </fill>
    </dxf>
    <dxf>
      <font>
        <b/>
        <sz val="10"/>
        <color rgb="FF9A3412"/>
        <name val="Calibri"/>
        <charset val="1"/>
      </font>
      <fill>
        <patternFill>
          <bgColor rgb="FFFFEDD5"/>
        </patternFill>
      </fill>
    </dxf>
    <dxf>
      <font>
        <b/>
        <sz val="10"/>
        <color rgb="FF991B1B"/>
        <name val="Calibri"/>
        <charset val="1"/>
      </font>
      <fill>
        <patternFill>
          <bgColor rgb="FFFEE2E2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7ED"/>
      <rgbColor rgb="FFFF00FF"/>
      <rgbColor rgb="FF00FFFF"/>
      <rgbColor rgb="FF991B1B"/>
      <rgbColor rgb="FF166534"/>
      <rgbColor rgb="FF000080"/>
      <rgbColor rgb="FF854D0E"/>
      <rgbColor rgb="FF800080"/>
      <rgbColor rgb="FF0F766E"/>
      <rgbColor rgb="FFD9D9D9"/>
      <rgbColor rgb="FF878787"/>
      <rgbColor rgb="FF6366F1"/>
      <rgbColor rgb="FF92400E"/>
      <rgbColor rgb="FFFEF9C3"/>
      <rgbColor rgb="FFDCFCE7"/>
      <rgbColor rgb="FF660066"/>
      <rgbColor rgb="FFEF4444"/>
      <rgbColor rgb="FF4F46E5"/>
      <rgbColor rgb="FFC7D2FE"/>
      <rgbColor rgb="FF000080"/>
      <rgbColor rgb="FFFF00FF"/>
      <rgbColor rgb="FFF1F5F9"/>
      <rgbColor rgb="FF00FFFF"/>
      <rgbColor rgb="FF800080"/>
      <rgbColor rgb="FF800000"/>
      <rgbColor rgb="FF4F81BD"/>
      <rgbColor rgb="FF0000FF"/>
      <rgbColor rgb="FF00CCFF"/>
      <rgbColor rgb="FFDBEAFE"/>
      <rgbColor rgb="FFE2E8F0"/>
      <rgbColor rgb="FFFEF3C7"/>
      <rgbColor rgb="FFEEF2FF"/>
      <rgbColor rgb="FFFEE2E2"/>
      <rgbColor rgb="FFFFEDD5"/>
      <rgbColor rgb="FFFDBA74"/>
      <rgbColor rgb="FF3B82F6"/>
      <rgbColor rgb="FF33CCCC"/>
      <rgbColor rgb="FFF8FAFF"/>
      <rgbColor rgb="FFEAB308"/>
      <rgbColor rgb="FFF59E0B"/>
      <rgbColor rgb="FFF97316"/>
      <rgbColor rgb="FF64748B"/>
      <rgbColor rgb="FF94A3B8"/>
      <rgbColor rgb="FF1E40AF"/>
      <rgbColor rgb="FF22C55E"/>
      <rgbColor rgb="FF003300"/>
      <rgbColor rgb="FF475569"/>
      <rgbColor rgb="FF9A3412"/>
      <rgbColor rgb="FFB91C1C"/>
      <rgbColor rgb="FF312E81"/>
      <rgbColor rgb="FF1F2937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de-DE" sz="1800" b="1" strike="noStrike" spc="-1">
                <a:solidFill>
                  <a:srgbClr val="000000"/>
                </a:solidFill>
                <a:latin typeface="Calibri"/>
              </a:rPr>
              <a:t>Éléments par statut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doughnutChart>
        <c:varyColors val="1"/>
        <c:ser>
          <c:idx val="0"/>
          <c:order val="0"/>
          <c:tx>
            <c:strRef>
              <c:f>'Tableau de bord'!$B$14</c:f>
              <c:strCache>
                <c:ptCount val="1"/>
                <c:pt idx="0">
                  <c:v>Éléments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dPt>
            <c:idx val="0"/>
            <c:bubble3D val="0"/>
            <c:spPr>
              <a:solidFill>
                <a:srgbClr val="94A3B8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1-1BE5-49D8-8259-C3624F089A7D}"/>
              </c:ext>
            </c:extLst>
          </c:dPt>
          <c:dPt>
            <c:idx val="1"/>
            <c:bubble3D val="0"/>
            <c:spPr>
              <a:solidFill>
                <a:srgbClr val="3B82F6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3-1BE5-49D8-8259-C3624F089A7D}"/>
              </c:ext>
            </c:extLst>
          </c:dPt>
          <c:dPt>
            <c:idx val="2"/>
            <c:bubble3D val="0"/>
            <c:spPr>
              <a:solidFill>
                <a:srgbClr val="F59E0B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5-1BE5-49D8-8259-C3624F089A7D}"/>
              </c:ext>
            </c:extLst>
          </c:dPt>
          <c:dPt>
            <c:idx val="3"/>
            <c:bubble3D val="0"/>
            <c:spPr>
              <a:solidFill>
                <a:srgbClr val="22C55E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7-1BE5-49D8-8259-C3624F089A7D}"/>
              </c:ext>
            </c:extLst>
          </c:dPt>
          <c:dLbls>
            <c:dLbl>
              <c:idx val="0"/>
              <c:spPr/>
              <c:txPr>
                <a:bodyPr wrap="none"/>
                <a:lstStyle/>
                <a:p>
                  <a:pPr>
                    <a:defRPr sz="1000" b="0" strike="noStrike" spc="-1">
                      <a:latin typeface="Arial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1-1BE5-49D8-8259-C3624F089A7D}"/>
                </c:ext>
              </c:extLst>
            </c:dLbl>
            <c:dLbl>
              <c:idx val="1"/>
              <c:spPr/>
              <c:txPr>
                <a:bodyPr wrap="none"/>
                <a:lstStyle/>
                <a:p>
                  <a:pPr>
                    <a:defRPr sz="1000" b="0" strike="noStrike" spc="-1">
                      <a:latin typeface="Arial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3-1BE5-49D8-8259-C3624F089A7D}"/>
                </c:ext>
              </c:extLst>
            </c:dLbl>
            <c:dLbl>
              <c:idx val="2"/>
              <c:spPr/>
              <c:txPr>
                <a:bodyPr wrap="none"/>
                <a:lstStyle/>
                <a:p>
                  <a:pPr>
                    <a:defRPr sz="1000" b="0" strike="noStrike" spc="-1">
                      <a:latin typeface="Arial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5-1BE5-49D8-8259-C3624F089A7D}"/>
                </c:ext>
              </c:extLst>
            </c:dLbl>
            <c:dLbl>
              <c:idx val="3"/>
              <c:spPr/>
              <c:txPr>
                <a:bodyPr wrap="none"/>
                <a:lstStyle/>
                <a:p>
                  <a:pPr>
                    <a:defRPr sz="1000" b="0" strike="noStrike" spc="-1">
                      <a:latin typeface="Arial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7-1BE5-49D8-8259-C3624F089A7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'Tableau de bord'!$A$15:$A$18</c:f>
              <c:strCache>
                <c:ptCount val="4"/>
                <c:pt idx="0">
                  <c:v>À faire</c:v>
                </c:pt>
                <c:pt idx="1">
                  <c:v>En cours</c:v>
                </c:pt>
                <c:pt idx="2">
                  <c:v>En attente</c:v>
                </c:pt>
                <c:pt idx="3">
                  <c:v>Terminé</c:v>
                </c:pt>
              </c:strCache>
            </c:strRef>
          </c:cat>
          <c:val>
            <c:numRef>
              <c:f>'Tableau de bord'!$B$15:$B$18</c:f>
              <c:numCache>
                <c:formatCode>0</c:formatCode>
                <c:ptCount val="4"/>
                <c:pt idx="0">
                  <c:v>8</c:v>
                </c:pt>
                <c:pt idx="1">
                  <c:v>3</c:v>
                </c:pt>
                <c:pt idx="2">
                  <c:v>1</c:v>
                </c:pt>
                <c:pt idx="3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BE5-49D8-8259-C3624F089A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de-DE"/>
        </a:p>
      </c:txPr>
    </c:legend>
    <c:plotVisOnly val="1"/>
    <c:dispBlanksAs val="gap"/>
    <c:showDLblsOverMax val="1"/>
  </c:chart>
  <c:spPr>
    <a:solidFill>
      <a:schemeClr val="bg2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de-DE" sz="1800" b="1" strike="noStrike" spc="-1">
                <a:solidFill>
                  <a:srgbClr val="000000"/>
                </a:solidFill>
                <a:latin typeface="Calibri"/>
              </a:rPr>
              <a:t>Éléments par priorité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'Tableau de bord'!$B$21</c:f>
              <c:strCache>
                <c:ptCount val="1"/>
                <c:pt idx="0">
                  <c:v>Éléments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EF4444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1-FD13-4A2A-A42E-BBB7430066DA}"/>
              </c:ext>
            </c:extLst>
          </c:dPt>
          <c:dPt>
            <c:idx val="1"/>
            <c:invertIfNegative val="0"/>
            <c:bubble3D val="0"/>
            <c:spPr>
              <a:solidFill>
                <a:srgbClr val="F97316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3-FD13-4A2A-A42E-BBB7430066DA}"/>
              </c:ext>
            </c:extLst>
          </c:dPt>
          <c:dPt>
            <c:idx val="2"/>
            <c:invertIfNegative val="0"/>
            <c:bubble3D val="0"/>
            <c:spPr>
              <a:solidFill>
                <a:srgbClr val="EAB308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5-FD13-4A2A-A42E-BBB7430066DA}"/>
              </c:ext>
            </c:extLst>
          </c:dPt>
          <c:dPt>
            <c:idx val="3"/>
            <c:invertIfNegative val="0"/>
            <c:bubble3D val="0"/>
            <c:spPr>
              <a:solidFill>
                <a:srgbClr val="22C55E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7-FD13-4A2A-A42E-BBB7430066DA}"/>
              </c:ext>
            </c:extLst>
          </c:dPt>
          <c:dLbls>
            <c:dLbl>
              <c:idx val="0"/>
              <c:spPr/>
              <c:txPr>
                <a:bodyPr wrap="none"/>
                <a:lstStyle/>
                <a:p>
                  <a:pPr>
                    <a:defRPr sz="1000" b="0" strike="noStrike" spc="-1">
                      <a:latin typeface="Arial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1-FD13-4A2A-A42E-BBB7430066DA}"/>
                </c:ext>
              </c:extLst>
            </c:dLbl>
            <c:dLbl>
              <c:idx val="1"/>
              <c:spPr/>
              <c:txPr>
                <a:bodyPr wrap="none"/>
                <a:lstStyle/>
                <a:p>
                  <a:pPr>
                    <a:defRPr sz="1000" b="0" strike="noStrike" spc="-1">
                      <a:latin typeface="Arial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3-FD13-4A2A-A42E-BBB7430066DA}"/>
                </c:ext>
              </c:extLst>
            </c:dLbl>
            <c:dLbl>
              <c:idx val="2"/>
              <c:spPr/>
              <c:txPr>
                <a:bodyPr wrap="none"/>
                <a:lstStyle/>
                <a:p>
                  <a:pPr>
                    <a:defRPr sz="1000" b="0" strike="noStrike" spc="-1">
                      <a:latin typeface="Arial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5-FD13-4A2A-A42E-BBB7430066DA}"/>
                </c:ext>
              </c:extLst>
            </c:dLbl>
            <c:dLbl>
              <c:idx val="3"/>
              <c:spPr/>
              <c:txPr>
                <a:bodyPr wrap="none"/>
                <a:lstStyle/>
                <a:p>
                  <a:pPr>
                    <a:defRPr sz="1000" b="0" strike="noStrike" spc="-1">
                      <a:latin typeface="Arial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7-FD13-4A2A-A42E-BBB7430066D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'Tableau de bord'!$A$22:$A$25</c:f>
              <c:strCache>
                <c:ptCount val="4"/>
                <c:pt idx="0">
                  <c:v>Critique</c:v>
                </c:pt>
                <c:pt idx="1">
                  <c:v>Haute</c:v>
                </c:pt>
                <c:pt idx="2">
                  <c:v>Moyenne</c:v>
                </c:pt>
                <c:pt idx="3">
                  <c:v>Basse</c:v>
                </c:pt>
              </c:strCache>
            </c:strRef>
          </c:cat>
          <c:val>
            <c:numRef>
              <c:f>'Tableau de bord'!$B$22:$B$25</c:f>
              <c:numCache>
                <c:formatCode>0</c:formatCode>
                <c:ptCount val="4"/>
                <c:pt idx="0">
                  <c:v>1</c:v>
                </c:pt>
                <c:pt idx="1">
                  <c:v>5</c:v>
                </c:pt>
                <c:pt idx="2">
                  <c:v>5</c:v>
                </c:pt>
                <c:pt idx="3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FD13-4A2A-A42E-BBB7430066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2529844"/>
        <c:axId val="31581739"/>
      </c:barChart>
      <c:catAx>
        <c:axId val="825298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31581739"/>
        <c:crosses val="autoZero"/>
        <c:auto val="1"/>
        <c:lblAlgn val="ctr"/>
        <c:lblOffset val="100"/>
        <c:noMultiLvlLbl val="0"/>
      </c:catAx>
      <c:valAx>
        <c:axId val="31581739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82529844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chemeClr val="bg2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de-DE" sz="1800" b="1" strike="noStrike" spc="-1">
                <a:solidFill>
                  <a:srgbClr val="000000"/>
                </a:solidFill>
                <a:latin typeface="Calibri"/>
              </a:rPr>
              <a:t>Charge par sprint (points)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'Tableau de bord'!$B$28</c:f>
              <c:strCache>
                <c:ptCount val="1"/>
                <c:pt idx="0">
                  <c:v>Engagés</c:v>
                </c:pt>
              </c:strCache>
            </c:strRef>
          </c:tx>
          <c:spPr>
            <a:solidFill>
              <a:srgbClr val="6366F1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'Tableau de bord'!$A$29:$A$33</c:f>
              <c:strCache>
                <c:ptCount val="5"/>
                <c:pt idx="0">
                  <c:v>Sprint 1</c:v>
                </c:pt>
                <c:pt idx="1">
                  <c:v>Sprint 2</c:v>
                </c:pt>
                <c:pt idx="2">
                  <c:v>Sprint 3</c:v>
                </c:pt>
                <c:pt idx="3">
                  <c:v>Sprint 4</c:v>
                </c:pt>
                <c:pt idx="4">
                  <c:v>Sprint 5</c:v>
                </c:pt>
              </c:strCache>
            </c:strRef>
          </c:cat>
          <c:val>
            <c:numRef>
              <c:f>'Tableau de bord'!$B$29:$B$33</c:f>
              <c:numCache>
                <c:formatCode>0</c:formatCode>
                <c:ptCount val="5"/>
                <c:pt idx="0">
                  <c:v>8</c:v>
                </c:pt>
                <c:pt idx="1">
                  <c:v>26</c:v>
                </c:pt>
                <c:pt idx="2">
                  <c:v>21</c:v>
                </c:pt>
                <c:pt idx="3">
                  <c:v>11</c:v>
                </c:pt>
                <c:pt idx="4">
                  <c:v>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6C5-4C61-B503-9B9E67579D59}"/>
            </c:ext>
          </c:extLst>
        </c:ser>
        <c:ser>
          <c:idx val="1"/>
          <c:order val="1"/>
          <c:tx>
            <c:strRef>
              <c:f>'Tableau de bord'!$C$28</c:f>
              <c:strCache>
                <c:ptCount val="1"/>
                <c:pt idx="0">
                  <c:v>Terminés</c:v>
                </c:pt>
              </c:strCache>
            </c:strRef>
          </c:tx>
          <c:spPr>
            <a:solidFill>
              <a:srgbClr val="22C55E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'Tableau de bord'!$A$29:$A$33</c:f>
              <c:strCache>
                <c:ptCount val="5"/>
                <c:pt idx="0">
                  <c:v>Sprint 1</c:v>
                </c:pt>
                <c:pt idx="1">
                  <c:v>Sprint 2</c:v>
                </c:pt>
                <c:pt idx="2">
                  <c:v>Sprint 3</c:v>
                </c:pt>
                <c:pt idx="3">
                  <c:v>Sprint 4</c:v>
                </c:pt>
                <c:pt idx="4">
                  <c:v>Sprint 5</c:v>
                </c:pt>
              </c:strCache>
            </c:strRef>
          </c:cat>
          <c:val>
            <c:numRef>
              <c:f>'Tableau de bord'!$C$29:$C$33</c:f>
              <c:numCache>
                <c:formatCode>0</c:formatCode>
                <c:ptCount val="5"/>
                <c:pt idx="0">
                  <c:v>8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6C5-4C61-B503-9B9E67579D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7797942"/>
        <c:axId val="22984077"/>
      </c:barChart>
      <c:catAx>
        <c:axId val="5779794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22984077"/>
        <c:crosses val="autoZero"/>
        <c:auto val="1"/>
        <c:lblAlgn val="ctr"/>
        <c:lblOffset val="100"/>
        <c:noMultiLvlLbl val="0"/>
      </c:catAx>
      <c:valAx>
        <c:axId val="22984077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57797942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de-DE"/>
        </a:p>
      </c:txPr>
    </c:legend>
    <c:plotVisOnly val="1"/>
    <c:dispBlanksAs val="gap"/>
    <c:showDLblsOverMax val="1"/>
  </c:chart>
  <c:spPr>
    <a:solidFill>
      <a:schemeClr val="bg2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76200</xdr:colOff>
      <xdr:row>10</xdr:row>
      <xdr:rowOff>142875</xdr:rowOff>
    </xdr:from>
    <xdr:to>
      <xdr:col>7</xdr:col>
      <xdr:colOff>352425</xdr:colOff>
      <xdr:row>23</xdr:row>
      <xdr:rowOff>28290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7</xdr:col>
      <xdr:colOff>438150</xdr:colOff>
      <xdr:row>10</xdr:row>
      <xdr:rowOff>142875</xdr:rowOff>
    </xdr:from>
    <xdr:to>
      <xdr:col>11</xdr:col>
      <xdr:colOff>790575</xdr:colOff>
      <xdr:row>23</xdr:row>
      <xdr:rowOff>28290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3</xdr:col>
      <xdr:colOff>85725</xdr:colOff>
      <xdr:row>23</xdr:row>
      <xdr:rowOff>95250</xdr:rowOff>
    </xdr:from>
    <xdr:to>
      <xdr:col>11</xdr:col>
      <xdr:colOff>790575</xdr:colOff>
      <xdr:row>36</xdr:row>
      <xdr:rowOff>66390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3"/>
  <sheetViews>
    <sheetView showGridLines="0" tabSelected="1" zoomScaleNormal="100" workbookViewId="0">
      <selection activeCell="K44" sqref="K44"/>
    </sheetView>
  </sheetViews>
  <sheetFormatPr baseColWidth="10" defaultColWidth="8.7109375" defaultRowHeight="15" x14ac:dyDescent="0.25"/>
  <cols>
    <col min="1" max="12" width="12" customWidth="1"/>
  </cols>
  <sheetData>
    <row r="1" spans="1:12" ht="30" customHeight="1" x14ac:dyDescent="0.2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ht="18" customHeight="1" x14ac:dyDescent="0.25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4" spans="1:12" ht="18" customHeight="1" x14ac:dyDescent="0.25">
      <c r="A4" s="12" t="s">
        <v>2</v>
      </c>
      <c r="B4" s="12"/>
      <c r="C4" s="12"/>
      <c r="D4" s="11" t="s">
        <v>3</v>
      </c>
      <c r="E4" s="11"/>
      <c r="F4" s="11"/>
      <c r="G4" s="10" t="s">
        <v>4</v>
      </c>
      <c r="H4" s="10"/>
      <c r="I4" s="10"/>
      <c r="J4" s="9" t="s">
        <v>5</v>
      </c>
      <c r="K4" s="9"/>
      <c r="L4" s="9"/>
    </row>
    <row r="5" spans="1:12" ht="19.5" customHeight="1" x14ac:dyDescent="0.25">
      <c r="A5" s="8">
        <f>COUNTA(Backlog!$A$5:$A$60)</f>
        <v>14</v>
      </c>
      <c r="B5" s="8"/>
      <c r="C5" s="8"/>
      <c r="D5" s="7">
        <f>SUM(Backlog!$H$5:$H$60)</f>
        <v>95</v>
      </c>
      <c r="E5" s="7"/>
      <c r="F5" s="7"/>
      <c r="G5" s="6">
        <f>SUMIFS(Backlog!$H$5:$H$60,Backlog!$I$5:$I$60,"Terminé")</f>
        <v>8</v>
      </c>
      <c r="H5" s="6"/>
      <c r="I5" s="6"/>
      <c r="J5" s="5">
        <f>IFERROR(SUMIFS(Backlog!$H$5:$H$60,Backlog!$I$5:$I$60,"Terminé")/SUM(Backlog!$H$5:$H$60),0)</f>
        <v>8.4210526315789472E-2</v>
      </c>
      <c r="K5" s="5"/>
      <c r="L5" s="5"/>
    </row>
    <row r="6" spans="1:12" ht="19.5" customHeight="1" x14ac:dyDescent="0.25">
      <c r="A6" s="8"/>
      <c r="B6" s="8"/>
      <c r="C6" s="8"/>
      <c r="D6" s="7"/>
      <c r="E6" s="7"/>
      <c r="F6" s="7"/>
      <c r="G6" s="6"/>
      <c r="H6" s="6"/>
      <c r="I6" s="6"/>
      <c r="J6" s="5"/>
      <c r="K6" s="5"/>
      <c r="L6" s="5"/>
    </row>
    <row r="8" spans="1:12" ht="18" customHeight="1" x14ac:dyDescent="0.25">
      <c r="A8" s="4" t="s">
        <v>6</v>
      </c>
      <c r="B8" s="4"/>
      <c r="C8" s="4"/>
      <c r="D8" s="3" t="s">
        <v>7</v>
      </c>
      <c r="E8" s="3"/>
      <c r="F8" s="3"/>
      <c r="G8" s="2" t="s">
        <v>8</v>
      </c>
      <c r="H8" s="2"/>
      <c r="I8" s="2"/>
      <c r="J8" s="12" t="s">
        <v>9</v>
      </c>
      <c r="K8" s="12"/>
      <c r="L8" s="12"/>
    </row>
    <row r="9" spans="1:12" ht="19.5" customHeight="1" x14ac:dyDescent="0.25">
      <c r="A9" s="1">
        <f>SUM(Backlog!$H$5:$H$60)-SUMIFS(Backlog!$H$5:$H$60,Backlog!$I$5:$I$60,"Terminé")</f>
        <v>87</v>
      </c>
      <c r="B9" s="1"/>
      <c r="C9" s="1"/>
      <c r="D9" s="41">
        <f ca="1">COUNTIF(Backlog!$O$5:$O$60,"En retard")</f>
        <v>0</v>
      </c>
      <c r="E9" s="41"/>
      <c r="F9" s="41"/>
      <c r="G9" s="42">
        <f>COUNTA(Anomalies!$A$5:$A$40)-COUNTIF(Anomalies!$F$5:$F$40,"Résolue")-COUNTIF(Anomalies!$F$5:$F$40,"Fermée")</f>
        <v>5</v>
      </c>
      <c r="H9" s="42"/>
      <c r="I9" s="42"/>
      <c r="J9" s="43">
        <f>SUM(Sprints!$L$6:$L$10)</f>
        <v>43500</v>
      </c>
      <c r="K9" s="43"/>
      <c r="L9" s="43"/>
    </row>
    <row r="10" spans="1:12" ht="19.5" customHeight="1" x14ac:dyDescent="0.25">
      <c r="A10" s="1"/>
      <c r="B10" s="1"/>
      <c r="C10" s="1"/>
      <c r="D10" s="41"/>
      <c r="E10" s="41"/>
      <c r="F10" s="41"/>
      <c r="G10" s="42"/>
      <c r="H10" s="42"/>
      <c r="I10" s="42"/>
      <c r="J10" s="43"/>
      <c r="K10" s="43"/>
      <c r="L10" s="43"/>
    </row>
    <row r="12" spans="1:12" ht="21.75" customHeight="1" x14ac:dyDescent="0.25">
      <c r="A12" s="44" t="s">
        <v>10</v>
      </c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</row>
    <row r="14" spans="1:12" x14ac:dyDescent="0.25">
      <c r="A14" s="15" t="s">
        <v>11</v>
      </c>
      <c r="B14" s="15" t="s">
        <v>12</v>
      </c>
    </row>
    <row r="15" spans="1:12" x14ac:dyDescent="0.25">
      <c r="A15" s="16" t="s">
        <v>13</v>
      </c>
      <c r="B15" s="17">
        <f>COUNTIF(Backlog!$I$5:$I$60,A15)</f>
        <v>8</v>
      </c>
    </row>
    <row r="16" spans="1:12" x14ac:dyDescent="0.25">
      <c r="A16" s="16" t="s">
        <v>14</v>
      </c>
      <c r="B16" s="17">
        <f>COUNTIF(Backlog!$I$5:$I$60,A16)</f>
        <v>3</v>
      </c>
    </row>
    <row r="17" spans="1:3" x14ac:dyDescent="0.25">
      <c r="A17" s="16" t="s">
        <v>15</v>
      </c>
      <c r="B17" s="17">
        <f>COUNTIF(Backlog!$I$5:$I$60,A17)</f>
        <v>1</v>
      </c>
    </row>
    <row r="18" spans="1:3" x14ac:dyDescent="0.25">
      <c r="A18" s="16" t="s">
        <v>16</v>
      </c>
      <c r="B18" s="17">
        <f>COUNTIF(Backlog!$I$5:$I$60,A18)</f>
        <v>2</v>
      </c>
    </row>
    <row r="21" spans="1:3" x14ac:dyDescent="0.25">
      <c r="A21" s="15" t="s">
        <v>17</v>
      </c>
      <c r="B21" s="15" t="s">
        <v>12</v>
      </c>
    </row>
    <row r="22" spans="1:3" x14ac:dyDescent="0.25">
      <c r="A22" s="16" t="s">
        <v>18</v>
      </c>
      <c r="B22" s="17">
        <f>COUNTIF(Backlog!$F$5:$F$60,A22)</f>
        <v>1</v>
      </c>
    </row>
    <row r="23" spans="1:3" x14ac:dyDescent="0.25">
      <c r="A23" s="16" t="s">
        <v>19</v>
      </c>
      <c r="B23" s="17">
        <f>COUNTIF(Backlog!$F$5:$F$60,A23)</f>
        <v>5</v>
      </c>
    </row>
    <row r="24" spans="1:3" x14ac:dyDescent="0.25">
      <c r="A24" s="16" t="s">
        <v>20</v>
      </c>
      <c r="B24" s="17">
        <f>COUNTIF(Backlog!$F$5:$F$60,A24)</f>
        <v>5</v>
      </c>
    </row>
    <row r="25" spans="1:3" x14ac:dyDescent="0.25">
      <c r="A25" s="16" t="s">
        <v>21</v>
      </c>
      <c r="B25" s="17">
        <f>COUNTIF(Backlog!$F$5:$F$60,A25)</f>
        <v>3</v>
      </c>
    </row>
    <row r="28" spans="1:3" x14ac:dyDescent="0.25">
      <c r="A28" s="15" t="s">
        <v>22</v>
      </c>
      <c r="B28" s="15" t="s">
        <v>23</v>
      </c>
      <c r="C28" s="15" t="s">
        <v>24</v>
      </c>
    </row>
    <row r="29" spans="1:3" x14ac:dyDescent="0.25">
      <c r="A29" s="16" t="str">
        <f>Sprints!$A$6</f>
        <v>Sprint 1</v>
      </c>
      <c r="B29" s="17">
        <f>Sprints!$F$6</f>
        <v>8</v>
      </c>
      <c r="C29" s="17">
        <f>Sprints!$G$6</f>
        <v>8</v>
      </c>
    </row>
    <row r="30" spans="1:3" x14ac:dyDescent="0.25">
      <c r="A30" s="16" t="str">
        <f>Sprints!$A$7</f>
        <v>Sprint 2</v>
      </c>
      <c r="B30" s="17">
        <f>Sprints!$F$7</f>
        <v>26</v>
      </c>
      <c r="C30" s="17">
        <f>Sprints!$G$7</f>
        <v>0</v>
      </c>
    </row>
    <row r="31" spans="1:3" x14ac:dyDescent="0.25">
      <c r="A31" s="16" t="str">
        <f>Sprints!$A$8</f>
        <v>Sprint 3</v>
      </c>
      <c r="B31" s="17">
        <f>Sprints!$F$8</f>
        <v>21</v>
      </c>
      <c r="C31" s="17">
        <f>Sprints!$G$8</f>
        <v>0</v>
      </c>
    </row>
    <row r="32" spans="1:3" x14ac:dyDescent="0.25">
      <c r="A32" s="16" t="str">
        <f>Sprints!$A$9</f>
        <v>Sprint 4</v>
      </c>
      <c r="B32" s="17">
        <f>Sprints!$F$9</f>
        <v>11</v>
      </c>
      <c r="C32" s="17">
        <f>Sprints!$G$9</f>
        <v>0</v>
      </c>
    </row>
    <row r="33" spans="1:3" x14ac:dyDescent="0.25">
      <c r="A33" s="16" t="str">
        <f>Sprints!$A$10</f>
        <v>Sprint 5</v>
      </c>
      <c r="B33" s="17">
        <f>Sprints!$F$10</f>
        <v>21</v>
      </c>
      <c r="C33" s="17">
        <f>Sprints!$G$10</f>
        <v>0</v>
      </c>
    </row>
  </sheetData>
  <mergeCells count="19">
    <mergeCell ref="A9:C10"/>
    <mergeCell ref="D9:F10"/>
    <mergeCell ref="G9:I10"/>
    <mergeCell ref="J9:L10"/>
    <mergeCell ref="A12:L12"/>
    <mergeCell ref="A5:C6"/>
    <mergeCell ref="D5:F6"/>
    <mergeCell ref="G5:I6"/>
    <mergeCell ref="J5:L6"/>
    <mergeCell ref="A8:C8"/>
    <mergeCell ref="D8:F8"/>
    <mergeCell ref="G8:I8"/>
    <mergeCell ref="J8:L8"/>
    <mergeCell ref="A1:L1"/>
    <mergeCell ref="A2:L2"/>
    <mergeCell ref="A4:C4"/>
    <mergeCell ref="D4:F4"/>
    <mergeCell ref="G4:I4"/>
    <mergeCell ref="J4:L4"/>
  </mergeCells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60"/>
  <sheetViews>
    <sheetView showGridLines="0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baseColWidth="10" defaultColWidth="8.7109375" defaultRowHeight="15" x14ac:dyDescent="0.25"/>
  <cols>
    <col min="1" max="1" width="9" customWidth="1"/>
    <col min="2" max="2" width="30" customWidth="1"/>
    <col min="3" max="3" width="46" customWidth="1"/>
    <col min="4" max="4" width="16" customWidth="1"/>
    <col min="5" max="5" width="15" customWidth="1"/>
    <col min="6" max="6" width="11" customWidth="1"/>
    <col min="7" max="7" width="8" customWidth="1"/>
    <col min="8" max="8" width="7" customWidth="1"/>
    <col min="9" max="9" width="12" customWidth="1"/>
    <col min="10" max="11" width="10" customWidth="1"/>
    <col min="12" max="12" width="16" customWidth="1"/>
    <col min="13" max="13" width="12" customWidth="1"/>
    <col min="14" max="14" width="11" customWidth="1"/>
    <col min="15" max="15" width="14" customWidth="1"/>
    <col min="16" max="16" width="30" customWidth="1"/>
  </cols>
  <sheetData>
    <row r="1" spans="1:16" ht="30" customHeight="1" x14ac:dyDescent="0.25">
      <c r="A1" s="14" t="s">
        <v>25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</row>
    <row r="2" spans="1:16" ht="18" customHeight="1" x14ac:dyDescent="0.25">
      <c r="A2" s="13" t="s">
        <v>26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</row>
    <row r="4" spans="1:16" ht="30" customHeight="1" x14ac:dyDescent="0.25">
      <c r="A4" s="18" t="s">
        <v>27</v>
      </c>
      <c r="B4" s="18" t="s">
        <v>28</v>
      </c>
      <c r="C4" s="18" t="s">
        <v>29</v>
      </c>
      <c r="D4" s="18" t="s">
        <v>30</v>
      </c>
      <c r="E4" s="18" t="s">
        <v>31</v>
      </c>
      <c r="F4" s="18" t="s">
        <v>17</v>
      </c>
      <c r="G4" s="18" t="s">
        <v>32</v>
      </c>
      <c r="H4" s="18" t="s">
        <v>33</v>
      </c>
      <c r="I4" s="18" t="s">
        <v>11</v>
      </c>
      <c r="J4" s="18" t="s">
        <v>34</v>
      </c>
      <c r="K4" s="18" t="s">
        <v>22</v>
      </c>
      <c r="L4" s="18" t="s">
        <v>35</v>
      </c>
      <c r="M4" s="18" t="s">
        <v>36</v>
      </c>
      <c r="N4" s="18" t="s">
        <v>37</v>
      </c>
      <c r="O4" s="18" t="s">
        <v>38</v>
      </c>
      <c r="P4" s="18" t="s">
        <v>39</v>
      </c>
    </row>
    <row r="5" spans="1:16" ht="30" customHeight="1" x14ac:dyDescent="0.25">
      <c r="A5" s="19" t="s">
        <v>40</v>
      </c>
      <c r="B5" s="20" t="s">
        <v>41</v>
      </c>
      <c r="C5" s="20" t="s">
        <v>42</v>
      </c>
      <c r="D5" s="20" t="s">
        <v>43</v>
      </c>
      <c r="E5" s="20" t="s">
        <v>44</v>
      </c>
      <c r="F5" s="21" t="s">
        <v>19</v>
      </c>
      <c r="G5" s="22">
        <v>5</v>
      </c>
      <c r="H5" s="22">
        <v>5</v>
      </c>
      <c r="I5" s="21" t="s">
        <v>16</v>
      </c>
      <c r="J5" s="23">
        <f t="shared" ref="J5:J36" si="0">IF($I5="","",IF($I5="Terminé",1,IF($I5="En cours",0.5,IF($I5="En attente",0.25,0))))</f>
        <v>1</v>
      </c>
      <c r="K5" s="21" t="s">
        <v>45</v>
      </c>
      <c r="L5" s="20" t="s">
        <v>46</v>
      </c>
      <c r="M5" s="24">
        <v>46392</v>
      </c>
      <c r="N5" s="24">
        <v>46403</v>
      </c>
      <c r="O5" s="21" t="str">
        <f t="shared" ref="O5:O36" ca="1" si="1">IF($N5="","",IF($I5="Terminé","Terminé",IF($N5&lt;TODAY(),"En retard",IF($N5&lt;=TODAY()+7,"Bientôt dû","Dans les temps"))))</f>
        <v>Terminé</v>
      </c>
      <c r="P5" s="20" t="s">
        <v>47</v>
      </c>
    </row>
    <row r="6" spans="1:16" ht="30" customHeight="1" x14ac:dyDescent="0.25">
      <c r="A6" s="19" t="s">
        <v>48</v>
      </c>
      <c r="B6" s="20" t="s">
        <v>49</v>
      </c>
      <c r="C6" s="20" t="s">
        <v>50</v>
      </c>
      <c r="D6" s="20" t="s">
        <v>43</v>
      </c>
      <c r="E6" s="20" t="s">
        <v>44</v>
      </c>
      <c r="F6" s="21" t="s">
        <v>20</v>
      </c>
      <c r="G6" s="22">
        <v>3</v>
      </c>
      <c r="H6" s="22">
        <v>3</v>
      </c>
      <c r="I6" s="21" t="s">
        <v>16</v>
      </c>
      <c r="J6" s="23">
        <f t="shared" si="0"/>
        <v>1</v>
      </c>
      <c r="K6" s="21" t="s">
        <v>45</v>
      </c>
      <c r="L6" s="20" t="s">
        <v>46</v>
      </c>
      <c r="M6" s="24">
        <v>46392</v>
      </c>
      <c r="N6" s="24">
        <v>46403</v>
      </c>
      <c r="O6" s="21" t="str">
        <f t="shared" ca="1" si="1"/>
        <v>Terminé</v>
      </c>
      <c r="P6" s="20"/>
    </row>
    <row r="7" spans="1:16" ht="30" customHeight="1" x14ac:dyDescent="0.25">
      <c r="A7" s="19" t="s">
        <v>51</v>
      </c>
      <c r="B7" s="20" t="s">
        <v>52</v>
      </c>
      <c r="C7" s="20" t="s">
        <v>53</v>
      </c>
      <c r="D7" s="20" t="s">
        <v>43</v>
      </c>
      <c r="E7" s="20" t="s">
        <v>54</v>
      </c>
      <c r="F7" s="21" t="s">
        <v>20</v>
      </c>
      <c r="G7" s="22">
        <v>3</v>
      </c>
      <c r="H7" s="22">
        <v>8</v>
      </c>
      <c r="I7" s="21" t="s">
        <v>14</v>
      </c>
      <c r="J7" s="23">
        <f t="shared" si="0"/>
        <v>0.5</v>
      </c>
      <c r="K7" s="21" t="s">
        <v>55</v>
      </c>
      <c r="L7" s="20" t="s">
        <v>56</v>
      </c>
      <c r="M7" s="24">
        <v>46399</v>
      </c>
      <c r="N7" s="24">
        <v>46417</v>
      </c>
      <c r="O7" s="21" t="str">
        <f t="shared" ca="1" si="1"/>
        <v>Dans les temps</v>
      </c>
      <c r="P7" s="20" t="s">
        <v>57</v>
      </c>
    </row>
    <row r="8" spans="1:16" ht="30" customHeight="1" x14ac:dyDescent="0.25">
      <c r="A8" s="19" t="s">
        <v>58</v>
      </c>
      <c r="B8" s="20" t="s">
        <v>59</v>
      </c>
      <c r="C8" s="20" t="s">
        <v>60</v>
      </c>
      <c r="D8" s="20" t="s">
        <v>61</v>
      </c>
      <c r="E8" s="20" t="s">
        <v>44</v>
      </c>
      <c r="F8" s="21" t="s">
        <v>18</v>
      </c>
      <c r="G8" s="22">
        <v>5</v>
      </c>
      <c r="H8" s="22">
        <v>13</v>
      </c>
      <c r="I8" s="21" t="s">
        <v>14</v>
      </c>
      <c r="J8" s="23">
        <f t="shared" si="0"/>
        <v>0.5</v>
      </c>
      <c r="K8" s="21" t="s">
        <v>55</v>
      </c>
      <c r="L8" s="20" t="s">
        <v>62</v>
      </c>
      <c r="M8" s="24">
        <v>46395</v>
      </c>
      <c r="N8" s="24">
        <v>46415</v>
      </c>
      <c r="O8" s="21" t="str">
        <f t="shared" ca="1" si="1"/>
        <v>Dans les temps</v>
      </c>
      <c r="P8" s="20" t="s">
        <v>63</v>
      </c>
    </row>
    <row r="9" spans="1:16" ht="30" customHeight="1" x14ac:dyDescent="0.25">
      <c r="A9" s="19" t="s">
        <v>64</v>
      </c>
      <c r="B9" s="20" t="s">
        <v>65</v>
      </c>
      <c r="C9" s="20" t="s">
        <v>66</v>
      </c>
      <c r="D9" s="20" t="s">
        <v>61</v>
      </c>
      <c r="E9" s="20" t="s">
        <v>44</v>
      </c>
      <c r="F9" s="21" t="s">
        <v>20</v>
      </c>
      <c r="G9" s="22">
        <v>3</v>
      </c>
      <c r="H9" s="22">
        <v>5</v>
      </c>
      <c r="I9" s="21" t="s">
        <v>13</v>
      </c>
      <c r="J9" s="23">
        <f t="shared" si="0"/>
        <v>0</v>
      </c>
      <c r="K9" s="21" t="s">
        <v>67</v>
      </c>
      <c r="L9" s="20" t="s">
        <v>62</v>
      </c>
      <c r="M9" s="24">
        <v>46397</v>
      </c>
      <c r="N9" s="24">
        <v>46438</v>
      </c>
      <c r="O9" s="21" t="str">
        <f t="shared" ca="1" si="1"/>
        <v>Dans les temps</v>
      </c>
      <c r="P9" s="20"/>
    </row>
    <row r="10" spans="1:16" ht="30" customHeight="1" x14ac:dyDescent="0.25">
      <c r="A10" s="19" t="s">
        <v>68</v>
      </c>
      <c r="B10" s="20" t="s">
        <v>69</v>
      </c>
      <c r="C10" s="20" t="s">
        <v>70</v>
      </c>
      <c r="D10" s="20" t="s">
        <v>71</v>
      </c>
      <c r="E10" s="20" t="s">
        <v>44</v>
      </c>
      <c r="F10" s="21" t="s">
        <v>19</v>
      </c>
      <c r="G10" s="22">
        <v>4</v>
      </c>
      <c r="H10" s="22">
        <v>8</v>
      </c>
      <c r="I10" s="21" t="s">
        <v>13</v>
      </c>
      <c r="J10" s="23">
        <f t="shared" si="0"/>
        <v>0</v>
      </c>
      <c r="K10" s="21" t="s">
        <v>67</v>
      </c>
      <c r="L10" s="20" t="s">
        <v>72</v>
      </c>
      <c r="M10" s="24">
        <v>46396</v>
      </c>
      <c r="N10" s="24">
        <v>46439</v>
      </c>
      <c r="O10" s="21" t="str">
        <f t="shared" ca="1" si="1"/>
        <v>Dans les temps</v>
      </c>
      <c r="P10" s="20"/>
    </row>
    <row r="11" spans="1:16" ht="30" customHeight="1" x14ac:dyDescent="0.25">
      <c r="A11" s="19" t="s">
        <v>73</v>
      </c>
      <c r="B11" s="20" t="s">
        <v>74</v>
      </c>
      <c r="C11" s="20" t="s">
        <v>75</v>
      </c>
      <c r="D11" s="20" t="s">
        <v>71</v>
      </c>
      <c r="E11" s="20" t="s">
        <v>54</v>
      </c>
      <c r="F11" s="21" t="s">
        <v>21</v>
      </c>
      <c r="G11" s="22">
        <v>2</v>
      </c>
      <c r="H11" s="22">
        <v>5</v>
      </c>
      <c r="I11" s="21" t="s">
        <v>13</v>
      </c>
      <c r="J11" s="23">
        <f t="shared" si="0"/>
        <v>0</v>
      </c>
      <c r="K11" s="21" t="s">
        <v>76</v>
      </c>
      <c r="L11" s="20" t="s">
        <v>72</v>
      </c>
      <c r="M11" s="24">
        <v>46396</v>
      </c>
      <c r="N11" s="24"/>
      <c r="O11" s="21" t="str">
        <f t="shared" ca="1" si="1"/>
        <v/>
      </c>
      <c r="P11" s="20" t="s">
        <v>77</v>
      </c>
    </row>
    <row r="12" spans="1:16" ht="30" customHeight="1" x14ac:dyDescent="0.25">
      <c r="A12" s="19" t="s">
        <v>78</v>
      </c>
      <c r="B12" s="20" t="s">
        <v>79</v>
      </c>
      <c r="C12" s="20" t="s">
        <v>80</v>
      </c>
      <c r="D12" s="20" t="s">
        <v>81</v>
      </c>
      <c r="E12" s="20" t="s">
        <v>44</v>
      </c>
      <c r="F12" s="21" t="s">
        <v>20</v>
      </c>
      <c r="G12" s="22">
        <v>3</v>
      </c>
      <c r="H12" s="22">
        <v>5</v>
      </c>
      <c r="I12" s="21" t="s">
        <v>15</v>
      </c>
      <c r="J12" s="23">
        <f t="shared" si="0"/>
        <v>0.25</v>
      </c>
      <c r="K12" s="21" t="s">
        <v>55</v>
      </c>
      <c r="L12" s="20" t="s">
        <v>82</v>
      </c>
      <c r="M12" s="24">
        <v>46398</v>
      </c>
      <c r="N12" s="24">
        <v>46416</v>
      </c>
      <c r="O12" s="21" t="str">
        <f t="shared" ca="1" si="1"/>
        <v>Dans les temps</v>
      </c>
      <c r="P12" s="20" t="s">
        <v>83</v>
      </c>
    </row>
    <row r="13" spans="1:16" ht="30" customHeight="1" x14ac:dyDescent="0.25">
      <c r="A13" s="19" t="s">
        <v>84</v>
      </c>
      <c r="B13" s="20" t="s">
        <v>85</v>
      </c>
      <c r="C13" s="20" t="s">
        <v>86</v>
      </c>
      <c r="D13" s="20" t="s">
        <v>81</v>
      </c>
      <c r="E13" s="20" t="s">
        <v>44</v>
      </c>
      <c r="F13" s="21" t="s">
        <v>21</v>
      </c>
      <c r="G13" s="22">
        <v>2</v>
      </c>
      <c r="H13" s="22">
        <v>3</v>
      </c>
      <c r="I13" s="21" t="s">
        <v>13</v>
      </c>
      <c r="J13" s="23">
        <f t="shared" si="0"/>
        <v>0</v>
      </c>
      <c r="K13" s="21" t="s">
        <v>76</v>
      </c>
      <c r="L13" s="20" t="s">
        <v>82</v>
      </c>
      <c r="M13" s="24">
        <v>46398</v>
      </c>
      <c r="N13" s="24"/>
      <c r="O13" s="21" t="str">
        <f t="shared" ca="1" si="1"/>
        <v/>
      </c>
      <c r="P13" s="20"/>
    </row>
    <row r="14" spans="1:16" ht="30" customHeight="1" x14ac:dyDescent="0.25">
      <c r="A14" s="19" t="s">
        <v>87</v>
      </c>
      <c r="B14" s="20" t="s">
        <v>88</v>
      </c>
      <c r="C14" s="20" t="s">
        <v>89</v>
      </c>
      <c r="D14" s="20" t="s">
        <v>90</v>
      </c>
      <c r="E14" s="20" t="s">
        <v>44</v>
      </c>
      <c r="F14" s="21" t="s">
        <v>19</v>
      </c>
      <c r="G14" s="22">
        <v>4</v>
      </c>
      <c r="H14" s="22">
        <v>8</v>
      </c>
      <c r="I14" s="21" t="s">
        <v>13</v>
      </c>
      <c r="J14" s="23">
        <f t="shared" si="0"/>
        <v>0</v>
      </c>
      <c r="K14" s="21" t="s">
        <v>91</v>
      </c>
      <c r="L14" s="20" t="s">
        <v>46</v>
      </c>
      <c r="M14" s="24">
        <v>46401</v>
      </c>
      <c r="N14" s="24">
        <v>46459</v>
      </c>
      <c r="O14" s="21" t="str">
        <f t="shared" ca="1" si="1"/>
        <v>Dans les temps</v>
      </c>
      <c r="P14" s="20"/>
    </row>
    <row r="15" spans="1:16" ht="30" customHeight="1" x14ac:dyDescent="0.25">
      <c r="A15" s="19" t="s">
        <v>92</v>
      </c>
      <c r="B15" s="20" t="s">
        <v>93</v>
      </c>
      <c r="C15" s="20" t="s">
        <v>94</v>
      </c>
      <c r="D15" s="20" t="s">
        <v>90</v>
      </c>
      <c r="E15" s="20" t="s">
        <v>54</v>
      </c>
      <c r="F15" s="21" t="s">
        <v>21</v>
      </c>
      <c r="G15" s="22">
        <v>2</v>
      </c>
      <c r="H15" s="22">
        <v>13</v>
      </c>
      <c r="I15" s="21" t="s">
        <v>13</v>
      </c>
      <c r="J15" s="23">
        <f t="shared" si="0"/>
        <v>0</v>
      </c>
      <c r="K15" s="21" t="s">
        <v>95</v>
      </c>
      <c r="L15" s="20" t="s">
        <v>56</v>
      </c>
      <c r="M15" s="24">
        <v>46401</v>
      </c>
      <c r="N15" s="24">
        <v>46480</v>
      </c>
      <c r="O15" s="21" t="str">
        <f t="shared" ca="1" si="1"/>
        <v>Dans les temps</v>
      </c>
      <c r="P15" s="20"/>
    </row>
    <row r="16" spans="1:16" ht="30" customHeight="1" x14ac:dyDescent="0.25">
      <c r="A16" s="19" t="s">
        <v>96</v>
      </c>
      <c r="B16" s="20" t="s">
        <v>97</v>
      </c>
      <c r="C16" s="20" t="s">
        <v>98</v>
      </c>
      <c r="D16" s="20" t="s">
        <v>0</v>
      </c>
      <c r="E16" s="20" t="s">
        <v>44</v>
      </c>
      <c r="F16" s="21" t="s">
        <v>19</v>
      </c>
      <c r="G16" s="22">
        <v>5</v>
      </c>
      <c r="H16" s="22">
        <v>8</v>
      </c>
      <c r="I16" s="21" t="s">
        <v>14</v>
      </c>
      <c r="J16" s="23">
        <f t="shared" si="0"/>
        <v>0.5</v>
      </c>
      <c r="K16" s="21" t="s">
        <v>67</v>
      </c>
      <c r="L16" s="20" t="s">
        <v>72</v>
      </c>
      <c r="M16" s="24">
        <v>46394</v>
      </c>
      <c r="N16" s="24">
        <v>46442</v>
      </c>
      <c r="O16" s="21" t="str">
        <f t="shared" ca="1" si="1"/>
        <v>Dans les temps</v>
      </c>
      <c r="P16" s="20"/>
    </row>
    <row r="17" spans="1:16" ht="30" customHeight="1" x14ac:dyDescent="0.25">
      <c r="A17" s="19" t="s">
        <v>99</v>
      </c>
      <c r="B17" s="20" t="s">
        <v>100</v>
      </c>
      <c r="C17" s="20" t="s">
        <v>101</v>
      </c>
      <c r="D17" s="20" t="s">
        <v>0</v>
      </c>
      <c r="E17" s="20" t="s">
        <v>44</v>
      </c>
      <c r="F17" s="21" t="s">
        <v>20</v>
      </c>
      <c r="G17" s="22">
        <v>3</v>
      </c>
      <c r="H17" s="22">
        <v>3</v>
      </c>
      <c r="I17" s="21" t="s">
        <v>13</v>
      </c>
      <c r="J17" s="23">
        <f t="shared" si="0"/>
        <v>0</v>
      </c>
      <c r="K17" s="21" t="s">
        <v>91</v>
      </c>
      <c r="L17" s="20" t="s">
        <v>62</v>
      </c>
      <c r="M17" s="24">
        <v>46394</v>
      </c>
      <c r="N17" s="24">
        <v>46458</v>
      </c>
      <c r="O17" s="21" t="str">
        <f t="shared" ca="1" si="1"/>
        <v>Dans les temps</v>
      </c>
      <c r="P17" s="20"/>
    </row>
    <row r="18" spans="1:16" ht="30" customHeight="1" x14ac:dyDescent="0.25">
      <c r="A18" s="19" t="s">
        <v>102</v>
      </c>
      <c r="B18" s="20" t="s">
        <v>103</v>
      </c>
      <c r="C18" s="20" t="s">
        <v>104</v>
      </c>
      <c r="D18" s="20" t="s">
        <v>105</v>
      </c>
      <c r="E18" s="20" t="s">
        <v>106</v>
      </c>
      <c r="F18" s="21" t="s">
        <v>19</v>
      </c>
      <c r="G18" s="22">
        <v>4</v>
      </c>
      <c r="H18" s="22">
        <v>8</v>
      </c>
      <c r="I18" s="21" t="s">
        <v>13</v>
      </c>
      <c r="J18" s="23">
        <f t="shared" si="0"/>
        <v>0</v>
      </c>
      <c r="K18" s="21" t="s">
        <v>95</v>
      </c>
      <c r="L18" s="20" t="s">
        <v>56</v>
      </c>
      <c r="M18" s="24">
        <v>46400</v>
      </c>
      <c r="N18" s="24">
        <v>46482</v>
      </c>
      <c r="O18" s="21" t="str">
        <f t="shared" ca="1" si="1"/>
        <v>Dans les temps</v>
      </c>
      <c r="P18" s="20" t="s">
        <v>107</v>
      </c>
    </row>
    <row r="19" spans="1:16" ht="30" customHeight="1" x14ac:dyDescent="0.25">
      <c r="A19" s="19"/>
      <c r="B19" s="20"/>
      <c r="C19" s="20"/>
      <c r="D19" s="20"/>
      <c r="E19" s="20"/>
      <c r="F19" s="21"/>
      <c r="G19" s="22"/>
      <c r="H19" s="22"/>
      <c r="I19" s="21"/>
      <c r="J19" s="23" t="str">
        <f t="shared" si="0"/>
        <v/>
      </c>
      <c r="K19" s="21"/>
      <c r="L19" s="20"/>
      <c r="M19" s="24"/>
      <c r="N19" s="24"/>
      <c r="O19" s="21" t="str">
        <f t="shared" ca="1" si="1"/>
        <v/>
      </c>
      <c r="P19" s="20"/>
    </row>
    <row r="20" spans="1:16" ht="30" customHeight="1" x14ac:dyDescent="0.25">
      <c r="A20" s="19"/>
      <c r="B20" s="20"/>
      <c r="C20" s="20"/>
      <c r="D20" s="20"/>
      <c r="E20" s="20"/>
      <c r="F20" s="21"/>
      <c r="G20" s="22"/>
      <c r="H20" s="22"/>
      <c r="I20" s="21"/>
      <c r="J20" s="23" t="str">
        <f t="shared" si="0"/>
        <v/>
      </c>
      <c r="K20" s="21"/>
      <c r="L20" s="20"/>
      <c r="M20" s="24"/>
      <c r="N20" s="24"/>
      <c r="O20" s="21" t="str">
        <f t="shared" ca="1" si="1"/>
        <v/>
      </c>
      <c r="P20" s="20"/>
    </row>
    <row r="21" spans="1:16" ht="30" customHeight="1" x14ac:dyDescent="0.25">
      <c r="A21" s="19"/>
      <c r="B21" s="20"/>
      <c r="C21" s="20"/>
      <c r="D21" s="20"/>
      <c r="E21" s="20"/>
      <c r="F21" s="21"/>
      <c r="G21" s="22"/>
      <c r="H21" s="22"/>
      <c r="I21" s="21"/>
      <c r="J21" s="23" t="str">
        <f t="shared" si="0"/>
        <v/>
      </c>
      <c r="K21" s="21"/>
      <c r="L21" s="20"/>
      <c r="M21" s="24"/>
      <c r="N21" s="24"/>
      <c r="O21" s="21" t="str">
        <f t="shared" ca="1" si="1"/>
        <v/>
      </c>
      <c r="P21" s="20"/>
    </row>
    <row r="22" spans="1:16" ht="30" customHeight="1" x14ac:dyDescent="0.25">
      <c r="A22" s="19"/>
      <c r="B22" s="20"/>
      <c r="C22" s="20"/>
      <c r="D22" s="20"/>
      <c r="E22" s="20"/>
      <c r="F22" s="21"/>
      <c r="G22" s="22"/>
      <c r="H22" s="22"/>
      <c r="I22" s="21"/>
      <c r="J22" s="23" t="str">
        <f t="shared" si="0"/>
        <v/>
      </c>
      <c r="K22" s="21"/>
      <c r="L22" s="20"/>
      <c r="M22" s="24"/>
      <c r="N22" s="24"/>
      <c r="O22" s="21" t="str">
        <f t="shared" ca="1" si="1"/>
        <v/>
      </c>
      <c r="P22" s="20"/>
    </row>
    <row r="23" spans="1:16" ht="30" customHeight="1" x14ac:dyDescent="0.25">
      <c r="A23" s="19"/>
      <c r="B23" s="20"/>
      <c r="C23" s="20"/>
      <c r="D23" s="20"/>
      <c r="E23" s="20"/>
      <c r="F23" s="21"/>
      <c r="G23" s="22"/>
      <c r="H23" s="22"/>
      <c r="I23" s="21"/>
      <c r="J23" s="23" t="str">
        <f t="shared" si="0"/>
        <v/>
      </c>
      <c r="K23" s="21"/>
      <c r="L23" s="20"/>
      <c r="M23" s="24"/>
      <c r="N23" s="24"/>
      <c r="O23" s="21" t="str">
        <f t="shared" ca="1" si="1"/>
        <v/>
      </c>
      <c r="P23" s="20"/>
    </row>
    <row r="24" spans="1:16" ht="30" customHeight="1" x14ac:dyDescent="0.25">
      <c r="A24" s="19"/>
      <c r="B24" s="20"/>
      <c r="C24" s="20"/>
      <c r="D24" s="20"/>
      <c r="E24" s="20"/>
      <c r="F24" s="21"/>
      <c r="G24" s="22"/>
      <c r="H24" s="22"/>
      <c r="I24" s="21"/>
      <c r="J24" s="23" t="str">
        <f t="shared" si="0"/>
        <v/>
      </c>
      <c r="K24" s="21"/>
      <c r="L24" s="20"/>
      <c r="M24" s="24"/>
      <c r="N24" s="24"/>
      <c r="O24" s="21" t="str">
        <f t="shared" ca="1" si="1"/>
        <v/>
      </c>
      <c r="P24" s="20"/>
    </row>
    <row r="25" spans="1:16" ht="30" customHeight="1" x14ac:dyDescent="0.25">
      <c r="A25" s="19"/>
      <c r="B25" s="20"/>
      <c r="C25" s="20"/>
      <c r="D25" s="20"/>
      <c r="E25" s="20"/>
      <c r="F25" s="21"/>
      <c r="G25" s="22"/>
      <c r="H25" s="22"/>
      <c r="I25" s="21"/>
      <c r="J25" s="23" t="str">
        <f t="shared" si="0"/>
        <v/>
      </c>
      <c r="K25" s="21"/>
      <c r="L25" s="20"/>
      <c r="M25" s="24"/>
      <c r="N25" s="24"/>
      <c r="O25" s="21" t="str">
        <f t="shared" ca="1" si="1"/>
        <v/>
      </c>
      <c r="P25" s="20"/>
    </row>
    <row r="26" spans="1:16" ht="30" customHeight="1" x14ac:dyDescent="0.25">
      <c r="A26" s="19"/>
      <c r="B26" s="20"/>
      <c r="C26" s="20"/>
      <c r="D26" s="20"/>
      <c r="E26" s="20"/>
      <c r="F26" s="21"/>
      <c r="G26" s="22"/>
      <c r="H26" s="22"/>
      <c r="I26" s="21"/>
      <c r="J26" s="23" t="str">
        <f t="shared" si="0"/>
        <v/>
      </c>
      <c r="K26" s="21"/>
      <c r="L26" s="20"/>
      <c r="M26" s="24"/>
      <c r="N26" s="24"/>
      <c r="O26" s="21" t="str">
        <f t="shared" ca="1" si="1"/>
        <v/>
      </c>
      <c r="P26" s="20"/>
    </row>
    <row r="27" spans="1:16" ht="30" customHeight="1" x14ac:dyDescent="0.25">
      <c r="A27" s="19"/>
      <c r="B27" s="20"/>
      <c r="C27" s="20"/>
      <c r="D27" s="20"/>
      <c r="E27" s="20"/>
      <c r="F27" s="21"/>
      <c r="G27" s="22"/>
      <c r="H27" s="22"/>
      <c r="I27" s="21"/>
      <c r="J27" s="23" t="str">
        <f t="shared" si="0"/>
        <v/>
      </c>
      <c r="K27" s="21"/>
      <c r="L27" s="20"/>
      <c r="M27" s="24"/>
      <c r="N27" s="24"/>
      <c r="O27" s="21" t="str">
        <f t="shared" ca="1" si="1"/>
        <v/>
      </c>
      <c r="P27" s="20"/>
    </row>
    <row r="28" spans="1:16" ht="30" customHeight="1" x14ac:dyDescent="0.25">
      <c r="A28" s="19"/>
      <c r="B28" s="20"/>
      <c r="C28" s="20"/>
      <c r="D28" s="20"/>
      <c r="E28" s="20"/>
      <c r="F28" s="21"/>
      <c r="G28" s="22"/>
      <c r="H28" s="22"/>
      <c r="I28" s="21"/>
      <c r="J28" s="23" t="str">
        <f t="shared" si="0"/>
        <v/>
      </c>
      <c r="K28" s="21"/>
      <c r="L28" s="20"/>
      <c r="M28" s="24"/>
      <c r="N28" s="24"/>
      <c r="O28" s="21" t="str">
        <f t="shared" ca="1" si="1"/>
        <v/>
      </c>
      <c r="P28" s="20"/>
    </row>
    <row r="29" spans="1:16" ht="30" customHeight="1" x14ac:dyDescent="0.25">
      <c r="A29" s="19"/>
      <c r="B29" s="20"/>
      <c r="C29" s="20"/>
      <c r="D29" s="20"/>
      <c r="E29" s="20"/>
      <c r="F29" s="21"/>
      <c r="G29" s="22"/>
      <c r="H29" s="22"/>
      <c r="I29" s="21"/>
      <c r="J29" s="23" t="str">
        <f t="shared" si="0"/>
        <v/>
      </c>
      <c r="K29" s="21"/>
      <c r="L29" s="20"/>
      <c r="M29" s="24"/>
      <c r="N29" s="24"/>
      <c r="O29" s="21" t="str">
        <f t="shared" ca="1" si="1"/>
        <v/>
      </c>
      <c r="P29" s="20"/>
    </row>
    <row r="30" spans="1:16" ht="30" customHeight="1" x14ac:dyDescent="0.25">
      <c r="A30" s="19"/>
      <c r="B30" s="20"/>
      <c r="C30" s="20"/>
      <c r="D30" s="20"/>
      <c r="E30" s="20"/>
      <c r="F30" s="21"/>
      <c r="G30" s="22"/>
      <c r="H30" s="22"/>
      <c r="I30" s="21"/>
      <c r="J30" s="23" t="str">
        <f t="shared" si="0"/>
        <v/>
      </c>
      <c r="K30" s="21"/>
      <c r="L30" s="20"/>
      <c r="M30" s="24"/>
      <c r="N30" s="24"/>
      <c r="O30" s="21" t="str">
        <f t="shared" ca="1" si="1"/>
        <v/>
      </c>
      <c r="P30" s="20"/>
    </row>
    <row r="31" spans="1:16" ht="30" customHeight="1" x14ac:dyDescent="0.25">
      <c r="A31" s="19"/>
      <c r="B31" s="20"/>
      <c r="C31" s="20"/>
      <c r="D31" s="20"/>
      <c r="E31" s="20"/>
      <c r="F31" s="21"/>
      <c r="G31" s="22"/>
      <c r="H31" s="22"/>
      <c r="I31" s="21"/>
      <c r="J31" s="23" t="str">
        <f t="shared" si="0"/>
        <v/>
      </c>
      <c r="K31" s="21"/>
      <c r="L31" s="20"/>
      <c r="M31" s="24"/>
      <c r="N31" s="24"/>
      <c r="O31" s="21" t="str">
        <f t="shared" ca="1" si="1"/>
        <v/>
      </c>
      <c r="P31" s="20"/>
    </row>
    <row r="32" spans="1:16" ht="30" customHeight="1" x14ac:dyDescent="0.25">
      <c r="A32" s="19"/>
      <c r="B32" s="20"/>
      <c r="C32" s="20"/>
      <c r="D32" s="20"/>
      <c r="E32" s="20"/>
      <c r="F32" s="21"/>
      <c r="G32" s="22"/>
      <c r="H32" s="22"/>
      <c r="I32" s="21"/>
      <c r="J32" s="23" t="str">
        <f t="shared" si="0"/>
        <v/>
      </c>
      <c r="K32" s="21"/>
      <c r="L32" s="20"/>
      <c r="M32" s="24"/>
      <c r="N32" s="24"/>
      <c r="O32" s="21" t="str">
        <f t="shared" ca="1" si="1"/>
        <v/>
      </c>
      <c r="P32" s="20"/>
    </row>
    <row r="33" spans="1:16" ht="30" customHeight="1" x14ac:dyDescent="0.25">
      <c r="A33" s="19"/>
      <c r="B33" s="20"/>
      <c r="C33" s="20"/>
      <c r="D33" s="20"/>
      <c r="E33" s="20"/>
      <c r="F33" s="21"/>
      <c r="G33" s="22"/>
      <c r="H33" s="22"/>
      <c r="I33" s="21"/>
      <c r="J33" s="23" t="str">
        <f t="shared" si="0"/>
        <v/>
      </c>
      <c r="K33" s="21"/>
      <c r="L33" s="20"/>
      <c r="M33" s="24"/>
      <c r="N33" s="24"/>
      <c r="O33" s="21" t="str">
        <f t="shared" ca="1" si="1"/>
        <v/>
      </c>
      <c r="P33" s="20"/>
    </row>
    <row r="34" spans="1:16" ht="30" customHeight="1" x14ac:dyDescent="0.25">
      <c r="A34" s="19"/>
      <c r="B34" s="20"/>
      <c r="C34" s="20"/>
      <c r="D34" s="20"/>
      <c r="E34" s="20"/>
      <c r="F34" s="21"/>
      <c r="G34" s="22"/>
      <c r="H34" s="22"/>
      <c r="I34" s="21"/>
      <c r="J34" s="23" t="str">
        <f t="shared" si="0"/>
        <v/>
      </c>
      <c r="K34" s="21"/>
      <c r="L34" s="20"/>
      <c r="M34" s="24"/>
      <c r="N34" s="24"/>
      <c r="O34" s="21" t="str">
        <f t="shared" ca="1" si="1"/>
        <v/>
      </c>
      <c r="P34" s="20"/>
    </row>
    <row r="35" spans="1:16" ht="30" customHeight="1" x14ac:dyDescent="0.25">
      <c r="A35" s="19"/>
      <c r="B35" s="20"/>
      <c r="C35" s="20"/>
      <c r="D35" s="20"/>
      <c r="E35" s="20"/>
      <c r="F35" s="21"/>
      <c r="G35" s="22"/>
      <c r="H35" s="22"/>
      <c r="I35" s="21"/>
      <c r="J35" s="23" t="str">
        <f t="shared" si="0"/>
        <v/>
      </c>
      <c r="K35" s="21"/>
      <c r="L35" s="20"/>
      <c r="M35" s="24"/>
      <c r="N35" s="24"/>
      <c r="O35" s="21" t="str">
        <f t="shared" ca="1" si="1"/>
        <v/>
      </c>
      <c r="P35" s="20"/>
    </row>
    <row r="36" spans="1:16" ht="30" customHeight="1" x14ac:dyDescent="0.25">
      <c r="A36" s="19"/>
      <c r="B36" s="20"/>
      <c r="C36" s="20"/>
      <c r="D36" s="20"/>
      <c r="E36" s="20"/>
      <c r="F36" s="21"/>
      <c r="G36" s="22"/>
      <c r="H36" s="22"/>
      <c r="I36" s="21"/>
      <c r="J36" s="23" t="str">
        <f t="shared" si="0"/>
        <v/>
      </c>
      <c r="K36" s="21"/>
      <c r="L36" s="20"/>
      <c r="M36" s="24"/>
      <c r="N36" s="24"/>
      <c r="O36" s="21" t="str">
        <f t="shared" ca="1" si="1"/>
        <v/>
      </c>
      <c r="P36" s="20"/>
    </row>
    <row r="37" spans="1:16" ht="30" customHeight="1" x14ac:dyDescent="0.25">
      <c r="A37" s="19"/>
      <c r="B37" s="20"/>
      <c r="C37" s="20"/>
      <c r="D37" s="20"/>
      <c r="E37" s="20"/>
      <c r="F37" s="21"/>
      <c r="G37" s="22"/>
      <c r="H37" s="22"/>
      <c r="I37" s="21"/>
      <c r="J37" s="23" t="str">
        <f t="shared" ref="J37:J60" si="2">IF($I37="","",IF($I37="Terminé",1,IF($I37="En cours",0.5,IF($I37="En attente",0.25,0))))</f>
        <v/>
      </c>
      <c r="K37" s="21"/>
      <c r="L37" s="20"/>
      <c r="M37" s="24"/>
      <c r="N37" s="24"/>
      <c r="O37" s="21" t="str">
        <f t="shared" ref="O37:O60" ca="1" si="3">IF($N37="","",IF($I37="Terminé","Terminé",IF($N37&lt;TODAY(),"En retard",IF($N37&lt;=TODAY()+7,"Bientôt dû","Dans les temps"))))</f>
        <v/>
      </c>
      <c r="P37" s="20"/>
    </row>
    <row r="38" spans="1:16" ht="30" customHeight="1" x14ac:dyDescent="0.25">
      <c r="A38" s="19"/>
      <c r="B38" s="20"/>
      <c r="C38" s="20"/>
      <c r="D38" s="20"/>
      <c r="E38" s="20"/>
      <c r="F38" s="21"/>
      <c r="G38" s="22"/>
      <c r="H38" s="22"/>
      <c r="I38" s="21"/>
      <c r="J38" s="23" t="str">
        <f t="shared" si="2"/>
        <v/>
      </c>
      <c r="K38" s="21"/>
      <c r="L38" s="20"/>
      <c r="M38" s="24"/>
      <c r="N38" s="24"/>
      <c r="O38" s="21" t="str">
        <f t="shared" ca="1" si="3"/>
        <v/>
      </c>
      <c r="P38" s="20"/>
    </row>
    <row r="39" spans="1:16" ht="30" customHeight="1" x14ac:dyDescent="0.25">
      <c r="A39" s="19"/>
      <c r="B39" s="20"/>
      <c r="C39" s="20"/>
      <c r="D39" s="20"/>
      <c r="E39" s="20"/>
      <c r="F39" s="21"/>
      <c r="G39" s="22"/>
      <c r="H39" s="22"/>
      <c r="I39" s="21"/>
      <c r="J39" s="23" t="str">
        <f t="shared" si="2"/>
        <v/>
      </c>
      <c r="K39" s="21"/>
      <c r="L39" s="20"/>
      <c r="M39" s="24"/>
      <c r="N39" s="24"/>
      <c r="O39" s="21" t="str">
        <f t="shared" ca="1" si="3"/>
        <v/>
      </c>
      <c r="P39" s="20"/>
    </row>
    <row r="40" spans="1:16" ht="30" customHeight="1" x14ac:dyDescent="0.25">
      <c r="A40" s="19"/>
      <c r="B40" s="20"/>
      <c r="C40" s="20"/>
      <c r="D40" s="20"/>
      <c r="E40" s="20"/>
      <c r="F40" s="21"/>
      <c r="G40" s="22"/>
      <c r="H40" s="22"/>
      <c r="I40" s="21"/>
      <c r="J40" s="23" t="str">
        <f t="shared" si="2"/>
        <v/>
      </c>
      <c r="K40" s="21"/>
      <c r="L40" s="20"/>
      <c r="M40" s="24"/>
      <c r="N40" s="24"/>
      <c r="O40" s="21" t="str">
        <f t="shared" ca="1" si="3"/>
        <v/>
      </c>
      <c r="P40" s="20"/>
    </row>
    <row r="41" spans="1:16" ht="30" customHeight="1" x14ac:dyDescent="0.25">
      <c r="A41" s="19"/>
      <c r="B41" s="20"/>
      <c r="C41" s="20"/>
      <c r="D41" s="20"/>
      <c r="E41" s="20"/>
      <c r="F41" s="21"/>
      <c r="G41" s="22"/>
      <c r="H41" s="22"/>
      <c r="I41" s="21"/>
      <c r="J41" s="23" t="str">
        <f t="shared" si="2"/>
        <v/>
      </c>
      <c r="K41" s="21"/>
      <c r="L41" s="20"/>
      <c r="M41" s="24"/>
      <c r="N41" s="24"/>
      <c r="O41" s="21" t="str">
        <f t="shared" ca="1" si="3"/>
        <v/>
      </c>
      <c r="P41" s="20"/>
    </row>
    <row r="42" spans="1:16" ht="30" customHeight="1" x14ac:dyDescent="0.25">
      <c r="A42" s="19"/>
      <c r="B42" s="20"/>
      <c r="C42" s="20"/>
      <c r="D42" s="20"/>
      <c r="E42" s="20"/>
      <c r="F42" s="21"/>
      <c r="G42" s="22"/>
      <c r="H42" s="22"/>
      <c r="I42" s="21"/>
      <c r="J42" s="23" t="str">
        <f t="shared" si="2"/>
        <v/>
      </c>
      <c r="K42" s="21"/>
      <c r="L42" s="20"/>
      <c r="M42" s="24"/>
      <c r="N42" s="24"/>
      <c r="O42" s="21" t="str">
        <f t="shared" ca="1" si="3"/>
        <v/>
      </c>
      <c r="P42" s="20"/>
    </row>
    <row r="43" spans="1:16" ht="30" customHeight="1" x14ac:dyDescent="0.25">
      <c r="A43" s="19"/>
      <c r="B43" s="20"/>
      <c r="C43" s="20"/>
      <c r="D43" s="20"/>
      <c r="E43" s="20"/>
      <c r="F43" s="21"/>
      <c r="G43" s="22"/>
      <c r="H43" s="22"/>
      <c r="I43" s="21"/>
      <c r="J43" s="23" t="str">
        <f t="shared" si="2"/>
        <v/>
      </c>
      <c r="K43" s="21"/>
      <c r="L43" s="20"/>
      <c r="M43" s="24"/>
      <c r="N43" s="24"/>
      <c r="O43" s="21" t="str">
        <f t="shared" ca="1" si="3"/>
        <v/>
      </c>
      <c r="P43" s="20"/>
    </row>
    <row r="44" spans="1:16" ht="30" customHeight="1" x14ac:dyDescent="0.25">
      <c r="A44" s="19"/>
      <c r="B44" s="20"/>
      <c r="C44" s="20"/>
      <c r="D44" s="20"/>
      <c r="E44" s="20"/>
      <c r="F44" s="21"/>
      <c r="G44" s="22"/>
      <c r="H44" s="22"/>
      <c r="I44" s="21"/>
      <c r="J44" s="23" t="str">
        <f t="shared" si="2"/>
        <v/>
      </c>
      <c r="K44" s="21"/>
      <c r="L44" s="20"/>
      <c r="M44" s="24"/>
      <c r="N44" s="24"/>
      <c r="O44" s="21" t="str">
        <f t="shared" ca="1" si="3"/>
        <v/>
      </c>
      <c r="P44" s="20"/>
    </row>
    <row r="45" spans="1:16" ht="30" customHeight="1" x14ac:dyDescent="0.25">
      <c r="A45" s="19"/>
      <c r="B45" s="20"/>
      <c r="C45" s="20"/>
      <c r="D45" s="20"/>
      <c r="E45" s="20"/>
      <c r="F45" s="21"/>
      <c r="G45" s="22"/>
      <c r="H45" s="22"/>
      <c r="I45" s="21"/>
      <c r="J45" s="23" t="str">
        <f t="shared" si="2"/>
        <v/>
      </c>
      <c r="K45" s="21"/>
      <c r="L45" s="20"/>
      <c r="M45" s="24"/>
      <c r="N45" s="24"/>
      <c r="O45" s="21" t="str">
        <f t="shared" ca="1" si="3"/>
        <v/>
      </c>
      <c r="P45" s="20"/>
    </row>
    <row r="46" spans="1:16" ht="30" customHeight="1" x14ac:dyDescent="0.25">
      <c r="A46" s="19"/>
      <c r="B46" s="20"/>
      <c r="C46" s="20"/>
      <c r="D46" s="20"/>
      <c r="E46" s="20"/>
      <c r="F46" s="21"/>
      <c r="G46" s="22"/>
      <c r="H46" s="22"/>
      <c r="I46" s="21"/>
      <c r="J46" s="23" t="str">
        <f t="shared" si="2"/>
        <v/>
      </c>
      <c r="K46" s="21"/>
      <c r="L46" s="20"/>
      <c r="M46" s="24"/>
      <c r="N46" s="24"/>
      <c r="O46" s="21" t="str">
        <f t="shared" ca="1" si="3"/>
        <v/>
      </c>
      <c r="P46" s="20"/>
    </row>
    <row r="47" spans="1:16" ht="30" customHeight="1" x14ac:dyDescent="0.25">
      <c r="A47" s="19"/>
      <c r="B47" s="20"/>
      <c r="C47" s="20"/>
      <c r="D47" s="20"/>
      <c r="E47" s="20"/>
      <c r="F47" s="21"/>
      <c r="G47" s="22"/>
      <c r="H47" s="22"/>
      <c r="I47" s="21"/>
      <c r="J47" s="23" t="str">
        <f t="shared" si="2"/>
        <v/>
      </c>
      <c r="K47" s="21"/>
      <c r="L47" s="20"/>
      <c r="M47" s="24"/>
      <c r="N47" s="24"/>
      <c r="O47" s="21" t="str">
        <f t="shared" ca="1" si="3"/>
        <v/>
      </c>
      <c r="P47" s="20"/>
    </row>
    <row r="48" spans="1:16" ht="30" customHeight="1" x14ac:dyDescent="0.25">
      <c r="A48" s="19"/>
      <c r="B48" s="20"/>
      <c r="C48" s="20"/>
      <c r="D48" s="20"/>
      <c r="E48" s="20"/>
      <c r="F48" s="21"/>
      <c r="G48" s="22"/>
      <c r="H48" s="22"/>
      <c r="I48" s="21"/>
      <c r="J48" s="23" t="str">
        <f t="shared" si="2"/>
        <v/>
      </c>
      <c r="K48" s="21"/>
      <c r="L48" s="20"/>
      <c r="M48" s="24"/>
      <c r="N48" s="24"/>
      <c r="O48" s="21" t="str">
        <f t="shared" ca="1" si="3"/>
        <v/>
      </c>
      <c r="P48" s="20"/>
    </row>
    <row r="49" spans="1:16" ht="30" customHeight="1" x14ac:dyDescent="0.25">
      <c r="A49" s="19"/>
      <c r="B49" s="20"/>
      <c r="C49" s="20"/>
      <c r="D49" s="20"/>
      <c r="E49" s="20"/>
      <c r="F49" s="21"/>
      <c r="G49" s="22"/>
      <c r="H49" s="22"/>
      <c r="I49" s="21"/>
      <c r="J49" s="23" t="str">
        <f t="shared" si="2"/>
        <v/>
      </c>
      <c r="K49" s="21"/>
      <c r="L49" s="20"/>
      <c r="M49" s="24"/>
      <c r="N49" s="24"/>
      <c r="O49" s="21" t="str">
        <f t="shared" ca="1" si="3"/>
        <v/>
      </c>
      <c r="P49" s="20"/>
    </row>
    <row r="50" spans="1:16" ht="30" customHeight="1" x14ac:dyDescent="0.25">
      <c r="A50" s="19"/>
      <c r="B50" s="20"/>
      <c r="C50" s="20"/>
      <c r="D50" s="20"/>
      <c r="E50" s="20"/>
      <c r="F50" s="21"/>
      <c r="G50" s="22"/>
      <c r="H50" s="22"/>
      <c r="I50" s="21"/>
      <c r="J50" s="23" t="str">
        <f t="shared" si="2"/>
        <v/>
      </c>
      <c r="K50" s="21"/>
      <c r="L50" s="20"/>
      <c r="M50" s="24"/>
      <c r="N50" s="24"/>
      <c r="O50" s="21" t="str">
        <f t="shared" ca="1" si="3"/>
        <v/>
      </c>
      <c r="P50" s="20"/>
    </row>
    <row r="51" spans="1:16" ht="30" customHeight="1" x14ac:dyDescent="0.25">
      <c r="A51" s="19"/>
      <c r="B51" s="20"/>
      <c r="C51" s="20"/>
      <c r="D51" s="20"/>
      <c r="E51" s="20"/>
      <c r="F51" s="21"/>
      <c r="G51" s="22"/>
      <c r="H51" s="22"/>
      <c r="I51" s="21"/>
      <c r="J51" s="23" t="str">
        <f t="shared" si="2"/>
        <v/>
      </c>
      <c r="K51" s="21"/>
      <c r="L51" s="20"/>
      <c r="M51" s="24"/>
      <c r="N51" s="24"/>
      <c r="O51" s="21" t="str">
        <f t="shared" ca="1" si="3"/>
        <v/>
      </c>
      <c r="P51" s="20"/>
    </row>
    <row r="52" spans="1:16" ht="30" customHeight="1" x14ac:dyDescent="0.25">
      <c r="A52" s="19"/>
      <c r="B52" s="20"/>
      <c r="C52" s="20"/>
      <c r="D52" s="20"/>
      <c r="E52" s="20"/>
      <c r="F52" s="21"/>
      <c r="G52" s="22"/>
      <c r="H52" s="22"/>
      <c r="I52" s="21"/>
      <c r="J52" s="23" t="str">
        <f t="shared" si="2"/>
        <v/>
      </c>
      <c r="K52" s="21"/>
      <c r="L52" s="20"/>
      <c r="M52" s="24"/>
      <c r="N52" s="24"/>
      <c r="O52" s="21" t="str">
        <f t="shared" ca="1" si="3"/>
        <v/>
      </c>
      <c r="P52" s="20"/>
    </row>
    <row r="53" spans="1:16" ht="30" customHeight="1" x14ac:dyDescent="0.25">
      <c r="A53" s="19"/>
      <c r="B53" s="20"/>
      <c r="C53" s="20"/>
      <c r="D53" s="20"/>
      <c r="E53" s="20"/>
      <c r="F53" s="21"/>
      <c r="G53" s="22"/>
      <c r="H53" s="22"/>
      <c r="I53" s="21"/>
      <c r="J53" s="23" t="str">
        <f t="shared" si="2"/>
        <v/>
      </c>
      <c r="K53" s="21"/>
      <c r="L53" s="20"/>
      <c r="M53" s="24"/>
      <c r="N53" s="24"/>
      <c r="O53" s="21" t="str">
        <f t="shared" ca="1" si="3"/>
        <v/>
      </c>
      <c r="P53" s="20"/>
    </row>
    <row r="54" spans="1:16" ht="30" customHeight="1" x14ac:dyDescent="0.25">
      <c r="A54" s="19"/>
      <c r="B54" s="20"/>
      <c r="C54" s="20"/>
      <c r="D54" s="20"/>
      <c r="E54" s="20"/>
      <c r="F54" s="21"/>
      <c r="G54" s="22"/>
      <c r="H54" s="22"/>
      <c r="I54" s="21"/>
      <c r="J54" s="23" t="str">
        <f t="shared" si="2"/>
        <v/>
      </c>
      <c r="K54" s="21"/>
      <c r="L54" s="20"/>
      <c r="M54" s="24"/>
      <c r="N54" s="24"/>
      <c r="O54" s="21" t="str">
        <f t="shared" ca="1" si="3"/>
        <v/>
      </c>
      <c r="P54" s="20"/>
    </row>
    <row r="55" spans="1:16" ht="30" customHeight="1" x14ac:dyDescent="0.25">
      <c r="A55" s="19"/>
      <c r="B55" s="20"/>
      <c r="C55" s="20"/>
      <c r="D55" s="20"/>
      <c r="E55" s="20"/>
      <c r="F55" s="21"/>
      <c r="G55" s="22"/>
      <c r="H55" s="22"/>
      <c r="I55" s="21"/>
      <c r="J55" s="23" t="str">
        <f t="shared" si="2"/>
        <v/>
      </c>
      <c r="K55" s="21"/>
      <c r="L55" s="20"/>
      <c r="M55" s="24"/>
      <c r="N55" s="24"/>
      <c r="O55" s="21" t="str">
        <f t="shared" ca="1" si="3"/>
        <v/>
      </c>
      <c r="P55" s="20"/>
    </row>
    <row r="56" spans="1:16" ht="30" customHeight="1" x14ac:dyDescent="0.25">
      <c r="A56" s="19"/>
      <c r="B56" s="20"/>
      <c r="C56" s="20"/>
      <c r="D56" s="20"/>
      <c r="E56" s="20"/>
      <c r="F56" s="21"/>
      <c r="G56" s="22"/>
      <c r="H56" s="22"/>
      <c r="I56" s="21"/>
      <c r="J56" s="23" t="str">
        <f t="shared" si="2"/>
        <v/>
      </c>
      <c r="K56" s="21"/>
      <c r="L56" s="20"/>
      <c r="M56" s="24"/>
      <c r="N56" s="24"/>
      <c r="O56" s="21" t="str">
        <f t="shared" ca="1" si="3"/>
        <v/>
      </c>
      <c r="P56" s="20"/>
    </row>
    <row r="57" spans="1:16" ht="30" customHeight="1" x14ac:dyDescent="0.25">
      <c r="A57" s="19"/>
      <c r="B57" s="20"/>
      <c r="C57" s="20"/>
      <c r="D57" s="20"/>
      <c r="E57" s="20"/>
      <c r="F57" s="21"/>
      <c r="G57" s="22"/>
      <c r="H57" s="22"/>
      <c r="I57" s="21"/>
      <c r="J57" s="23" t="str">
        <f t="shared" si="2"/>
        <v/>
      </c>
      <c r="K57" s="21"/>
      <c r="L57" s="20"/>
      <c r="M57" s="24"/>
      <c r="N57" s="24"/>
      <c r="O57" s="21" t="str">
        <f t="shared" ca="1" si="3"/>
        <v/>
      </c>
      <c r="P57" s="20"/>
    </row>
    <row r="58" spans="1:16" ht="30" customHeight="1" x14ac:dyDescent="0.25">
      <c r="A58" s="19"/>
      <c r="B58" s="20"/>
      <c r="C58" s="20"/>
      <c r="D58" s="20"/>
      <c r="E58" s="20"/>
      <c r="F58" s="21"/>
      <c r="G58" s="22"/>
      <c r="H58" s="22"/>
      <c r="I58" s="21"/>
      <c r="J58" s="23" t="str">
        <f t="shared" si="2"/>
        <v/>
      </c>
      <c r="K58" s="21"/>
      <c r="L58" s="20"/>
      <c r="M58" s="24"/>
      <c r="N58" s="24"/>
      <c r="O58" s="21" t="str">
        <f t="shared" ca="1" si="3"/>
        <v/>
      </c>
      <c r="P58" s="20"/>
    </row>
    <row r="59" spans="1:16" ht="30" customHeight="1" x14ac:dyDescent="0.25">
      <c r="A59" s="19"/>
      <c r="B59" s="20"/>
      <c r="C59" s="20"/>
      <c r="D59" s="20"/>
      <c r="E59" s="20"/>
      <c r="F59" s="21"/>
      <c r="G59" s="22"/>
      <c r="H59" s="22"/>
      <c r="I59" s="21"/>
      <c r="J59" s="23" t="str">
        <f t="shared" si="2"/>
        <v/>
      </c>
      <c r="K59" s="21"/>
      <c r="L59" s="20"/>
      <c r="M59" s="24"/>
      <c r="N59" s="24"/>
      <c r="O59" s="21" t="str">
        <f t="shared" ca="1" si="3"/>
        <v/>
      </c>
      <c r="P59" s="20"/>
    </row>
    <row r="60" spans="1:16" ht="30" customHeight="1" x14ac:dyDescent="0.25">
      <c r="A60" s="19"/>
      <c r="B60" s="20"/>
      <c r="C60" s="20"/>
      <c r="D60" s="20"/>
      <c r="E60" s="20"/>
      <c r="F60" s="21"/>
      <c r="G60" s="22"/>
      <c r="H60" s="22"/>
      <c r="I60" s="21"/>
      <c r="J60" s="23" t="str">
        <f t="shared" si="2"/>
        <v/>
      </c>
      <c r="K60" s="21"/>
      <c r="L60" s="20"/>
      <c r="M60" s="24"/>
      <c r="N60" s="24"/>
      <c r="O60" s="21" t="str">
        <f t="shared" ca="1" si="3"/>
        <v/>
      </c>
      <c r="P60" s="20"/>
    </row>
  </sheetData>
  <autoFilter ref="A4:P60" xr:uid="{00000000-0009-0000-0000-000001000000}"/>
  <mergeCells count="2">
    <mergeCell ref="A1:P1"/>
    <mergeCell ref="A2:P2"/>
  </mergeCells>
  <conditionalFormatting sqref="F5:F60">
    <cfRule type="cellIs" dxfId="22" priority="6" operator="equal">
      <formula>"Critique"</formula>
    </cfRule>
    <cfRule type="cellIs" dxfId="21" priority="7" operator="equal">
      <formula>"Haute"</formula>
    </cfRule>
    <cfRule type="cellIs" dxfId="20" priority="8" operator="equal">
      <formula>"Moyenne"</formula>
    </cfRule>
    <cfRule type="cellIs" dxfId="19" priority="9" operator="equal">
      <formula>"Basse"</formula>
    </cfRule>
  </conditionalFormatting>
  <conditionalFormatting sqref="I5:I60">
    <cfRule type="cellIs" dxfId="18" priority="2" operator="equal">
      <formula>"Terminé"</formula>
    </cfRule>
    <cfRule type="cellIs" dxfId="17" priority="3" operator="equal">
      <formula>"En cours"</formula>
    </cfRule>
    <cfRule type="cellIs" dxfId="16" priority="4" operator="equal">
      <formula>"En attente"</formula>
    </cfRule>
    <cfRule type="cellIs" dxfId="15" priority="5" operator="equal">
      <formula>"À faire"</formula>
    </cfRule>
  </conditionalFormatting>
  <conditionalFormatting sqref="J5:J60">
    <cfRule type="dataBar" priority="14">
      <dataBar>
        <cfvo type="num" val="0"/>
        <cfvo type="num" val="1"/>
        <color rgb="FF6366F1"/>
      </dataBar>
      <extLst>
        <ext xmlns:x14="http://schemas.microsoft.com/office/spreadsheetml/2009/9/main" uri="{B025F937-C7B1-47D3-B67F-A62EFF666E3E}">
          <x14:id>{CF3FE53C-6D16-43D9-8BB0-1FF77A8BB8D6}</x14:id>
        </ext>
      </extLst>
    </cfRule>
  </conditionalFormatting>
  <conditionalFormatting sqref="O5:O60">
    <cfRule type="cellIs" dxfId="14" priority="10" operator="equal">
      <formula>"En retard"</formula>
    </cfRule>
    <cfRule type="cellIs" dxfId="13" priority="11" operator="equal">
      <formula>"Bientôt dû"</formula>
    </cfRule>
    <cfRule type="cellIs" dxfId="12" priority="12" operator="equal">
      <formula>"Dans les temps"</formula>
    </cfRule>
    <cfRule type="cellIs" dxfId="11" priority="13" operator="equal">
      <formula>"Terminé"</formula>
    </cfRule>
  </conditionalFormatting>
  <pageMargins left="0.75" right="0.75" top="1" bottom="1" header="0.511811023622047" footer="0.511811023622047"/>
  <pageSetup paperSize="9" orientation="portrait" horizontalDpi="300" verticalDpi="30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CF3FE53C-6D16-43D9-8BB0-1FF77A8BB8D6}">
            <x14:dataBar axisPosition="none">
              <x14:cfvo type="num">
                <xm:f>0</xm:f>
              </x14:cfvo>
              <x14:cfvo type="num">
                <xm:f>1</xm:f>
              </x14:cfvo>
              <x14:negativeFillColor rgb="FF6366F1"/>
            </x14:dataBar>
          </x14:cfRule>
          <xm:sqref>J5:J60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ErrorMessage="1" errorTitle="Saisie invalide" error="Valeur non autorisée : choisissez une option dans la liste." xr:uid="{00000000-0002-0000-0100-000000000000}">
          <x14:formula1>
            <xm:f>Paramètres!$H$5:$H$11</xm:f>
          </x14:formula1>
          <x14:formula2>
            <xm:f>0</xm:f>
          </x14:formula2>
          <xm:sqref>D5:D60</xm:sqref>
        </x14:dataValidation>
        <x14:dataValidation type="list" allowBlank="1" showErrorMessage="1" errorTitle="Saisie invalide" error="Valeur non autorisée : choisissez une option dans la liste." xr:uid="{00000000-0002-0000-0100-000001000000}">
          <x14:formula1>
            <xm:f>Paramètres!$F$5:$F$9</xm:f>
          </x14:formula1>
          <x14:formula2>
            <xm:f>0</xm:f>
          </x14:formula2>
          <xm:sqref>E5:E60</xm:sqref>
        </x14:dataValidation>
        <x14:dataValidation type="list" allowBlank="1" showErrorMessage="1" errorTitle="Saisie invalide" error="Valeur non autorisée : choisissez une option dans la liste." xr:uid="{00000000-0002-0000-0100-000002000000}">
          <x14:formula1>
            <xm:f>Paramètres!$D$5:$D$8</xm:f>
          </x14:formula1>
          <x14:formula2>
            <xm:f>0</xm:f>
          </x14:formula2>
          <xm:sqref>F5:F60</xm:sqref>
        </x14:dataValidation>
        <x14:dataValidation type="list" allowBlank="1" showErrorMessage="1" errorTitle="Saisie invalide" error="Valeur non autorisée : choisissez une option dans la liste." xr:uid="{00000000-0002-0000-0100-000003000000}">
          <x14:formula1>
            <xm:f>Paramètres!$J$5:$J$9</xm:f>
          </x14:formula1>
          <x14:formula2>
            <xm:f>0</xm:f>
          </x14:formula2>
          <xm:sqref>G5:G60</xm:sqref>
        </x14:dataValidation>
        <x14:dataValidation type="list" allowBlank="1" showErrorMessage="1" errorTitle="Saisie invalide" error="Valeur non autorisée : choisissez une option dans la liste." xr:uid="{00000000-0002-0000-0100-000004000000}">
          <x14:formula1>
            <xm:f>Paramètres!$L$5:$L$11</xm:f>
          </x14:formula1>
          <x14:formula2>
            <xm:f>0</xm:f>
          </x14:formula2>
          <xm:sqref>H5:H60</xm:sqref>
        </x14:dataValidation>
        <x14:dataValidation type="list" allowBlank="1" showErrorMessage="1" errorTitle="Saisie invalide" error="Valeur non autorisée : choisissez une option dans la liste." xr:uid="{00000000-0002-0000-0100-000005000000}">
          <x14:formula1>
            <xm:f>Paramètres!$B$5:$B$8</xm:f>
          </x14:formula1>
          <x14:formula2>
            <xm:f>0</xm:f>
          </x14:formula2>
          <xm:sqref>I5:I60</xm:sqref>
        </x14:dataValidation>
        <x14:dataValidation type="list" allowBlank="1" showErrorMessage="1" errorTitle="Saisie invalide" error="Valeur non autorisée : choisissez une option dans la liste." xr:uid="{00000000-0002-0000-0100-000006000000}">
          <x14:formula1>
            <xm:f>Paramètres!$P$5:$P$10</xm:f>
          </x14:formula1>
          <x14:formula2>
            <xm:f>0</xm:f>
          </x14:formula2>
          <xm:sqref>K5:K60</xm:sqref>
        </x14:dataValidation>
        <x14:dataValidation type="list" allowBlank="1" showErrorMessage="1" errorTitle="Saisie invalide" error="Valeur non autorisée : choisissez une option dans la liste." xr:uid="{00000000-0002-0000-0100-000007000000}">
          <x14:formula1>
            <xm:f>Paramètres!$N$5:$N$10</xm:f>
          </x14:formula1>
          <x14:formula2>
            <xm:f>0</xm:f>
          </x14:formula2>
          <xm:sqref>L5:L60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1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ColWidth="8.7109375" defaultRowHeight="15" x14ac:dyDescent="0.25"/>
  <cols>
    <col min="1" max="1" width="11" customWidth="1"/>
    <col min="2" max="2" width="34" customWidth="1"/>
    <col min="3" max="4" width="12" customWidth="1"/>
    <col min="5" max="7" width="11" customWidth="1"/>
    <col min="8" max="8" width="9" customWidth="1"/>
    <col min="9" max="9" width="11" customWidth="1"/>
    <col min="10" max="10" width="12" customWidth="1"/>
    <col min="11" max="11" width="8" customWidth="1"/>
    <col min="12" max="12" width="14" customWidth="1"/>
  </cols>
  <sheetData>
    <row r="1" spans="1:12" ht="30" customHeight="1" x14ac:dyDescent="0.25">
      <c r="A1" s="14" t="s">
        <v>108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ht="18" customHeight="1" x14ac:dyDescent="0.25">
      <c r="A2" s="13" t="s">
        <v>109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x14ac:dyDescent="0.25">
      <c r="A3" s="45" t="s">
        <v>110</v>
      </c>
      <c r="B3" s="45"/>
      <c r="C3" s="45"/>
      <c r="D3" s="25">
        <v>500</v>
      </c>
      <c r="E3" s="26" t="s">
        <v>111</v>
      </c>
    </row>
    <row r="5" spans="1:12" ht="30" customHeight="1" x14ac:dyDescent="0.25">
      <c r="A5" s="18" t="s">
        <v>22</v>
      </c>
      <c r="B5" s="18" t="s">
        <v>112</v>
      </c>
      <c r="C5" s="18" t="s">
        <v>113</v>
      </c>
      <c r="D5" s="18" t="s">
        <v>114</v>
      </c>
      <c r="E5" s="18" t="s">
        <v>115</v>
      </c>
      <c r="F5" s="18" t="s">
        <v>116</v>
      </c>
      <c r="G5" s="18" t="s">
        <v>117</v>
      </c>
      <c r="H5" s="18" t="s">
        <v>118</v>
      </c>
      <c r="I5" s="18" t="s">
        <v>34</v>
      </c>
      <c r="J5" s="18" t="s">
        <v>119</v>
      </c>
      <c r="K5" s="18" t="s">
        <v>120</v>
      </c>
      <c r="L5" s="18" t="s">
        <v>121</v>
      </c>
    </row>
    <row r="6" spans="1:12" ht="24" customHeight="1" x14ac:dyDescent="0.25">
      <c r="A6" s="21" t="s">
        <v>45</v>
      </c>
      <c r="B6" s="20" t="s">
        <v>122</v>
      </c>
      <c r="C6" s="24">
        <v>46392</v>
      </c>
      <c r="D6" s="24">
        <v>46403</v>
      </c>
      <c r="E6" s="22">
        <v>20</v>
      </c>
      <c r="F6" s="22">
        <f>SUMIFS(Backlog!$H$5:$H$60,Backlog!$K$5:$K$60,$A6)</f>
        <v>8</v>
      </c>
      <c r="G6" s="22">
        <f>SUMIFS(Backlog!$H$5:$H$60,Backlog!$K$5:$K$60,$A6,Backlog!$I$5:$I$60,"Terminé")</f>
        <v>8</v>
      </c>
      <c r="H6" s="22">
        <f>$F6-$G6</f>
        <v>0</v>
      </c>
      <c r="I6" s="23">
        <f>IF($F6=0,0,$G6/$F6)</f>
        <v>1</v>
      </c>
      <c r="J6" s="23">
        <f>IF($E6=0,0,$F6/$E6)</f>
        <v>0.4</v>
      </c>
      <c r="K6" s="22">
        <f>COUNTIFS(Backlog!$K$5:$K$60,$A6)</f>
        <v>2</v>
      </c>
      <c r="L6" s="27">
        <f>$F6*$D$3</f>
        <v>4000</v>
      </c>
    </row>
    <row r="7" spans="1:12" ht="24" customHeight="1" x14ac:dyDescent="0.25">
      <c r="A7" s="21" t="s">
        <v>55</v>
      </c>
      <c r="B7" s="20" t="s">
        <v>123</v>
      </c>
      <c r="C7" s="24">
        <v>46406</v>
      </c>
      <c r="D7" s="24">
        <v>46417</v>
      </c>
      <c r="E7" s="22">
        <v>24</v>
      </c>
      <c r="F7" s="22">
        <f>SUMIFS(Backlog!$H$5:$H$60,Backlog!$K$5:$K$60,$A7)</f>
        <v>26</v>
      </c>
      <c r="G7" s="22">
        <f>SUMIFS(Backlog!$H$5:$H$60,Backlog!$K$5:$K$60,$A7,Backlog!$I$5:$I$60,"Terminé")</f>
        <v>0</v>
      </c>
      <c r="H7" s="22">
        <f>$F7-$G7</f>
        <v>26</v>
      </c>
      <c r="I7" s="23">
        <f>IF($F7=0,0,$G7/$F7)</f>
        <v>0</v>
      </c>
      <c r="J7" s="23">
        <f>IF($E7=0,0,$F7/$E7)</f>
        <v>1.0833333333333333</v>
      </c>
      <c r="K7" s="22">
        <f>COUNTIFS(Backlog!$K$5:$K$60,$A7)</f>
        <v>3</v>
      </c>
      <c r="L7" s="27">
        <f>$F7*$D$3</f>
        <v>13000</v>
      </c>
    </row>
    <row r="8" spans="1:12" ht="24" customHeight="1" x14ac:dyDescent="0.25">
      <c r="A8" s="21" t="s">
        <v>67</v>
      </c>
      <c r="B8" s="20" t="s">
        <v>124</v>
      </c>
      <c r="C8" s="24">
        <v>46420</v>
      </c>
      <c r="D8" s="24">
        <v>46431</v>
      </c>
      <c r="E8" s="22">
        <v>24</v>
      </c>
      <c r="F8" s="22">
        <f>SUMIFS(Backlog!$H$5:$H$60,Backlog!$K$5:$K$60,$A8)</f>
        <v>21</v>
      </c>
      <c r="G8" s="22">
        <f>SUMIFS(Backlog!$H$5:$H$60,Backlog!$K$5:$K$60,$A8,Backlog!$I$5:$I$60,"Terminé")</f>
        <v>0</v>
      </c>
      <c r="H8" s="22">
        <f>$F8-$G8</f>
        <v>21</v>
      </c>
      <c r="I8" s="23">
        <f>IF($F8=0,0,$G8/$F8)</f>
        <v>0</v>
      </c>
      <c r="J8" s="23">
        <f>IF($E8=0,0,$F8/$E8)</f>
        <v>0.875</v>
      </c>
      <c r="K8" s="22">
        <f>COUNTIFS(Backlog!$K$5:$K$60,$A8)</f>
        <v>3</v>
      </c>
      <c r="L8" s="27">
        <f>$F8*$D$3</f>
        <v>10500</v>
      </c>
    </row>
    <row r="9" spans="1:12" ht="24" customHeight="1" x14ac:dyDescent="0.25">
      <c r="A9" s="21" t="s">
        <v>91</v>
      </c>
      <c r="B9" s="20" t="s">
        <v>125</v>
      </c>
      <c r="C9" s="24">
        <v>46448</v>
      </c>
      <c r="D9" s="24">
        <v>46459</v>
      </c>
      <c r="E9" s="22">
        <v>20</v>
      </c>
      <c r="F9" s="22">
        <f>SUMIFS(Backlog!$H$5:$H$60,Backlog!$K$5:$K$60,$A9)</f>
        <v>11</v>
      </c>
      <c r="G9" s="22">
        <f>SUMIFS(Backlog!$H$5:$H$60,Backlog!$K$5:$K$60,$A9,Backlog!$I$5:$I$60,"Terminé")</f>
        <v>0</v>
      </c>
      <c r="H9" s="22">
        <f>$F9-$G9</f>
        <v>11</v>
      </c>
      <c r="I9" s="23">
        <f>IF($F9=0,0,$G9/$F9)</f>
        <v>0</v>
      </c>
      <c r="J9" s="23">
        <f>IF($E9=0,0,$F9/$E9)</f>
        <v>0.55000000000000004</v>
      </c>
      <c r="K9" s="22">
        <f>COUNTIFS(Backlog!$K$5:$K$60,$A9)</f>
        <v>2</v>
      </c>
      <c r="L9" s="27">
        <f>$F9*$D$3</f>
        <v>5500</v>
      </c>
    </row>
    <row r="10" spans="1:12" ht="24" customHeight="1" x14ac:dyDescent="0.25">
      <c r="A10" s="21" t="s">
        <v>95</v>
      </c>
      <c r="B10" s="20" t="s">
        <v>126</v>
      </c>
      <c r="C10" s="24">
        <v>46469</v>
      </c>
      <c r="D10" s="24">
        <v>46480</v>
      </c>
      <c r="E10" s="22">
        <v>22</v>
      </c>
      <c r="F10" s="22">
        <f>SUMIFS(Backlog!$H$5:$H$60,Backlog!$K$5:$K$60,$A10)</f>
        <v>21</v>
      </c>
      <c r="G10" s="22">
        <f>SUMIFS(Backlog!$H$5:$H$60,Backlog!$K$5:$K$60,$A10,Backlog!$I$5:$I$60,"Terminé")</f>
        <v>0</v>
      </c>
      <c r="H10" s="22">
        <f>$F10-$G10</f>
        <v>21</v>
      </c>
      <c r="I10" s="23">
        <f>IF($F10=0,0,$G10/$F10)</f>
        <v>0</v>
      </c>
      <c r="J10" s="23">
        <f>IF($E10=0,0,$F10/$E10)</f>
        <v>0.95454545454545459</v>
      </c>
      <c r="K10" s="22">
        <f>COUNTIFS(Backlog!$K$5:$K$60,$A10)</f>
        <v>2</v>
      </c>
      <c r="L10" s="27">
        <f>$F10*$D$3</f>
        <v>10500</v>
      </c>
    </row>
    <row r="11" spans="1:12" ht="24" customHeight="1" x14ac:dyDescent="0.25">
      <c r="A11" s="28"/>
      <c r="B11" s="29" t="s">
        <v>127</v>
      </c>
      <c r="C11" s="30"/>
      <c r="D11" s="30"/>
      <c r="E11" s="31">
        <f>SUM(E6:E10)</f>
        <v>110</v>
      </c>
      <c r="F11" s="31">
        <f>SUM(F6:F10)</f>
        <v>87</v>
      </c>
      <c r="G11" s="31">
        <f>SUM(G6:G10)</f>
        <v>8</v>
      </c>
      <c r="H11" s="31">
        <f>SUM(H6:H10)</f>
        <v>79</v>
      </c>
      <c r="I11" s="32">
        <f>IF(SUM(F6:F10)=0,0,SUM(G6:G10)/SUM(F6:F10))</f>
        <v>9.1954022988505746E-2</v>
      </c>
      <c r="J11" s="32">
        <f>IF(SUM(E6:E10)=0,0,SUM(F6:F10)/SUM(E6:E10))</f>
        <v>0.79090909090909089</v>
      </c>
      <c r="K11" s="31">
        <f>SUM(K6:K10)</f>
        <v>12</v>
      </c>
      <c r="L11" s="33">
        <f>SUM(L6:L10)</f>
        <v>43500</v>
      </c>
    </row>
  </sheetData>
  <mergeCells count="3">
    <mergeCell ref="A1:L1"/>
    <mergeCell ref="A2:L2"/>
    <mergeCell ref="A3:C3"/>
  </mergeCells>
  <conditionalFormatting sqref="J6:J10">
    <cfRule type="cellIs" dxfId="10" priority="2" operator="greaterThan">
      <formula>1</formula>
    </cfRule>
    <cfRule type="cellIs" dxfId="9" priority="3" operator="lessThanOrEqual">
      <formula>1</formula>
    </cfRule>
  </conditionalFormatting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0"/>
  <sheetViews>
    <sheetView showGridLines="0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baseColWidth="10" defaultColWidth="8.7109375" defaultRowHeight="15" x14ac:dyDescent="0.25"/>
  <cols>
    <col min="1" max="1" width="10" customWidth="1"/>
    <col min="2" max="2" width="34" customWidth="1"/>
    <col min="3" max="3" width="16" customWidth="1"/>
    <col min="4" max="4" width="12" customWidth="1"/>
    <col min="5" max="5" width="11" customWidth="1"/>
    <col min="6" max="6" width="12" customWidth="1"/>
    <col min="7" max="7" width="16" customWidth="1"/>
    <col min="8" max="9" width="11" customWidth="1"/>
    <col min="10" max="10" width="8" customWidth="1"/>
    <col min="11" max="11" width="10" customWidth="1"/>
    <col min="12" max="12" width="13" customWidth="1"/>
    <col min="13" max="13" width="30" customWidth="1"/>
  </cols>
  <sheetData>
    <row r="1" spans="1:13" ht="30" customHeight="1" x14ac:dyDescent="0.25">
      <c r="A1" s="14" t="s">
        <v>128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ht="18" customHeight="1" x14ac:dyDescent="0.25">
      <c r="A2" s="13" t="s">
        <v>129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4" spans="1:13" ht="30" customHeight="1" x14ac:dyDescent="0.25">
      <c r="A4" s="18" t="s">
        <v>27</v>
      </c>
      <c r="B4" s="18" t="s">
        <v>130</v>
      </c>
      <c r="C4" s="18" t="s">
        <v>131</v>
      </c>
      <c r="D4" s="18" t="s">
        <v>132</v>
      </c>
      <c r="E4" s="18" t="s">
        <v>17</v>
      </c>
      <c r="F4" s="18" t="s">
        <v>11</v>
      </c>
      <c r="G4" s="18" t="s">
        <v>35</v>
      </c>
      <c r="H4" s="18" t="s">
        <v>133</v>
      </c>
      <c r="I4" s="18" t="s">
        <v>134</v>
      </c>
      <c r="J4" s="18" t="s">
        <v>135</v>
      </c>
      <c r="K4" s="18" t="s">
        <v>22</v>
      </c>
      <c r="L4" s="18" t="s">
        <v>136</v>
      </c>
      <c r="M4" s="18" t="s">
        <v>39</v>
      </c>
    </row>
    <row r="5" spans="1:13" ht="25.5" customHeight="1" x14ac:dyDescent="0.25">
      <c r="A5" s="19" t="s">
        <v>137</v>
      </c>
      <c r="B5" s="20" t="s">
        <v>138</v>
      </c>
      <c r="C5" s="21" t="s">
        <v>61</v>
      </c>
      <c r="D5" s="21" t="s">
        <v>139</v>
      </c>
      <c r="E5" s="21" t="s">
        <v>18</v>
      </c>
      <c r="F5" s="21" t="s">
        <v>14</v>
      </c>
      <c r="G5" s="21" t="s">
        <v>62</v>
      </c>
      <c r="H5" s="24">
        <v>46399</v>
      </c>
      <c r="I5" s="24"/>
      <c r="J5" s="22">
        <f t="shared" ref="J5:J40" ca="1" si="0">IF($H5="","",IF($I5="",TODAY()-$H5,$I5-$H5))</f>
        <v>-107</v>
      </c>
      <c r="K5" s="21" t="s">
        <v>55</v>
      </c>
      <c r="L5" s="21" t="s">
        <v>140</v>
      </c>
      <c r="M5" s="20" t="s">
        <v>141</v>
      </c>
    </row>
    <row r="6" spans="1:13" ht="25.5" customHeight="1" x14ac:dyDescent="0.25">
      <c r="A6" s="19" t="s">
        <v>142</v>
      </c>
      <c r="B6" s="20" t="s">
        <v>143</v>
      </c>
      <c r="C6" s="21" t="s">
        <v>90</v>
      </c>
      <c r="D6" s="21" t="s">
        <v>144</v>
      </c>
      <c r="E6" s="21" t="s">
        <v>19</v>
      </c>
      <c r="F6" s="21" t="s">
        <v>145</v>
      </c>
      <c r="G6" s="21" t="s">
        <v>46</v>
      </c>
      <c r="H6" s="24">
        <v>46402</v>
      </c>
      <c r="I6" s="24"/>
      <c r="J6" s="22">
        <f t="shared" ca="1" si="0"/>
        <v>-110</v>
      </c>
      <c r="K6" s="21" t="s">
        <v>91</v>
      </c>
      <c r="L6" s="21" t="s">
        <v>140</v>
      </c>
      <c r="M6" s="20"/>
    </row>
    <row r="7" spans="1:13" ht="25.5" customHeight="1" x14ac:dyDescent="0.25">
      <c r="A7" s="19" t="s">
        <v>146</v>
      </c>
      <c r="B7" s="20" t="s">
        <v>147</v>
      </c>
      <c r="C7" s="21" t="s">
        <v>0</v>
      </c>
      <c r="D7" s="21" t="s">
        <v>148</v>
      </c>
      <c r="E7" s="21" t="s">
        <v>21</v>
      </c>
      <c r="F7" s="21" t="s">
        <v>149</v>
      </c>
      <c r="G7" s="21" t="s">
        <v>82</v>
      </c>
      <c r="H7" s="24">
        <v>46393</v>
      </c>
      <c r="I7" s="24">
        <v>46396</v>
      </c>
      <c r="J7" s="22">
        <f t="shared" ca="1" si="0"/>
        <v>3</v>
      </c>
      <c r="K7" s="21" t="s">
        <v>45</v>
      </c>
      <c r="L7" s="21" t="s">
        <v>140</v>
      </c>
      <c r="M7" s="20" t="s">
        <v>150</v>
      </c>
    </row>
    <row r="8" spans="1:13" ht="25.5" customHeight="1" x14ac:dyDescent="0.25">
      <c r="A8" s="19" t="s">
        <v>151</v>
      </c>
      <c r="B8" s="20" t="s">
        <v>152</v>
      </c>
      <c r="C8" s="21" t="s">
        <v>71</v>
      </c>
      <c r="D8" s="21" t="s">
        <v>144</v>
      </c>
      <c r="E8" s="21" t="s">
        <v>19</v>
      </c>
      <c r="F8" s="21" t="s">
        <v>145</v>
      </c>
      <c r="G8" s="21" t="s">
        <v>72</v>
      </c>
      <c r="H8" s="24">
        <v>46401</v>
      </c>
      <c r="I8" s="24"/>
      <c r="J8" s="22">
        <f t="shared" ca="1" si="0"/>
        <v>-109</v>
      </c>
      <c r="K8" s="21" t="s">
        <v>67</v>
      </c>
      <c r="L8" s="21" t="s">
        <v>153</v>
      </c>
      <c r="M8" s="20" t="s">
        <v>154</v>
      </c>
    </row>
    <row r="9" spans="1:13" ht="25.5" customHeight="1" x14ac:dyDescent="0.25">
      <c r="A9" s="19" t="s">
        <v>155</v>
      </c>
      <c r="B9" s="20" t="s">
        <v>156</v>
      </c>
      <c r="C9" s="21" t="s">
        <v>81</v>
      </c>
      <c r="D9" s="21" t="s">
        <v>144</v>
      </c>
      <c r="E9" s="21" t="s">
        <v>20</v>
      </c>
      <c r="F9" s="21" t="s">
        <v>15</v>
      </c>
      <c r="G9" s="21" t="s">
        <v>82</v>
      </c>
      <c r="H9" s="24">
        <v>46400</v>
      </c>
      <c r="I9" s="24"/>
      <c r="J9" s="22">
        <f t="shared" ca="1" si="0"/>
        <v>-108</v>
      </c>
      <c r="K9" s="21" t="s">
        <v>55</v>
      </c>
      <c r="L9" s="21" t="s">
        <v>140</v>
      </c>
      <c r="M9" s="20" t="s">
        <v>157</v>
      </c>
    </row>
    <row r="10" spans="1:13" ht="25.5" customHeight="1" x14ac:dyDescent="0.25">
      <c r="A10" s="19" t="s">
        <v>158</v>
      </c>
      <c r="B10" s="20" t="s">
        <v>159</v>
      </c>
      <c r="C10" s="21" t="s">
        <v>90</v>
      </c>
      <c r="D10" s="21" t="s">
        <v>20</v>
      </c>
      <c r="E10" s="21" t="s">
        <v>20</v>
      </c>
      <c r="F10" s="21" t="s">
        <v>145</v>
      </c>
      <c r="G10" s="21" t="s">
        <v>56</v>
      </c>
      <c r="H10" s="24">
        <v>46403</v>
      </c>
      <c r="I10" s="24"/>
      <c r="J10" s="22">
        <f t="shared" ca="1" si="0"/>
        <v>-111</v>
      </c>
      <c r="K10" s="21" t="s">
        <v>76</v>
      </c>
      <c r="L10" s="21" t="s">
        <v>160</v>
      </c>
      <c r="M10" s="20"/>
    </row>
    <row r="11" spans="1:13" ht="25.5" customHeight="1" x14ac:dyDescent="0.25">
      <c r="A11" s="19" t="s">
        <v>161</v>
      </c>
      <c r="B11" s="20" t="s">
        <v>162</v>
      </c>
      <c r="C11" s="21" t="s">
        <v>0</v>
      </c>
      <c r="D11" s="21" t="s">
        <v>144</v>
      </c>
      <c r="E11" s="21" t="s">
        <v>19</v>
      </c>
      <c r="F11" s="21" t="s">
        <v>149</v>
      </c>
      <c r="G11" s="21" t="s">
        <v>62</v>
      </c>
      <c r="H11" s="24">
        <v>46397</v>
      </c>
      <c r="I11" s="24">
        <v>46401</v>
      </c>
      <c r="J11" s="22">
        <f t="shared" ca="1" si="0"/>
        <v>4</v>
      </c>
      <c r="K11" s="21" t="s">
        <v>91</v>
      </c>
      <c r="L11" s="21" t="s">
        <v>153</v>
      </c>
      <c r="M11" s="20" t="s">
        <v>163</v>
      </c>
    </row>
    <row r="12" spans="1:13" ht="25.5" customHeight="1" x14ac:dyDescent="0.25">
      <c r="A12" s="19"/>
      <c r="B12" s="20"/>
      <c r="C12" s="21"/>
      <c r="D12" s="21"/>
      <c r="E12" s="21"/>
      <c r="F12" s="21"/>
      <c r="G12" s="21"/>
      <c r="H12" s="24"/>
      <c r="I12" s="24"/>
      <c r="J12" s="22" t="str">
        <f t="shared" ca="1" si="0"/>
        <v/>
      </c>
      <c r="K12" s="21"/>
      <c r="L12" s="21"/>
      <c r="M12" s="20"/>
    </row>
    <row r="13" spans="1:13" ht="25.5" customHeight="1" x14ac:dyDescent="0.25">
      <c r="A13" s="19"/>
      <c r="B13" s="20"/>
      <c r="C13" s="21"/>
      <c r="D13" s="21"/>
      <c r="E13" s="21"/>
      <c r="F13" s="21"/>
      <c r="G13" s="21"/>
      <c r="H13" s="24"/>
      <c r="I13" s="24"/>
      <c r="J13" s="22" t="str">
        <f t="shared" ca="1" si="0"/>
        <v/>
      </c>
      <c r="K13" s="21"/>
      <c r="L13" s="21"/>
      <c r="M13" s="20"/>
    </row>
    <row r="14" spans="1:13" ht="25.5" customHeight="1" x14ac:dyDescent="0.25">
      <c r="A14" s="19"/>
      <c r="B14" s="20"/>
      <c r="C14" s="21"/>
      <c r="D14" s="21"/>
      <c r="E14" s="21"/>
      <c r="F14" s="21"/>
      <c r="G14" s="21"/>
      <c r="H14" s="24"/>
      <c r="I14" s="24"/>
      <c r="J14" s="22" t="str">
        <f t="shared" ca="1" si="0"/>
        <v/>
      </c>
      <c r="K14" s="21"/>
      <c r="L14" s="21"/>
      <c r="M14" s="20"/>
    </row>
    <row r="15" spans="1:13" ht="25.5" customHeight="1" x14ac:dyDescent="0.25">
      <c r="A15" s="19"/>
      <c r="B15" s="20"/>
      <c r="C15" s="21"/>
      <c r="D15" s="21"/>
      <c r="E15" s="21"/>
      <c r="F15" s="21"/>
      <c r="G15" s="21"/>
      <c r="H15" s="24"/>
      <c r="I15" s="24"/>
      <c r="J15" s="22" t="str">
        <f t="shared" ca="1" si="0"/>
        <v/>
      </c>
      <c r="K15" s="21"/>
      <c r="L15" s="21"/>
      <c r="M15" s="20"/>
    </row>
    <row r="16" spans="1:13" ht="25.5" customHeight="1" x14ac:dyDescent="0.25">
      <c r="A16" s="19"/>
      <c r="B16" s="20"/>
      <c r="C16" s="21"/>
      <c r="D16" s="21"/>
      <c r="E16" s="21"/>
      <c r="F16" s="21"/>
      <c r="G16" s="21"/>
      <c r="H16" s="24"/>
      <c r="I16" s="24"/>
      <c r="J16" s="22" t="str">
        <f t="shared" ca="1" si="0"/>
        <v/>
      </c>
      <c r="K16" s="21"/>
      <c r="L16" s="21"/>
      <c r="M16" s="20"/>
    </row>
    <row r="17" spans="1:13" ht="25.5" customHeight="1" x14ac:dyDescent="0.25">
      <c r="A17" s="19"/>
      <c r="B17" s="20"/>
      <c r="C17" s="21"/>
      <c r="D17" s="21"/>
      <c r="E17" s="21"/>
      <c r="F17" s="21"/>
      <c r="G17" s="21"/>
      <c r="H17" s="24"/>
      <c r="I17" s="24"/>
      <c r="J17" s="22" t="str">
        <f t="shared" ca="1" si="0"/>
        <v/>
      </c>
      <c r="K17" s="21"/>
      <c r="L17" s="21"/>
      <c r="M17" s="20"/>
    </row>
    <row r="18" spans="1:13" ht="25.5" customHeight="1" x14ac:dyDescent="0.25">
      <c r="A18" s="19"/>
      <c r="B18" s="20"/>
      <c r="C18" s="21"/>
      <c r="D18" s="21"/>
      <c r="E18" s="21"/>
      <c r="F18" s="21"/>
      <c r="G18" s="21"/>
      <c r="H18" s="24"/>
      <c r="I18" s="24"/>
      <c r="J18" s="22" t="str">
        <f t="shared" ca="1" si="0"/>
        <v/>
      </c>
      <c r="K18" s="21"/>
      <c r="L18" s="21"/>
      <c r="M18" s="20"/>
    </row>
    <row r="19" spans="1:13" ht="25.5" customHeight="1" x14ac:dyDescent="0.25">
      <c r="A19" s="19"/>
      <c r="B19" s="20"/>
      <c r="C19" s="21"/>
      <c r="D19" s="21"/>
      <c r="E19" s="21"/>
      <c r="F19" s="21"/>
      <c r="G19" s="21"/>
      <c r="H19" s="24"/>
      <c r="I19" s="24"/>
      <c r="J19" s="22" t="str">
        <f t="shared" ca="1" si="0"/>
        <v/>
      </c>
      <c r="K19" s="21"/>
      <c r="L19" s="21"/>
      <c r="M19" s="20"/>
    </row>
    <row r="20" spans="1:13" ht="25.5" customHeight="1" x14ac:dyDescent="0.25">
      <c r="A20" s="19"/>
      <c r="B20" s="20"/>
      <c r="C20" s="21"/>
      <c r="D20" s="21"/>
      <c r="E20" s="21"/>
      <c r="F20" s="21"/>
      <c r="G20" s="21"/>
      <c r="H20" s="24"/>
      <c r="I20" s="24"/>
      <c r="J20" s="22" t="str">
        <f t="shared" ca="1" si="0"/>
        <v/>
      </c>
      <c r="K20" s="21"/>
      <c r="L20" s="21"/>
      <c r="M20" s="20"/>
    </row>
    <row r="21" spans="1:13" ht="25.5" customHeight="1" x14ac:dyDescent="0.25">
      <c r="A21" s="19"/>
      <c r="B21" s="20"/>
      <c r="C21" s="21"/>
      <c r="D21" s="21"/>
      <c r="E21" s="21"/>
      <c r="F21" s="21"/>
      <c r="G21" s="21"/>
      <c r="H21" s="24"/>
      <c r="I21" s="24"/>
      <c r="J21" s="22" t="str">
        <f t="shared" ca="1" si="0"/>
        <v/>
      </c>
      <c r="K21" s="21"/>
      <c r="L21" s="21"/>
      <c r="M21" s="20"/>
    </row>
    <row r="22" spans="1:13" ht="25.5" customHeight="1" x14ac:dyDescent="0.25">
      <c r="A22" s="19"/>
      <c r="B22" s="20"/>
      <c r="C22" s="21"/>
      <c r="D22" s="21"/>
      <c r="E22" s="21"/>
      <c r="F22" s="21"/>
      <c r="G22" s="21"/>
      <c r="H22" s="24"/>
      <c r="I22" s="24"/>
      <c r="J22" s="22" t="str">
        <f t="shared" ca="1" si="0"/>
        <v/>
      </c>
      <c r="K22" s="21"/>
      <c r="L22" s="21"/>
      <c r="M22" s="20"/>
    </row>
    <row r="23" spans="1:13" ht="25.5" customHeight="1" x14ac:dyDescent="0.25">
      <c r="A23" s="19"/>
      <c r="B23" s="20"/>
      <c r="C23" s="21"/>
      <c r="D23" s="21"/>
      <c r="E23" s="21"/>
      <c r="F23" s="21"/>
      <c r="G23" s="21"/>
      <c r="H23" s="24"/>
      <c r="I23" s="24"/>
      <c r="J23" s="22" t="str">
        <f t="shared" ca="1" si="0"/>
        <v/>
      </c>
      <c r="K23" s="21"/>
      <c r="L23" s="21"/>
      <c r="M23" s="20"/>
    </row>
    <row r="24" spans="1:13" ht="25.5" customHeight="1" x14ac:dyDescent="0.25">
      <c r="A24" s="19"/>
      <c r="B24" s="20"/>
      <c r="C24" s="21"/>
      <c r="D24" s="21"/>
      <c r="E24" s="21"/>
      <c r="F24" s="21"/>
      <c r="G24" s="21"/>
      <c r="H24" s="24"/>
      <c r="I24" s="24"/>
      <c r="J24" s="22" t="str">
        <f t="shared" ca="1" si="0"/>
        <v/>
      </c>
      <c r="K24" s="21"/>
      <c r="L24" s="21"/>
      <c r="M24" s="20"/>
    </row>
    <row r="25" spans="1:13" ht="25.5" customHeight="1" x14ac:dyDescent="0.25">
      <c r="A25" s="19"/>
      <c r="B25" s="20"/>
      <c r="C25" s="21"/>
      <c r="D25" s="21"/>
      <c r="E25" s="21"/>
      <c r="F25" s="21"/>
      <c r="G25" s="21"/>
      <c r="H25" s="24"/>
      <c r="I25" s="24"/>
      <c r="J25" s="22" t="str">
        <f t="shared" ca="1" si="0"/>
        <v/>
      </c>
      <c r="K25" s="21"/>
      <c r="L25" s="21"/>
      <c r="M25" s="20"/>
    </row>
    <row r="26" spans="1:13" ht="25.5" customHeight="1" x14ac:dyDescent="0.25">
      <c r="A26" s="19"/>
      <c r="B26" s="20"/>
      <c r="C26" s="21"/>
      <c r="D26" s="21"/>
      <c r="E26" s="21"/>
      <c r="F26" s="21"/>
      <c r="G26" s="21"/>
      <c r="H26" s="24"/>
      <c r="I26" s="24"/>
      <c r="J26" s="22" t="str">
        <f t="shared" ca="1" si="0"/>
        <v/>
      </c>
      <c r="K26" s="21"/>
      <c r="L26" s="21"/>
      <c r="M26" s="20"/>
    </row>
    <row r="27" spans="1:13" ht="25.5" customHeight="1" x14ac:dyDescent="0.25">
      <c r="A27" s="19"/>
      <c r="B27" s="20"/>
      <c r="C27" s="21"/>
      <c r="D27" s="21"/>
      <c r="E27" s="21"/>
      <c r="F27" s="21"/>
      <c r="G27" s="21"/>
      <c r="H27" s="24"/>
      <c r="I27" s="24"/>
      <c r="J27" s="22" t="str">
        <f t="shared" ca="1" si="0"/>
        <v/>
      </c>
      <c r="K27" s="21"/>
      <c r="L27" s="21"/>
      <c r="M27" s="20"/>
    </row>
    <row r="28" spans="1:13" ht="25.5" customHeight="1" x14ac:dyDescent="0.25">
      <c r="A28" s="19"/>
      <c r="B28" s="20"/>
      <c r="C28" s="21"/>
      <c r="D28" s="21"/>
      <c r="E28" s="21"/>
      <c r="F28" s="21"/>
      <c r="G28" s="21"/>
      <c r="H28" s="24"/>
      <c r="I28" s="24"/>
      <c r="J28" s="22" t="str">
        <f t="shared" ca="1" si="0"/>
        <v/>
      </c>
      <c r="K28" s="21"/>
      <c r="L28" s="21"/>
      <c r="M28" s="20"/>
    </row>
    <row r="29" spans="1:13" ht="25.5" customHeight="1" x14ac:dyDescent="0.25">
      <c r="A29" s="19"/>
      <c r="B29" s="20"/>
      <c r="C29" s="21"/>
      <c r="D29" s="21"/>
      <c r="E29" s="21"/>
      <c r="F29" s="21"/>
      <c r="G29" s="21"/>
      <c r="H29" s="24"/>
      <c r="I29" s="24"/>
      <c r="J29" s="22" t="str">
        <f t="shared" ca="1" si="0"/>
        <v/>
      </c>
      <c r="K29" s="21"/>
      <c r="L29" s="21"/>
      <c r="M29" s="20"/>
    </row>
    <row r="30" spans="1:13" ht="25.5" customHeight="1" x14ac:dyDescent="0.25">
      <c r="A30" s="19"/>
      <c r="B30" s="20"/>
      <c r="C30" s="21"/>
      <c r="D30" s="21"/>
      <c r="E30" s="21"/>
      <c r="F30" s="21"/>
      <c r="G30" s="21"/>
      <c r="H30" s="24"/>
      <c r="I30" s="24"/>
      <c r="J30" s="22" t="str">
        <f t="shared" ca="1" si="0"/>
        <v/>
      </c>
      <c r="K30" s="21"/>
      <c r="L30" s="21"/>
      <c r="M30" s="20"/>
    </row>
    <row r="31" spans="1:13" ht="25.5" customHeight="1" x14ac:dyDescent="0.25">
      <c r="A31" s="19"/>
      <c r="B31" s="20"/>
      <c r="C31" s="21"/>
      <c r="D31" s="21"/>
      <c r="E31" s="21"/>
      <c r="F31" s="21"/>
      <c r="G31" s="21"/>
      <c r="H31" s="24"/>
      <c r="I31" s="24"/>
      <c r="J31" s="22" t="str">
        <f t="shared" ca="1" si="0"/>
        <v/>
      </c>
      <c r="K31" s="21"/>
      <c r="L31" s="21"/>
      <c r="M31" s="20"/>
    </row>
    <row r="32" spans="1:13" ht="25.5" customHeight="1" x14ac:dyDescent="0.25">
      <c r="A32" s="19"/>
      <c r="B32" s="20"/>
      <c r="C32" s="21"/>
      <c r="D32" s="21"/>
      <c r="E32" s="21"/>
      <c r="F32" s="21"/>
      <c r="G32" s="21"/>
      <c r="H32" s="24"/>
      <c r="I32" s="24"/>
      <c r="J32" s="22" t="str">
        <f t="shared" ca="1" si="0"/>
        <v/>
      </c>
      <c r="K32" s="21"/>
      <c r="L32" s="21"/>
      <c r="M32" s="20"/>
    </row>
    <row r="33" spans="1:13" ht="25.5" customHeight="1" x14ac:dyDescent="0.25">
      <c r="A33" s="19"/>
      <c r="B33" s="20"/>
      <c r="C33" s="21"/>
      <c r="D33" s="21"/>
      <c r="E33" s="21"/>
      <c r="F33" s="21"/>
      <c r="G33" s="21"/>
      <c r="H33" s="24"/>
      <c r="I33" s="24"/>
      <c r="J33" s="22" t="str">
        <f t="shared" ca="1" si="0"/>
        <v/>
      </c>
      <c r="K33" s="21"/>
      <c r="L33" s="21"/>
      <c r="M33" s="20"/>
    </row>
    <row r="34" spans="1:13" ht="25.5" customHeight="1" x14ac:dyDescent="0.25">
      <c r="A34" s="19"/>
      <c r="B34" s="20"/>
      <c r="C34" s="21"/>
      <c r="D34" s="21"/>
      <c r="E34" s="21"/>
      <c r="F34" s="21"/>
      <c r="G34" s="21"/>
      <c r="H34" s="24"/>
      <c r="I34" s="24"/>
      <c r="J34" s="22" t="str">
        <f t="shared" ca="1" si="0"/>
        <v/>
      </c>
      <c r="K34" s="21"/>
      <c r="L34" s="21"/>
      <c r="M34" s="20"/>
    </row>
    <row r="35" spans="1:13" ht="25.5" customHeight="1" x14ac:dyDescent="0.25">
      <c r="A35" s="19"/>
      <c r="B35" s="20"/>
      <c r="C35" s="21"/>
      <c r="D35" s="21"/>
      <c r="E35" s="21"/>
      <c r="F35" s="21"/>
      <c r="G35" s="21"/>
      <c r="H35" s="24"/>
      <c r="I35" s="24"/>
      <c r="J35" s="22" t="str">
        <f t="shared" ca="1" si="0"/>
        <v/>
      </c>
      <c r="K35" s="21"/>
      <c r="L35" s="21"/>
      <c r="M35" s="20"/>
    </row>
    <row r="36" spans="1:13" ht="25.5" customHeight="1" x14ac:dyDescent="0.25">
      <c r="A36" s="19"/>
      <c r="B36" s="20"/>
      <c r="C36" s="21"/>
      <c r="D36" s="21"/>
      <c r="E36" s="21"/>
      <c r="F36" s="21"/>
      <c r="G36" s="21"/>
      <c r="H36" s="24"/>
      <c r="I36" s="24"/>
      <c r="J36" s="22" t="str">
        <f t="shared" ca="1" si="0"/>
        <v/>
      </c>
      <c r="K36" s="21"/>
      <c r="L36" s="21"/>
      <c r="M36" s="20"/>
    </row>
    <row r="37" spans="1:13" ht="25.5" customHeight="1" x14ac:dyDescent="0.25">
      <c r="A37" s="19"/>
      <c r="B37" s="20"/>
      <c r="C37" s="21"/>
      <c r="D37" s="21"/>
      <c r="E37" s="21"/>
      <c r="F37" s="21"/>
      <c r="G37" s="21"/>
      <c r="H37" s="24"/>
      <c r="I37" s="24"/>
      <c r="J37" s="22" t="str">
        <f t="shared" ca="1" si="0"/>
        <v/>
      </c>
      <c r="K37" s="21"/>
      <c r="L37" s="21"/>
      <c r="M37" s="20"/>
    </row>
    <row r="38" spans="1:13" ht="25.5" customHeight="1" x14ac:dyDescent="0.25">
      <c r="A38" s="19"/>
      <c r="B38" s="20"/>
      <c r="C38" s="21"/>
      <c r="D38" s="21"/>
      <c r="E38" s="21"/>
      <c r="F38" s="21"/>
      <c r="G38" s="21"/>
      <c r="H38" s="24"/>
      <c r="I38" s="24"/>
      <c r="J38" s="22" t="str">
        <f t="shared" ca="1" si="0"/>
        <v/>
      </c>
      <c r="K38" s="21"/>
      <c r="L38" s="21"/>
      <c r="M38" s="20"/>
    </row>
    <row r="39" spans="1:13" ht="25.5" customHeight="1" x14ac:dyDescent="0.25">
      <c r="A39" s="19"/>
      <c r="B39" s="20"/>
      <c r="C39" s="21"/>
      <c r="D39" s="21"/>
      <c r="E39" s="21"/>
      <c r="F39" s="21"/>
      <c r="G39" s="21"/>
      <c r="H39" s="24"/>
      <c r="I39" s="24"/>
      <c r="J39" s="22" t="str">
        <f t="shared" ca="1" si="0"/>
        <v/>
      </c>
      <c r="K39" s="21"/>
      <c r="L39" s="21"/>
      <c r="M39" s="20"/>
    </row>
    <row r="40" spans="1:13" ht="25.5" customHeight="1" x14ac:dyDescent="0.25">
      <c r="A40" s="19"/>
      <c r="B40" s="20"/>
      <c r="C40" s="21"/>
      <c r="D40" s="21"/>
      <c r="E40" s="21"/>
      <c r="F40" s="21"/>
      <c r="G40" s="21"/>
      <c r="H40" s="24"/>
      <c r="I40" s="24"/>
      <c r="J40" s="22" t="str">
        <f t="shared" ca="1" si="0"/>
        <v/>
      </c>
      <c r="K40" s="21"/>
      <c r="L40" s="21"/>
      <c r="M40" s="20"/>
    </row>
  </sheetData>
  <autoFilter ref="A4:M40" xr:uid="{00000000-0009-0000-0000-000003000000}"/>
  <mergeCells count="2">
    <mergeCell ref="A1:M1"/>
    <mergeCell ref="A2:M2"/>
  </mergeCells>
  <conditionalFormatting sqref="D5:D40">
    <cfRule type="cellIs" dxfId="8" priority="2" operator="equal">
      <formula>"Bloquante"</formula>
    </cfRule>
    <cfRule type="cellIs" dxfId="7" priority="3" operator="equal">
      <formula>"Majeure"</formula>
    </cfRule>
    <cfRule type="cellIs" dxfId="6" priority="4" operator="equal">
      <formula>"Moyenne"</formula>
    </cfRule>
    <cfRule type="cellIs" dxfId="5" priority="5" operator="equal">
      <formula>"Mineure"</formula>
    </cfRule>
  </conditionalFormatting>
  <conditionalFormatting sqref="F5:F40">
    <cfRule type="cellIs" dxfId="4" priority="6" operator="equal">
      <formula>"Ouverte"</formula>
    </cfRule>
    <cfRule type="cellIs" dxfId="3" priority="7" operator="equal">
      <formula>"En cours"</formula>
    </cfRule>
    <cfRule type="cellIs" dxfId="2" priority="8" operator="equal">
      <formula>"En attente"</formula>
    </cfRule>
    <cfRule type="cellIs" dxfId="1" priority="9" operator="equal">
      <formula>"Résolue"</formula>
    </cfRule>
    <cfRule type="cellIs" dxfId="0" priority="10" operator="equal">
      <formula>"Fermée"</formula>
    </cfRule>
  </conditionalFormatting>
  <pageMargins left="0.75" right="0.75" top="1" bottom="1" header="0.511811023622047" footer="0.511811023622047"/>
  <pageSetup paperSize="9" orientation="portrait" horizontalDpi="300" verticalDpi="300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ErrorMessage="1" errorTitle="Saisie invalide" error="Valeur non autorisée : choisissez une option dans la liste." xr:uid="{00000000-0002-0000-0300-000000000000}">
          <x14:formula1>
            <xm:f>Paramètres!$H$5:$H$11</xm:f>
          </x14:formula1>
          <x14:formula2>
            <xm:f>0</xm:f>
          </x14:formula2>
          <xm:sqref>C5:C40</xm:sqref>
        </x14:dataValidation>
        <x14:dataValidation type="list" allowBlank="1" showErrorMessage="1" errorTitle="Saisie invalide" error="Valeur non autorisée : choisissez une option dans la liste." xr:uid="{00000000-0002-0000-0300-000001000000}">
          <x14:formula1>
            <xm:f>Paramètres!$T$5:$T$8</xm:f>
          </x14:formula1>
          <x14:formula2>
            <xm:f>0</xm:f>
          </x14:formula2>
          <xm:sqref>D5:D40</xm:sqref>
        </x14:dataValidation>
        <x14:dataValidation type="list" allowBlank="1" showErrorMessage="1" errorTitle="Saisie invalide" error="Valeur non autorisée : choisissez une option dans la liste." xr:uid="{00000000-0002-0000-0300-000002000000}">
          <x14:formula1>
            <xm:f>Paramètres!$D$5:$D$8</xm:f>
          </x14:formula1>
          <x14:formula2>
            <xm:f>0</xm:f>
          </x14:formula2>
          <xm:sqref>E5:E40</xm:sqref>
        </x14:dataValidation>
        <x14:dataValidation type="list" allowBlank="1" showErrorMessage="1" errorTitle="Saisie invalide" error="Valeur non autorisée : choisissez une option dans la liste." xr:uid="{00000000-0002-0000-0300-000003000000}">
          <x14:formula1>
            <xm:f>Paramètres!$R$5:$R$9</xm:f>
          </x14:formula1>
          <x14:formula2>
            <xm:f>0</xm:f>
          </x14:formula2>
          <xm:sqref>F5:F40</xm:sqref>
        </x14:dataValidation>
        <x14:dataValidation type="list" allowBlank="1" showErrorMessage="1" errorTitle="Saisie invalide" error="Valeur non autorisée : choisissez une option dans la liste." xr:uid="{00000000-0002-0000-0300-000004000000}">
          <x14:formula1>
            <xm:f>Paramètres!$N$5:$N$10</xm:f>
          </x14:formula1>
          <x14:formula2>
            <xm:f>0</xm:f>
          </x14:formula2>
          <xm:sqref>G5:G40</xm:sqref>
        </x14:dataValidation>
        <x14:dataValidation type="list" allowBlank="1" showErrorMessage="1" errorTitle="Saisie invalide" error="Valeur non autorisée : choisissez une option dans la liste." xr:uid="{00000000-0002-0000-0300-000005000000}">
          <x14:formula1>
            <xm:f>Paramètres!$P$5:$P$10</xm:f>
          </x14:formula1>
          <x14:formula2>
            <xm:f>0</xm:f>
          </x14:formula2>
          <xm:sqref>K5:K40</xm:sqref>
        </x14:dataValidation>
        <x14:dataValidation type="list" allowBlank="1" showErrorMessage="1" errorTitle="Saisie invalide" error="Valeur non autorisée : choisissez une option dans la liste." xr:uid="{00000000-0002-0000-0300-000006000000}">
          <x14:formula1>
            <xm:f>Paramètres!$V$5:$V$7</xm:f>
          </x14:formula1>
          <x14:formula2>
            <xm:f>0</xm:f>
          </x14:formula2>
          <xm:sqref>L5:L40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13"/>
  <sheetViews>
    <sheetView showGridLines="0" zoomScaleNormal="100" workbookViewId="0"/>
  </sheetViews>
  <sheetFormatPr baseColWidth="10" defaultColWidth="8.7109375" defaultRowHeight="15" x14ac:dyDescent="0.25"/>
  <cols>
    <col min="2" max="2" width="16" customWidth="1"/>
    <col min="3" max="3" width="2.42578125" customWidth="1"/>
    <col min="4" max="4" width="16" customWidth="1"/>
    <col min="5" max="5" width="2.42578125" customWidth="1"/>
    <col min="6" max="6" width="16" customWidth="1"/>
    <col min="7" max="7" width="2.42578125" customWidth="1"/>
    <col min="8" max="8" width="16" customWidth="1"/>
    <col min="9" max="9" width="2.42578125" customWidth="1"/>
    <col min="10" max="10" width="16" customWidth="1"/>
    <col min="11" max="11" width="2.42578125" customWidth="1"/>
    <col min="12" max="12" width="16" customWidth="1"/>
    <col min="13" max="13" width="2.42578125" customWidth="1"/>
    <col min="14" max="14" width="16" customWidth="1"/>
    <col min="15" max="15" width="2.42578125" customWidth="1"/>
    <col min="16" max="16" width="16" customWidth="1"/>
    <col min="17" max="17" width="2.42578125" customWidth="1"/>
    <col min="18" max="18" width="16" customWidth="1"/>
    <col min="19" max="19" width="2.42578125" customWidth="1"/>
    <col min="20" max="20" width="16" customWidth="1"/>
    <col min="21" max="21" width="2.42578125" customWidth="1"/>
    <col min="22" max="22" width="16" customWidth="1"/>
    <col min="23" max="23" width="2.42578125" customWidth="1"/>
  </cols>
  <sheetData>
    <row r="1" spans="1:22" ht="30" customHeight="1" x14ac:dyDescent="0.25">
      <c r="A1" s="14" t="s">
        <v>164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</row>
    <row r="2" spans="1:22" ht="18" customHeight="1" x14ac:dyDescent="0.25">
      <c r="A2" s="13" t="s">
        <v>165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</row>
    <row r="4" spans="1:22" x14ac:dyDescent="0.25">
      <c r="B4" s="34" t="s">
        <v>166</v>
      </c>
      <c r="D4" s="34" t="s">
        <v>167</v>
      </c>
      <c r="F4" s="34" t="s">
        <v>168</v>
      </c>
      <c r="H4" s="34" t="s">
        <v>169</v>
      </c>
      <c r="J4" s="34" t="s">
        <v>170</v>
      </c>
      <c r="L4" s="34" t="s">
        <v>171</v>
      </c>
      <c r="N4" s="34" t="s">
        <v>172</v>
      </c>
      <c r="P4" s="34" t="s">
        <v>173</v>
      </c>
      <c r="R4" s="34" t="s">
        <v>174</v>
      </c>
      <c r="T4" s="34" t="s">
        <v>132</v>
      </c>
      <c r="V4" s="34" t="s">
        <v>175</v>
      </c>
    </row>
    <row r="5" spans="1:22" x14ac:dyDescent="0.25">
      <c r="B5" s="35" t="s">
        <v>13</v>
      </c>
      <c r="D5" s="35" t="s">
        <v>18</v>
      </c>
      <c r="F5" s="35" t="s">
        <v>44</v>
      </c>
      <c r="H5" s="36" t="s">
        <v>43</v>
      </c>
      <c r="J5" s="35">
        <v>1</v>
      </c>
      <c r="L5" s="35">
        <v>1</v>
      </c>
      <c r="N5" s="35" t="s">
        <v>46</v>
      </c>
      <c r="P5" s="35" t="s">
        <v>76</v>
      </c>
      <c r="R5" s="35" t="s">
        <v>145</v>
      </c>
      <c r="T5" s="35" t="s">
        <v>139</v>
      </c>
      <c r="V5" s="35" t="s">
        <v>140</v>
      </c>
    </row>
    <row r="6" spans="1:22" x14ac:dyDescent="0.25">
      <c r="B6" s="35" t="s">
        <v>14</v>
      </c>
      <c r="D6" s="35" t="s">
        <v>19</v>
      </c>
      <c r="F6" s="35" t="s">
        <v>54</v>
      </c>
      <c r="H6" s="35" t="s">
        <v>61</v>
      </c>
      <c r="J6" s="35">
        <v>2</v>
      </c>
      <c r="L6" s="35">
        <v>2</v>
      </c>
      <c r="N6" s="35" t="s">
        <v>56</v>
      </c>
      <c r="P6" s="35" t="s">
        <v>45</v>
      </c>
      <c r="R6" s="35" t="s">
        <v>14</v>
      </c>
      <c r="T6" s="35" t="s">
        <v>144</v>
      </c>
      <c r="V6" s="35" t="s">
        <v>153</v>
      </c>
    </row>
    <row r="7" spans="1:22" x14ac:dyDescent="0.25">
      <c r="B7" s="35" t="s">
        <v>15</v>
      </c>
      <c r="D7" s="35" t="s">
        <v>20</v>
      </c>
      <c r="F7" s="35" t="s">
        <v>176</v>
      </c>
      <c r="H7" s="35" t="s">
        <v>71</v>
      </c>
      <c r="J7" s="35">
        <v>3</v>
      </c>
      <c r="L7" s="35">
        <v>3</v>
      </c>
      <c r="N7" s="35" t="s">
        <v>62</v>
      </c>
      <c r="P7" s="35" t="s">
        <v>55</v>
      </c>
      <c r="R7" s="35" t="s">
        <v>15</v>
      </c>
      <c r="T7" s="35" t="s">
        <v>20</v>
      </c>
      <c r="V7" s="35" t="s">
        <v>160</v>
      </c>
    </row>
    <row r="8" spans="1:22" x14ac:dyDescent="0.25">
      <c r="B8" s="35" t="s">
        <v>16</v>
      </c>
      <c r="D8" s="35" t="s">
        <v>21</v>
      </c>
      <c r="F8" s="35" t="s">
        <v>177</v>
      </c>
      <c r="H8" s="35" t="s">
        <v>81</v>
      </c>
      <c r="J8" s="35">
        <v>4</v>
      </c>
      <c r="L8" s="35">
        <v>5</v>
      </c>
      <c r="N8" s="35" t="s">
        <v>72</v>
      </c>
      <c r="P8" s="35" t="s">
        <v>67</v>
      </c>
      <c r="R8" s="35" t="s">
        <v>149</v>
      </c>
      <c r="T8" s="35" t="s">
        <v>148</v>
      </c>
    </row>
    <row r="9" spans="1:22" x14ac:dyDescent="0.25">
      <c r="F9" s="35" t="s">
        <v>106</v>
      </c>
      <c r="H9" s="35" t="s">
        <v>90</v>
      </c>
      <c r="J9" s="35">
        <v>5</v>
      </c>
      <c r="L9" s="35">
        <v>8</v>
      </c>
      <c r="N9" s="35" t="s">
        <v>82</v>
      </c>
      <c r="P9" s="35" t="s">
        <v>91</v>
      </c>
      <c r="R9" s="35" t="s">
        <v>178</v>
      </c>
    </row>
    <row r="10" spans="1:22" x14ac:dyDescent="0.25">
      <c r="H10" s="35" t="s">
        <v>0</v>
      </c>
      <c r="L10" s="35">
        <v>13</v>
      </c>
      <c r="N10" s="35" t="s">
        <v>179</v>
      </c>
      <c r="P10" s="35" t="s">
        <v>95</v>
      </c>
    </row>
    <row r="11" spans="1:22" x14ac:dyDescent="0.25">
      <c r="H11" s="35" t="s">
        <v>105</v>
      </c>
      <c r="L11" s="35">
        <v>21</v>
      </c>
    </row>
    <row r="13" spans="1:22" x14ac:dyDescent="0.25">
      <c r="B13" s="37" t="s">
        <v>180</v>
      </c>
      <c r="C13" s="38" t="s">
        <v>181</v>
      </c>
    </row>
  </sheetData>
  <mergeCells count="2">
    <mergeCell ref="A1:V1"/>
    <mergeCell ref="A2:V2"/>
  </mergeCells>
  <pageMargins left="0.75" right="0.75" top="1" bottom="1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2"/>
  <sheetViews>
    <sheetView showGridLines="0" zoomScaleNormal="100" workbookViewId="0"/>
  </sheetViews>
  <sheetFormatPr baseColWidth="10" defaultColWidth="8.7109375" defaultRowHeight="15" x14ac:dyDescent="0.25"/>
  <cols>
    <col min="1" max="1" width="3" customWidth="1"/>
    <col min="2" max="2" width="104" customWidth="1"/>
  </cols>
  <sheetData>
    <row r="1" spans="1:3" ht="30" customHeight="1" x14ac:dyDescent="0.25">
      <c r="A1" s="14" t="s">
        <v>182</v>
      </c>
      <c r="B1" s="14"/>
      <c r="C1" s="14"/>
    </row>
    <row r="2" spans="1:3" ht="18" customHeight="1" x14ac:dyDescent="0.25">
      <c r="A2" s="13" t="s">
        <v>183</v>
      </c>
      <c r="B2" s="13"/>
      <c r="C2" s="13"/>
    </row>
    <row r="4" spans="1:3" ht="24" customHeight="1" x14ac:dyDescent="0.25">
      <c r="B4" s="39" t="s">
        <v>184</v>
      </c>
    </row>
    <row r="5" spans="1:3" ht="61.5" customHeight="1" x14ac:dyDescent="0.25">
      <c r="B5" s="40" t="s">
        <v>185</v>
      </c>
    </row>
    <row r="7" spans="1:3" ht="24" customHeight="1" x14ac:dyDescent="0.25">
      <c r="B7" s="39" t="s">
        <v>186</v>
      </c>
    </row>
    <row r="8" spans="1:3" ht="15" customHeight="1" x14ac:dyDescent="0.25">
      <c r="B8" s="40" t="s">
        <v>187</v>
      </c>
    </row>
    <row r="9" spans="1:3" ht="30.75" customHeight="1" x14ac:dyDescent="0.25">
      <c r="B9" s="40" t="s">
        <v>188</v>
      </c>
    </row>
    <row r="10" spans="1:3" ht="15" customHeight="1" x14ac:dyDescent="0.25">
      <c r="B10" s="40" t="s">
        <v>189</v>
      </c>
    </row>
    <row r="11" spans="1:3" ht="15" customHeight="1" x14ac:dyDescent="0.25">
      <c r="B11" s="40" t="s">
        <v>190</v>
      </c>
    </row>
    <row r="12" spans="1:3" ht="15" customHeight="1" x14ac:dyDescent="0.25">
      <c r="B12" s="40" t="s">
        <v>191</v>
      </c>
    </row>
    <row r="13" spans="1:3" ht="15" customHeight="1" x14ac:dyDescent="0.25">
      <c r="B13" s="40" t="s">
        <v>192</v>
      </c>
    </row>
    <row r="15" spans="1:3" ht="24" customHeight="1" x14ac:dyDescent="0.25">
      <c r="B15" s="39" t="s">
        <v>193</v>
      </c>
    </row>
    <row r="16" spans="1:3" ht="30.75" customHeight="1" x14ac:dyDescent="0.25">
      <c r="B16" s="40" t="s">
        <v>194</v>
      </c>
    </row>
    <row r="17" spans="2:2" ht="30.75" customHeight="1" x14ac:dyDescent="0.25">
      <c r="B17" s="40" t="s">
        <v>195</v>
      </c>
    </row>
    <row r="18" spans="2:2" ht="30.75" customHeight="1" x14ac:dyDescent="0.25">
      <c r="B18" s="40" t="s">
        <v>196</v>
      </c>
    </row>
    <row r="19" spans="2:2" ht="15" customHeight="1" x14ac:dyDescent="0.25">
      <c r="B19" s="40" t="s">
        <v>197</v>
      </c>
    </row>
    <row r="20" spans="2:2" ht="15" customHeight="1" x14ac:dyDescent="0.25">
      <c r="B20" s="40" t="s">
        <v>198</v>
      </c>
    </row>
    <row r="22" spans="2:2" ht="24" customHeight="1" x14ac:dyDescent="0.25">
      <c r="B22" s="39" t="s">
        <v>199</v>
      </c>
    </row>
    <row r="23" spans="2:2" ht="15" customHeight="1" x14ac:dyDescent="0.25">
      <c r="B23" s="40" t="s">
        <v>200</v>
      </c>
    </row>
    <row r="24" spans="2:2" ht="30.75" customHeight="1" x14ac:dyDescent="0.25">
      <c r="B24" s="40" t="s">
        <v>201</v>
      </c>
    </row>
    <row r="25" spans="2:2" ht="30.75" customHeight="1" x14ac:dyDescent="0.25">
      <c r="B25" s="40" t="s">
        <v>202</v>
      </c>
    </row>
    <row r="26" spans="2:2" ht="30.75" customHeight="1" x14ac:dyDescent="0.25">
      <c r="B26" s="40" t="s">
        <v>203</v>
      </c>
    </row>
    <row r="28" spans="2:2" ht="24" customHeight="1" x14ac:dyDescent="0.25">
      <c r="B28" s="39" t="s">
        <v>204</v>
      </c>
    </row>
    <row r="29" spans="2:2" ht="46.5" customHeight="1" x14ac:dyDescent="0.25">
      <c r="B29" s="40" t="s">
        <v>205</v>
      </c>
    </row>
    <row r="31" spans="2:2" ht="24" customHeight="1" x14ac:dyDescent="0.25">
      <c r="B31" s="39" t="s">
        <v>206</v>
      </c>
    </row>
    <row r="32" spans="2:2" ht="46.5" customHeight="1" x14ac:dyDescent="0.25">
      <c r="B32" s="40" t="s">
        <v>207</v>
      </c>
    </row>
  </sheetData>
  <mergeCells count="2">
    <mergeCell ref="A1:C1"/>
    <mergeCell ref="A2:C2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Tableau de bord</vt:lpstr>
      <vt:lpstr>Backlog</vt:lpstr>
      <vt:lpstr>Sprints</vt:lpstr>
      <vt:lpstr>Anomalies</vt:lpstr>
      <vt:lpstr>Paramètres</vt:lpstr>
      <vt:lpstr>Mode d'emploi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Sergio Jiménez Canales</cp:lastModifiedBy>
  <cp:revision>1</cp:revision>
  <dcterms:created xsi:type="dcterms:W3CDTF">2026-09-27T14:32:21Z</dcterms:created>
  <dcterms:modified xsi:type="dcterms:W3CDTF">2026-09-27T14:39:40Z</dcterms:modified>
  <dc:language>en-US</dc:language>
</cp:coreProperties>
</file>