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ModelesExcel\Generador\"/>
    </mc:Choice>
  </mc:AlternateContent>
  <xr:revisionPtr revIDLastSave="0" documentId="13_ncr:1_{E08C3483-6DE8-4FE4-AD6C-1B95308667CC}" xr6:coauthVersionLast="47" xr6:coauthVersionMax="47" xr10:uidLastSave="{00000000-0000-0000-0000-000000000000}"/>
  <bookViews>
    <workbookView xWindow="1035" yWindow="1035" windowWidth="25500" windowHeight="13500" tabRatio="500" xr2:uid="{00000000-000D-0000-FFFF-FFFF00000000}"/>
  </bookViews>
  <sheets>
    <sheet name="Tableau de bord" sheetId="2" r:id="rId1"/>
    <sheet name="Backlog produit" sheetId="3" r:id="rId2"/>
    <sheet name="Sprints" sheetId="4" r:id="rId3"/>
    <sheet name="Paramètres" sheetId="5" r:id="rId4"/>
    <sheet name="Mode d'emploi" sheetId="1" r:id="rId5"/>
  </sheets>
  <definedNames>
    <definedName name="_xlnm._FilterDatabase" localSheetId="1" hidden="1">'Backlog produit'!$A$3:$O$40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8" i="4" l="1"/>
  <c r="G7" i="4"/>
  <c r="F7" i="4"/>
  <c r="I7" i="4" s="1"/>
  <c r="D7" i="4"/>
  <c r="C7" i="4"/>
  <c r="G6" i="4"/>
  <c r="F6" i="4"/>
  <c r="I6" i="4" s="1"/>
  <c r="D6" i="4"/>
  <c r="C6" i="4"/>
  <c r="I5" i="4"/>
  <c r="G5" i="4"/>
  <c r="H5" i="4" s="1"/>
  <c r="F5" i="4"/>
  <c r="D5" i="4"/>
  <c r="C5" i="4"/>
  <c r="G4" i="4"/>
  <c r="G8" i="4" s="1"/>
  <c r="F4" i="4"/>
  <c r="F8" i="4" s="1"/>
  <c r="I8" i="4" s="1"/>
  <c r="D4" i="4"/>
  <c r="C4" i="4"/>
  <c r="H40" i="3"/>
  <c r="A40" i="3"/>
  <c r="H39" i="3"/>
  <c r="A39" i="3"/>
  <c r="H38" i="3"/>
  <c r="A38" i="3"/>
  <c r="H37" i="3"/>
  <c r="A37" i="3"/>
  <c r="H36" i="3"/>
  <c r="A36" i="3"/>
  <c r="H35" i="3"/>
  <c r="A35" i="3"/>
  <c r="H34" i="3"/>
  <c r="A34" i="3"/>
  <c r="H33" i="3"/>
  <c r="A33" i="3"/>
  <c r="H32" i="3"/>
  <c r="A32" i="3"/>
  <c r="H31" i="3"/>
  <c r="A31" i="3"/>
  <c r="H30" i="3"/>
  <c r="A30" i="3"/>
  <c r="H29" i="3"/>
  <c r="A29" i="3"/>
  <c r="H28" i="3"/>
  <c r="A28" i="3"/>
  <c r="H27" i="3"/>
  <c r="A27" i="3"/>
  <c r="H26" i="3"/>
  <c r="A26" i="3"/>
  <c r="H25" i="3"/>
  <c r="A25" i="3"/>
  <c r="H24" i="3"/>
  <c r="A24" i="3"/>
  <c r="H23" i="3"/>
  <c r="A23" i="3"/>
  <c r="H22" i="3"/>
  <c r="A22" i="3"/>
  <c r="N21" i="3"/>
  <c r="M21" i="3"/>
  <c r="H21" i="3"/>
  <c r="A21" i="3"/>
  <c r="N20" i="3"/>
  <c r="M20" i="3"/>
  <c r="H20" i="3"/>
  <c r="A20" i="3"/>
  <c r="N19" i="3"/>
  <c r="M19" i="3"/>
  <c r="H19" i="3"/>
  <c r="A19" i="3"/>
  <c r="N18" i="3"/>
  <c r="M18" i="3"/>
  <c r="H18" i="3"/>
  <c r="A18" i="3"/>
  <c r="N17" i="3"/>
  <c r="M17" i="3"/>
  <c r="H17" i="3"/>
  <c r="A17" i="3"/>
  <c r="N16" i="3"/>
  <c r="M16" i="3"/>
  <c r="H16" i="3"/>
  <c r="A16" i="3"/>
  <c r="N15" i="3"/>
  <c r="M15" i="3"/>
  <c r="H15" i="3"/>
  <c r="A15" i="3"/>
  <c r="N14" i="3"/>
  <c r="M14" i="3"/>
  <c r="H14" i="3"/>
  <c r="A14" i="3"/>
  <c r="N13" i="3"/>
  <c r="M13" i="3"/>
  <c r="H13" i="3"/>
  <c r="A13" i="3"/>
  <c r="N12" i="3"/>
  <c r="M12" i="3"/>
  <c r="H12" i="3"/>
  <c r="A12" i="3"/>
  <c r="N11" i="3"/>
  <c r="M11" i="3"/>
  <c r="H11" i="3"/>
  <c r="A11" i="3"/>
  <c r="N10" i="3"/>
  <c r="M10" i="3"/>
  <c r="H10" i="3"/>
  <c r="A10" i="3"/>
  <c r="N9" i="3"/>
  <c r="M9" i="3"/>
  <c r="H9" i="3"/>
  <c r="A9" i="3"/>
  <c r="N8" i="3"/>
  <c r="M8" i="3"/>
  <c r="H8" i="3"/>
  <c r="A8" i="3"/>
  <c r="N7" i="3"/>
  <c r="M7" i="3"/>
  <c r="H7" i="3"/>
  <c r="A7" i="3"/>
  <c r="N6" i="3"/>
  <c r="M6" i="3"/>
  <c r="H6" i="3"/>
  <c r="A6" i="3"/>
  <c r="N5" i="3"/>
  <c r="M5" i="3"/>
  <c r="H5" i="3"/>
  <c r="A5" i="3"/>
  <c r="N4" i="3"/>
  <c r="M4" i="3"/>
  <c r="H4" i="3"/>
  <c r="A4" i="3"/>
  <c r="C27" i="2"/>
  <c r="C26" i="2"/>
  <c r="C25" i="2"/>
  <c r="C24" i="2"/>
  <c r="F20" i="2"/>
  <c r="F19" i="2"/>
  <c r="C19" i="2"/>
  <c r="F18" i="2"/>
  <c r="C18" i="2"/>
  <c r="F17" i="2"/>
  <c r="C17" i="2"/>
  <c r="F16" i="2"/>
  <c r="C16" i="2"/>
  <c r="F15" i="2"/>
  <c r="C15" i="2"/>
  <c r="F14" i="2"/>
  <c r="C14" i="2"/>
  <c r="H8" i="2"/>
  <c r="E8" i="2"/>
  <c r="B8" i="2"/>
  <c r="H4" i="2"/>
  <c r="E4" i="2"/>
  <c r="B4" i="2"/>
  <c r="C12" i="1"/>
  <c r="C11" i="1"/>
  <c r="H7" i="4" l="1"/>
  <c r="H6" i="4"/>
  <c r="I4" i="4"/>
  <c r="H4" i="4"/>
  <c r="H8" i="4" s="1"/>
</calcChain>
</file>

<file path=xl/sharedStrings.xml><?xml version="1.0" encoding="utf-8"?>
<sst xmlns="http://schemas.openxmlformats.org/spreadsheetml/2006/main" count="309" uniqueCount="163">
  <si>
    <t>BACKLOG PRODUIT — SUIVI AGILE</t>
  </si>
  <si>
    <t>Modèle de gestion de backlog produit, de priorisation MoSCoW et de planification des sprints.</t>
  </si>
  <si>
    <t>FICHE PROJET</t>
  </si>
  <si>
    <t>Produit / Projet</t>
  </si>
  <si>
    <t>Nouveau produit numérique (exemple)</t>
  </si>
  <si>
    <t>Product Owner</t>
  </si>
  <si>
    <t>Mme Lefèvre</t>
  </si>
  <si>
    <t>Scrum Master</t>
  </si>
  <si>
    <t>M. Bernard</t>
  </si>
  <si>
    <t>Équipe de développement</t>
  </si>
  <si>
    <t>4 personnes</t>
  </si>
  <si>
    <t>Cadre de travail</t>
  </si>
  <si>
    <t>Scrum</t>
  </si>
  <si>
    <t>Version du backlog</t>
  </si>
  <si>
    <t>v1.0</t>
  </si>
  <si>
    <t>Date de création</t>
  </si>
  <si>
    <t>Dernière mise à jour</t>
  </si>
  <si>
    <t>MODE D'EMPLOI</t>
  </si>
  <si>
    <t>1.  Saisissez chaque besoin dans l'onglet « Backlog produit » : un élément par ligne (user story, fonctionnalité, anomalie, tâche…). Le N° se numérote tout seul.</t>
  </si>
  <si>
    <t>2.  Rédigez les user stories au format : « En tant que [rôle], je veux [action] afin de [bénéfice] », puis précisez les critères d'acceptation.</t>
  </si>
  <si>
    <t>3.  Priorisez avec la méthode MoSCoW (colonne Priorité) et estimez la valeur métier (1 à 5) et l'effort en points (échelle de Fibonacci).</t>
  </si>
  <si>
    <t>4.  Le « Score V/E » (Valeur ÷ Points) se calcule seul : un score élevé, surligné en vert, signale un gain rapide (forte valeur, faible effort).</t>
  </si>
  <si>
    <t>5.  Affectez les éléments à un sprint et un responsable, puis suivez l'avancement via le Statut et la barre de progression.</t>
  </si>
  <si>
    <t>6.  Planifiez vos itérations dans l'onglet « Sprints » : les points planifiés et terminés y sont agrégés automatiquement.</t>
  </si>
  <si>
    <t>7.  Consultez le « Tableau de bord » pour la synthèse : indicateurs clés, répartitions et graphiques se mettent à jour en temps réel.</t>
  </si>
  <si>
    <t>PRIORISATION — MÉTHODE MoSCoW</t>
  </si>
  <si>
    <t>Must have</t>
  </si>
  <si>
    <t>Indispensable : sans cet élément, le produit ne peut pas être livré.</t>
  </si>
  <si>
    <t>Should have</t>
  </si>
  <si>
    <t>Important : forte valeur, mais le produit reste livrable sans lui.</t>
  </si>
  <si>
    <t>Could have</t>
  </si>
  <si>
    <t>Souhaitable : agréable à avoir, réalisé si le temps le permet.</t>
  </si>
  <si>
    <t>Won't have</t>
  </si>
  <si>
    <t>Hors périmètre : écarté pour cette version, réévalué plus tard.</t>
  </si>
  <si>
    <t>STATUTS DE SUIVI</t>
  </si>
  <si>
    <t>À faire</t>
  </si>
  <si>
    <t>Élément prêt, pas encore démarré.</t>
  </si>
  <si>
    <t>En cours</t>
  </si>
  <si>
    <t>Travail en cours de réalisation.</t>
  </si>
  <si>
    <t>En revue</t>
  </si>
  <si>
    <t>En attente de validation ou de test.</t>
  </si>
  <si>
    <t>Bloqué</t>
  </si>
  <si>
    <t>Progression empêchée par une dépendance ou un obstacle.</t>
  </si>
  <si>
    <t>Terminé</t>
  </si>
  <si>
    <t>Réalisé et validé selon les critères d'acceptation.</t>
  </si>
  <si>
    <t>Annulé</t>
  </si>
  <si>
    <t>Abandonné : ne sera pas réalisé.</t>
  </si>
  <si>
    <t>Astuce : les listes déroulantes et les couleurs sont pilotées par l'onglet « Paramètres ». Les cellules sur fond crème sont celles à compléter.</t>
  </si>
  <si>
    <t>TABLEAU DE BORD DU BACKLOG</t>
  </si>
  <si>
    <t>Synthèse en temps réel — les indicateurs se recalculent depuis l'onglet « Backlog produit ».</t>
  </si>
  <si>
    <t>Éléments au backlog</t>
  </si>
  <si>
    <t>Points totaux</t>
  </si>
  <si>
    <t>Avancement global</t>
  </si>
  <si>
    <t>Éléments terminés</t>
  </si>
  <si>
    <t>« Must have » restants</t>
  </si>
  <si>
    <t>Éléments bloqués</t>
  </si>
  <si>
    <t>Éléments par statut</t>
  </si>
  <si>
    <t>Éléments par type</t>
  </si>
  <si>
    <t>Catégorie</t>
  </si>
  <si>
    <t>Nombre</t>
  </si>
  <si>
    <t>Épopée</t>
  </si>
  <si>
    <t>User story</t>
  </si>
  <si>
    <t>Fonctionnalité</t>
  </si>
  <si>
    <t>Amélioration</t>
  </si>
  <si>
    <t>Anomalie</t>
  </si>
  <si>
    <t>Tâche</t>
  </si>
  <si>
    <t>Dette technique</t>
  </si>
  <si>
    <t>Priorité (MoSCoW)</t>
  </si>
  <si>
    <t>BACKLOG PRODUIT</t>
  </si>
  <si>
    <t>IDENTIFICATION</t>
  </si>
  <si>
    <t>PRIORISATION &amp; ESTIMATION</t>
  </si>
  <si>
    <t>AFFECTATION &amp; SUIVI</t>
  </si>
  <si>
    <t>DATES &amp; VALIDATION</t>
  </si>
  <si>
    <t>N°</t>
  </si>
  <si>
    <t>Type</t>
  </si>
  <si>
    <t>Titre / User story</t>
  </si>
  <si>
    <t>Épopée / Thème</t>
  </si>
  <si>
    <t>Valeur métier</t>
  </si>
  <si>
    <t>Points</t>
  </si>
  <si>
    <t>Score V/E</t>
  </si>
  <si>
    <t>Sprint</t>
  </si>
  <si>
    <t>Responsable</t>
  </si>
  <si>
    <t>Statut</t>
  </si>
  <si>
    <t>Avancement</t>
  </si>
  <si>
    <t>Date création</t>
  </si>
  <si>
    <t>Échéance</t>
  </si>
  <si>
    <t>Critères d'acceptation</t>
  </si>
  <si>
    <t>Espace client</t>
  </si>
  <si>
    <t>Backlog</t>
  </si>
  <si>
    <t>Regroupe l'inscription, la connexion et la gestion du profil.</t>
  </si>
  <si>
    <t>En tant que visiteur, je veux créer un compte afin d'accéder à mon espace.</t>
  </si>
  <si>
    <t>Sprint 1</t>
  </si>
  <si>
    <t>Compte créé avec e-mail et mot de passe ; e-mail de confirmation envoyé.</t>
  </si>
  <si>
    <t>En tant qu'utilisateur, je veux me connecter afin de retrouver mes données.</t>
  </si>
  <si>
    <t>Connexion e-mail/mot de passe ; message d'erreur si identifiants invalides.</t>
  </si>
  <si>
    <t>En tant qu'utilisateur, je veux réinitialiser mon mot de passe afin de récupérer l'accès.</t>
  </si>
  <si>
    <t>Sprint 2</t>
  </si>
  <si>
    <t>Mme Costa</t>
  </si>
  <si>
    <t>Lien de réinitialisation valable 24 h envoyé par e-mail.</t>
  </si>
  <si>
    <t>Tableau de bord personnel de l'utilisateur</t>
  </si>
  <si>
    <t>Sprint 3</t>
  </si>
  <si>
    <t>M. Nguyen</t>
  </si>
  <si>
    <t>Affiche les indicateurs clés de l'utilisateur dès la connexion.</t>
  </si>
  <si>
    <t>En tant qu'utilisateur, je veux modifier mon profil afin de garder mes informations à jour.</t>
  </si>
  <si>
    <t>Modification du nom, de l'e-mail et de la photo ; enregistrement confirmé.</t>
  </si>
  <si>
    <t>Recherche et catalogue</t>
  </si>
  <si>
    <t>Recherche</t>
  </si>
  <si>
    <t>Recherche, filtres et tri du catalogue produit.</t>
  </si>
  <si>
    <t>En tant qu'utilisateur, je veux rechercher un article afin de le trouver rapidement.</t>
  </si>
  <si>
    <t>Résultats affichés en moins de 2 s ; recherche par mot-clé.</t>
  </si>
  <si>
    <t>En tant qu'utilisateur, je veux filtrer les résultats afin d'affiner ma recherche.</t>
  </si>
  <si>
    <t>Sprint 4</t>
  </si>
  <si>
    <t>Filtres par catégorie, prix et disponibilité.</t>
  </si>
  <si>
    <t>Optimiser le temps de chargement des pages</t>
  </si>
  <si>
    <t>Performance</t>
  </si>
  <si>
    <t>M. Rossi</t>
  </si>
  <si>
    <t>Temps de chargement inférieur à 1,5 s sur les pages principales.</t>
  </si>
  <si>
    <t>Le panier se vide après actualisation de la page</t>
  </si>
  <si>
    <t>Panier</t>
  </si>
  <si>
    <t>Le contenu du panier est conservé après actualisation de la page.</t>
  </si>
  <si>
    <t>Erreur d'affichage du menu sur mobile</t>
  </si>
  <si>
    <t>Interface</t>
  </si>
  <si>
    <t>Le menu s'affiche correctement sur les écrans de moins de 480 px.</t>
  </si>
  <si>
    <t>En tant qu'utilisateur, je veux ajouter un article au panier afin de préparer ma commande.</t>
  </si>
  <si>
    <t>Article ajouté ; compteur du panier mis à jour immédiatement.</t>
  </si>
  <si>
    <t>Notifications par e-mail</t>
  </si>
  <si>
    <t>Notifications</t>
  </si>
  <si>
    <t>E-mail envoyé lors des événements clés (commande, expédition).</t>
  </si>
  <si>
    <t>Mettre en place l'environnement de tests automatisés</t>
  </si>
  <si>
    <t>Technique</t>
  </si>
  <si>
    <t>Suite de tests exécutée automatiquement à chaque livraison.</t>
  </si>
  <si>
    <t>Migrer la base de données vers la dernière version</t>
  </si>
  <si>
    <t>Migration réalisée sans perte de données ni interruption de service.</t>
  </si>
  <si>
    <t>En tant qu'utilisateur, je veux payer en ligne afin de finaliser ma commande.</t>
  </si>
  <si>
    <t>Paiement</t>
  </si>
  <si>
    <t>Paiement par carte sécurisé ; confirmation de commande affichée.</t>
  </si>
  <si>
    <t>En tant qu'utilisateur, je veux personnaliser le thème afin d'adapter l'affichage.</t>
  </si>
  <si>
    <t>Reporté : hors périmètre de la version actuelle.</t>
  </si>
  <si>
    <t>PLANIFICATION DES SPRINTS</t>
  </si>
  <si>
    <t>« Points planifiés » et « Points terminés » sont calculés automatiquement depuis le backlog. Renseignez l'objectif, les dates et la capacité.</t>
  </si>
  <si>
    <t>Objectif</t>
  </si>
  <si>
    <t>Début</t>
  </si>
  <si>
    <t>Fin</t>
  </si>
  <si>
    <t>Capacité (pts)</t>
  </si>
  <si>
    <t>Points planifiés</t>
  </si>
  <si>
    <t>Points terminés</t>
  </si>
  <si>
    <t>Reste</t>
  </si>
  <si>
    <t>Charge</t>
  </si>
  <si>
    <t>Fondations : compte, connexion, panier</t>
  </si>
  <si>
    <t>Recherche et corrections prioritaires</t>
  </si>
  <si>
    <t>Espace personnel et qualité</t>
  </si>
  <si>
    <t>Planifié</t>
  </si>
  <si>
    <t>Paiement et performance</t>
  </si>
  <si>
    <t>TOTAL</t>
  </si>
  <si>
    <t>PARAMÈTRES — listes de référence (ne pas supprimer)</t>
  </si>
  <si>
    <t>Types</t>
  </si>
  <si>
    <t>Priorités (MoSCoW)</t>
  </si>
  <si>
    <t>Statuts</t>
  </si>
  <si>
    <t>Story points</t>
  </si>
  <si>
    <t>Sprints</t>
  </si>
  <si>
    <t>Statut sprint</t>
  </si>
  <si>
    <t>Kanban</t>
  </si>
  <si>
    <t>Scrumban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</si>
</sst>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 %"/>
  </numFmts>
  <fonts count="24" x14ac:knownFonts="1">
    <font>
      <sz val="11"/>
      <color theme="1"/>
      <name val="Calibri"/>
      <family val="2"/>
      <charset val="1"/>
    </font>
    <font>
      <b/>
      <sz val="20"/>
      <color rgb="FFFFFFFF"/>
      <name val="Calibri"/>
      <charset val="1"/>
    </font>
    <font>
      <sz val="10"/>
      <color rgb="FF5A5766"/>
      <name val="Calibri"/>
      <charset val="1"/>
    </font>
    <font>
      <b/>
      <sz val="11"/>
      <color rgb="FFFFFFFF"/>
      <name val="Calibri"/>
      <charset val="1"/>
    </font>
    <font>
      <b/>
      <sz val="9"/>
      <color rgb="FF36317E"/>
      <name val="Calibri"/>
      <charset val="1"/>
    </font>
    <font>
      <sz val="9"/>
      <color rgb="FF1F1B3A"/>
      <name val="Calibri"/>
      <charset val="1"/>
    </font>
    <font>
      <b/>
      <sz val="9"/>
      <color rgb="FF8A1C13"/>
      <name val="Calibri"/>
      <charset val="1"/>
    </font>
    <font>
      <b/>
      <sz val="9"/>
      <color rgb="FF8A4B0A"/>
      <name val="Calibri"/>
      <charset val="1"/>
    </font>
    <font>
      <b/>
      <sz val="9"/>
      <color rgb="FF1E4A80"/>
      <name val="Calibri"/>
      <charset val="1"/>
    </font>
    <font>
      <b/>
      <sz val="9"/>
      <color rgb="FF5A5766"/>
      <name val="Calibri"/>
      <charset val="1"/>
    </font>
    <font>
      <b/>
      <sz val="9"/>
      <color rgb="FF1C5A80"/>
      <name val="Calibri"/>
      <charset val="1"/>
    </font>
    <font>
      <b/>
      <sz val="9"/>
      <color rgb="FF7A5A00"/>
      <name val="Calibri"/>
      <charset val="1"/>
    </font>
    <font>
      <b/>
      <sz val="9"/>
      <color rgb="FF1E5B2A"/>
      <name val="Calibri"/>
      <charset val="1"/>
    </font>
    <font>
      <b/>
      <sz val="9"/>
      <color rgb="FF6A6772"/>
      <name val="Calibri"/>
      <charset val="1"/>
    </font>
    <font>
      <i/>
      <sz val="9"/>
      <color rgb="FF5A5766"/>
      <name val="Calibri"/>
      <charset val="1"/>
    </font>
    <font>
      <b/>
      <sz val="18"/>
      <color rgb="FFFFFFFF"/>
      <name val="Calibri"/>
      <charset val="1"/>
    </font>
    <font>
      <sz val="9"/>
      <color rgb="FF5A5766"/>
      <name val="Calibri"/>
      <charset val="1"/>
    </font>
    <font>
      <b/>
      <sz val="26"/>
      <color rgb="FF4E48B8"/>
      <name val="Calibri"/>
      <charset val="1"/>
    </font>
    <font>
      <b/>
      <sz val="10"/>
      <color rgb="FFFFFFFF"/>
      <name val="Calibri"/>
      <charset val="1"/>
    </font>
    <font>
      <b/>
      <sz val="9"/>
      <color rgb="FF1F1B3A"/>
      <name val="Calibri"/>
      <charset val="1"/>
    </font>
    <font>
      <b/>
      <sz val="9"/>
      <color rgb="FFFFFFFF"/>
      <name val="Calibri"/>
      <charset val="1"/>
    </font>
    <font>
      <b/>
      <sz val="10"/>
      <color rgb="FF36317E"/>
      <name val="Calibri"/>
      <charset val="1"/>
    </font>
    <font>
      <sz val="10"/>
      <color rgb="FF1F1B3A"/>
      <name val="Calibri"/>
      <charset val="1"/>
    </font>
    <font>
      <b/>
      <sz val="10"/>
      <color rgb="FF1F1B3A"/>
      <name val="Calibri"/>
      <charset val="1"/>
    </font>
  </fonts>
  <fills count="19">
    <fill>
      <patternFill patternType="none"/>
    </fill>
    <fill>
      <patternFill patternType="gray125"/>
    </fill>
    <fill>
      <patternFill patternType="solid">
        <fgColor rgb="FF24215A"/>
        <bgColor rgb="FF1F1B3A"/>
      </patternFill>
    </fill>
    <fill>
      <patternFill patternType="solid">
        <fgColor rgb="FFFFFFFF"/>
        <bgColor rgb="FFF7F6FC"/>
      </patternFill>
    </fill>
    <fill>
      <patternFill patternType="solid">
        <fgColor rgb="FF4E48B8"/>
        <bgColor rgb="FF36317E"/>
      </patternFill>
    </fill>
    <fill>
      <patternFill patternType="solid">
        <fgColor rgb="FFECEBF9"/>
        <bgColor rgb="FFECEBF0"/>
      </patternFill>
    </fill>
    <fill>
      <patternFill patternType="solid">
        <fgColor rgb="FFFFF7DE"/>
        <bgColor rgb="FFF7F6FC"/>
      </patternFill>
    </fill>
    <fill>
      <patternFill patternType="solid">
        <fgColor rgb="FFF7F6FC"/>
        <bgColor rgb="FFFFFFFF"/>
      </patternFill>
    </fill>
    <fill>
      <patternFill patternType="solid">
        <fgColor rgb="FFF3C9C4"/>
        <bgColor rgb="FFF5D0CB"/>
      </patternFill>
    </fill>
    <fill>
      <patternFill patternType="solid">
        <fgColor rgb="FFFADFB4"/>
        <bgColor rgb="FFFCEFC2"/>
      </patternFill>
    </fill>
    <fill>
      <patternFill patternType="solid">
        <fgColor rgb="FFCFE0F5"/>
        <bgColor rgb="FFCFE3F1"/>
      </patternFill>
    </fill>
    <fill>
      <patternFill patternType="solid">
        <fgColor rgb="FFE2E0E6"/>
        <bgColor rgb="FFDAD8DE"/>
      </patternFill>
    </fill>
    <fill>
      <patternFill patternType="solid">
        <fgColor rgb="FFECEBF0"/>
        <bgColor rgb="FFECEBF9"/>
      </patternFill>
    </fill>
    <fill>
      <patternFill patternType="solid">
        <fgColor rgb="FFCFE3F1"/>
        <bgColor rgb="FFCFE0F5"/>
      </patternFill>
    </fill>
    <fill>
      <patternFill patternType="solid">
        <fgColor rgb="FFFCEFC2"/>
        <bgColor rgb="FFFFF7DE"/>
      </patternFill>
    </fill>
    <fill>
      <patternFill patternType="solid">
        <fgColor rgb="FFF5D0CB"/>
        <bgColor rgb="FFF3C9C4"/>
      </patternFill>
    </fill>
    <fill>
      <patternFill patternType="solid">
        <fgColor rgb="FFD5EAD8"/>
        <bgColor rgb="FFCFE3F1"/>
      </patternFill>
    </fill>
    <fill>
      <patternFill patternType="solid">
        <fgColor rgb="FFDAD8DE"/>
        <bgColor rgb="FFD9D9D9"/>
      </patternFill>
    </fill>
    <fill>
      <patternFill patternType="solid">
        <fgColor rgb="FF36317E"/>
        <bgColor rgb="FF24215A"/>
      </patternFill>
    </fill>
  </fills>
  <borders count="2">
    <border>
      <left/>
      <right/>
      <top/>
      <bottom/>
      <diagonal/>
    </border>
    <border>
      <left style="thin">
        <color rgb="FFD9D5EC"/>
      </left>
      <right style="thin">
        <color rgb="FFD9D5EC"/>
      </right>
      <top style="thin">
        <color rgb="FFD9D5EC"/>
      </top>
      <bottom style="thin">
        <color rgb="FFD9D5EC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8" fillId="4" borderId="0" xfId="0" applyFont="1" applyFill="1" applyAlignment="1">
      <alignment horizontal="left" vertical="center" indent="1"/>
    </xf>
    <xf numFmtId="164" fontId="17" fillId="5" borderId="1" xfId="0" applyNumberFormat="1" applyFont="1" applyFill="1" applyBorder="1" applyAlignment="1">
      <alignment horizontal="center" vertical="center"/>
    </xf>
    <xf numFmtId="1" fontId="17" fillId="5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0" fontId="16" fillId="3" borderId="0" xfId="0" applyFont="1" applyFill="1" applyAlignment="1">
      <alignment horizontal="left" vertical="center" indent="1"/>
    </xf>
    <xf numFmtId="0" fontId="15" fillId="2" borderId="0" xfId="0" applyFont="1" applyFill="1" applyAlignment="1">
      <alignment horizontal="left" vertical="center" indent="1"/>
    </xf>
    <xf numFmtId="0" fontId="14" fillId="5" borderId="1" xfId="0" applyFont="1" applyFill="1" applyBorder="1" applyAlignment="1">
      <alignment horizontal="left" vertical="center" wrapText="1" indent="1"/>
    </xf>
    <xf numFmtId="0" fontId="5" fillId="7" borderId="0" xfId="0" applyFont="1" applyFill="1" applyAlignment="1">
      <alignment horizontal="left" vertical="center" wrapText="1" indent="1"/>
    </xf>
    <xf numFmtId="0" fontId="5" fillId="3" borderId="0" xfId="0" applyFont="1" applyFill="1" applyAlignment="1">
      <alignment horizontal="left" vertical="center" wrapText="1" indent="1"/>
    </xf>
    <xf numFmtId="14" fontId="5" fillId="6" borderId="1" xfId="0" applyNumberFormat="1" applyFont="1" applyFill="1" applyBorder="1" applyAlignment="1">
      <alignment horizontal="left" vertical="center" indent="1"/>
    </xf>
    <xf numFmtId="0" fontId="5" fillId="6" borderId="1" xfId="0" applyFont="1" applyFill="1" applyBorder="1" applyAlignment="1">
      <alignment horizontal="left" vertical="center" indent="1"/>
    </xf>
    <xf numFmtId="0" fontId="3" fillId="4" borderId="0" xfId="0" applyFont="1" applyFill="1" applyAlignment="1">
      <alignment horizontal="left" vertical="center" indent="1"/>
    </xf>
    <xf numFmtId="0" fontId="2" fillId="3" borderId="0" xfId="0" applyFont="1" applyFill="1" applyAlignment="1">
      <alignment horizontal="left" vertical="center" indent="1"/>
    </xf>
    <xf numFmtId="0" fontId="1" fillId="2" borderId="0" xfId="0" applyFont="1" applyFill="1" applyAlignment="1">
      <alignment horizontal="left" vertical="center" indent="1"/>
    </xf>
    <xf numFmtId="0" fontId="4" fillId="5" borderId="1" xfId="0" applyFont="1" applyFill="1" applyBorder="1" applyAlignment="1">
      <alignment horizontal="left" vertical="center" indent="1"/>
    </xf>
    <xf numFmtId="0" fontId="6" fillId="8" borderId="1" xfId="0" applyFont="1" applyFill="1" applyBorder="1" applyAlignment="1">
      <alignment horizontal="center" vertical="center"/>
    </xf>
    <xf numFmtId="0" fontId="7" fillId="9" borderId="1" xfId="0" applyFont="1" applyFill="1" applyBorder="1" applyAlignment="1">
      <alignment horizontal="center" vertical="center"/>
    </xf>
    <xf numFmtId="0" fontId="8" fillId="10" borderId="1" xfId="0" applyFont="1" applyFill="1" applyBorder="1" applyAlignment="1">
      <alignment horizontal="center" vertical="center"/>
    </xf>
    <xf numFmtId="0" fontId="9" fillId="11" borderId="1" xfId="0" applyFont="1" applyFill="1" applyBorder="1" applyAlignment="1">
      <alignment horizontal="center" vertical="center"/>
    </xf>
    <xf numFmtId="0" fontId="9" fillId="12" borderId="1" xfId="0" applyFont="1" applyFill="1" applyBorder="1" applyAlignment="1">
      <alignment horizontal="center" vertical="center"/>
    </xf>
    <xf numFmtId="0" fontId="10" fillId="13" borderId="1" xfId="0" applyFont="1" applyFill="1" applyBorder="1" applyAlignment="1">
      <alignment horizontal="center" vertical="center"/>
    </xf>
    <xf numFmtId="0" fontId="11" fillId="14" borderId="1" xfId="0" applyFont="1" applyFill="1" applyBorder="1" applyAlignment="1">
      <alignment horizontal="center" vertical="center"/>
    </xf>
    <xf numFmtId="0" fontId="6" fillId="15" borderId="1" xfId="0" applyFont="1" applyFill="1" applyBorder="1" applyAlignment="1">
      <alignment horizontal="center" vertical="center"/>
    </xf>
    <xf numFmtId="0" fontId="12" fillId="16" borderId="1" xfId="0" applyFont="1" applyFill="1" applyBorder="1" applyAlignment="1">
      <alignment horizontal="center" vertical="center"/>
    </xf>
    <xf numFmtId="0" fontId="13" fillId="17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9" fillId="12" borderId="1" xfId="0" applyFont="1" applyFill="1" applyBorder="1" applyAlignment="1">
      <alignment horizontal="left" vertical="center" indent="1"/>
    </xf>
    <xf numFmtId="0" fontId="19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indent="1"/>
    </xf>
    <xf numFmtId="0" fontId="10" fillId="13" borderId="1" xfId="0" applyFont="1" applyFill="1" applyBorder="1" applyAlignment="1">
      <alignment horizontal="left" vertical="center" indent="1"/>
    </xf>
    <xf numFmtId="0" fontId="11" fillId="14" borderId="1" xfId="0" applyFont="1" applyFill="1" applyBorder="1" applyAlignment="1">
      <alignment horizontal="left" vertical="center" indent="1"/>
    </xf>
    <xf numFmtId="0" fontId="6" fillId="15" borderId="1" xfId="0" applyFont="1" applyFill="1" applyBorder="1" applyAlignment="1">
      <alignment horizontal="left" vertical="center" indent="1"/>
    </xf>
    <xf numFmtId="0" fontId="12" fillId="16" borderId="1" xfId="0" applyFont="1" applyFill="1" applyBorder="1" applyAlignment="1">
      <alignment horizontal="left" vertical="center" indent="1"/>
    </xf>
    <xf numFmtId="0" fontId="13" fillId="17" borderId="1" xfId="0" applyFont="1" applyFill="1" applyBorder="1" applyAlignment="1">
      <alignment horizontal="left" vertical="center" indent="1"/>
    </xf>
    <xf numFmtId="0" fontId="6" fillId="8" borderId="1" xfId="0" applyFont="1" applyFill="1" applyBorder="1" applyAlignment="1">
      <alignment horizontal="left" vertical="center" indent="1"/>
    </xf>
    <xf numFmtId="0" fontId="7" fillId="9" borderId="1" xfId="0" applyFont="1" applyFill="1" applyBorder="1" applyAlignment="1">
      <alignment horizontal="left" vertical="center" indent="1"/>
    </xf>
    <xf numFmtId="0" fontId="8" fillId="10" borderId="1" xfId="0" applyFont="1" applyFill="1" applyBorder="1" applyAlignment="1">
      <alignment horizontal="left" vertical="center" indent="1"/>
    </xf>
    <xf numFmtId="0" fontId="9" fillId="11" borderId="1" xfId="0" applyFont="1" applyFill="1" applyBorder="1" applyAlignment="1">
      <alignment horizontal="left" vertical="center" indent="1"/>
    </xf>
    <xf numFmtId="0" fontId="20" fillId="4" borderId="1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22" fillId="0" borderId="1" xfId="0" applyFont="1" applyBorder="1" applyAlignment="1">
      <alignment horizontal="center" vertical="center"/>
    </xf>
    <xf numFmtId="2" fontId="2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22" fillId="6" borderId="1" xfId="0" applyFont="1" applyFill="1" applyBorder="1" applyAlignment="1">
      <alignment horizontal="center" vertical="center"/>
    </xf>
    <xf numFmtId="164" fontId="23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21" fillId="5" borderId="1" xfId="0" applyFont="1" applyFill="1" applyBorder="1" applyAlignment="1">
      <alignment horizontal="center" vertical="center"/>
    </xf>
    <xf numFmtId="164" fontId="21" fillId="5" borderId="1" xfId="0" applyNumberFormat="1" applyFont="1" applyFill="1" applyBorder="1" applyAlignment="1">
      <alignment horizontal="center" vertical="center"/>
    </xf>
    <xf numFmtId="0" fontId="0" fillId="5" borderId="1" xfId="0" applyFill="1" applyBorder="1"/>
    <xf numFmtId="0" fontId="20" fillId="4" borderId="0" xfId="0" applyFont="1" applyFill="1" applyAlignment="1">
      <alignment horizontal="center" vertical="center" wrapText="1"/>
    </xf>
    <xf numFmtId="0" fontId="20" fillId="18" borderId="0" xfId="0" applyFont="1" applyFill="1" applyAlignment="1">
      <alignment horizontal="center" vertical="center"/>
    </xf>
    <xf numFmtId="0" fontId="18" fillId="18" borderId="1" xfId="0" applyFont="1" applyFill="1" applyBorder="1" applyAlignment="1">
      <alignment horizontal="left" vertical="center" indent="1"/>
    </xf>
    <xf numFmtId="0" fontId="3" fillId="2" borderId="0" xfId="0" applyFont="1" applyFill="1" applyAlignment="1">
      <alignment horizontal="left" vertical="center" indent="1"/>
    </xf>
    <xf numFmtId="0" fontId="15" fillId="2" borderId="0" xfId="0" applyFont="1" applyFill="1" applyAlignment="1">
      <alignment horizontal="left" vertical="center"/>
    </xf>
  </cellXfs>
  <cellStyles count="1">
    <cellStyle name="Standard" xfId="0" builtinId="0"/>
  </cellStyles>
  <dxfs count="21">
    <dxf>
      <font>
        <b/>
        <sz val="9"/>
        <color rgb="FF1E5B2A"/>
        <name val="Calibri"/>
        <charset val="1"/>
      </font>
      <fill>
        <patternFill>
          <bgColor rgb="FFD5EAD8"/>
        </patternFill>
      </fill>
    </dxf>
    <dxf>
      <font>
        <b/>
        <sz val="9"/>
        <color rgb="FF1C5A80"/>
        <name val="Calibri"/>
        <charset val="1"/>
      </font>
      <fill>
        <patternFill>
          <bgColor rgb="FFCFE3F1"/>
        </patternFill>
      </fill>
    </dxf>
    <dxf>
      <font>
        <b/>
        <sz val="9"/>
        <color rgb="FF5A5766"/>
        <name val="Calibri"/>
        <charset val="1"/>
      </font>
      <fill>
        <patternFill>
          <bgColor rgb="FFECEBF0"/>
        </patternFill>
      </fill>
    </dxf>
    <dxf>
      <font>
        <b/>
        <sz val="10"/>
        <color rgb="FF1E5B2A"/>
        <name val="Calibri"/>
        <charset val="1"/>
      </font>
      <fill>
        <patternFill>
          <bgColor rgb="FFD5EAD8"/>
        </patternFill>
      </fill>
    </dxf>
    <dxf>
      <font>
        <b/>
        <sz val="10"/>
        <color rgb="FF7A5A00"/>
        <name val="Calibri"/>
        <charset val="1"/>
      </font>
      <fill>
        <patternFill>
          <bgColor rgb="FFFCEFC2"/>
        </patternFill>
      </fill>
    </dxf>
    <dxf>
      <font>
        <b/>
        <sz val="10"/>
        <color rgb="FF8A1C13"/>
        <name val="Calibri"/>
        <charset val="1"/>
      </font>
      <fill>
        <patternFill>
          <bgColor rgb="FFF5D0CB"/>
        </patternFill>
      </fill>
    </dxf>
    <dxf>
      <fill>
        <patternFill>
          <bgColor rgb="FFF7F6FC"/>
        </patternFill>
      </fill>
    </dxf>
    <dxf>
      <font>
        <b/>
        <sz val="9"/>
        <color rgb="FF6A6772"/>
        <name val="Calibri"/>
        <charset val="1"/>
      </font>
      <fill>
        <patternFill>
          <bgColor rgb="FFDAD8DE"/>
        </patternFill>
      </fill>
    </dxf>
    <dxf>
      <font>
        <b/>
        <sz val="9"/>
        <color rgb="FF1E5B2A"/>
        <name val="Calibri"/>
        <charset val="1"/>
      </font>
      <fill>
        <patternFill>
          <bgColor rgb="FFD5EAD8"/>
        </patternFill>
      </fill>
    </dxf>
    <dxf>
      <font>
        <b/>
        <sz val="9"/>
        <color rgb="FF8A1C13"/>
        <name val="Calibri"/>
        <charset val="1"/>
      </font>
      <fill>
        <patternFill>
          <bgColor rgb="FFF5D0CB"/>
        </patternFill>
      </fill>
    </dxf>
    <dxf>
      <font>
        <b/>
        <sz val="9"/>
        <color rgb="FF7A5A00"/>
        <name val="Calibri"/>
        <charset val="1"/>
      </font>
      <fill>
        <patternFill>
          <bgColor rgb="FFFCEFC2"/>
        </patternFill>
      </fill>
    </dxf>
    <dxf>
      <font>
        <b/>
        <sz val="9"/>
        <color rgb="FF1C5A80"/>
        <name val="Calibri"/>
        <charset val="1"/>
      </font>
      <fill>
        <patternFill>
          <bgColor rgb="FFCFE3F1"/>
        </patternFill>
      </fill>
    </dxf>
    <dxf>
      <font>
        <b/>
        <sz val="9"/>
        <color rgb="FF5A5766"/>
        <name val="Calibri"/>
        <charset val="1"/>
      </font>
      <fill>
        <patternFill>
          <bgColor rgb="FFECEBF0"/>
        </patternFill>
      </fill>
    </dxf>
    <dxf>
      <fill>
        <patternFill>
          <bgColor rgb="FFF7F6FC"/>
        </patternFill>
      </fill>
    </dxf>
    <dxf>
      <font>
        <b/>
        <sz val="10"/>
        <color rgb="FF1E5B2A"/>
        <name val="Calibri"/>
        <charset val="1"/>
      </font>
      <fill>
        <patternFill>
          <bgColor rgb="FFD5EAD8"/>
        </patternFill>
      </fill>
    </dxf>
    <dxf>
      <fill>
        <patternFill>
          <bgColor rgb="FFF7F6FC"/>
        </patternFill>
      </fill>
    </dxf>
    <dxf>
      <font>
        <b/>
        <sz val="9"/>
        <color rgb="FF5A5766"/>
        <name val="Calibri"/>
        <charset val="1"/>
      </font>
      <fill>
        <patternFill>
          <bgColor rgb="FFE2E0E6"/>
        </patternFill>
      </fill>
    </dxf>
    <dxf>
      <font>
        <b/>
        <sz val="9"/>
        <color rgb="FF1E4A80"/>
        <name val="Calibri"/>
        <charset val="1"/>
      </font>
      <fill>
        <patternFill>
          <bgColor rgb="FFCFE0F5"/>
        </patternFill>
      </fill>
    </dxf>
    <dxf>
      <font>
        <b/>
        <sz val="9"/>
        <color rgb="FF8A4B0A"/>
        <name val="Calibri"/>
        <charset val="1"/>
      </font>
      <fill>
        <patternFill>
          <bgColor rgb="FFFADFB4"/>
        </patternFill>
      </fill>
    </dxf>
    <dxf>
      <font>
        <b/>
        <sz val="9"/>
        <color rgb="FF8A1C13"/>
        <name val="Calibri"/>
        <charset val="1"/>
      </font>
      <fill>
        <patternFill>
          <bgColor rgb="FFF3C9C4"/>
        </patternFill>
      </fill>
    </dxf>
    <dxf>
      <fill>
        <patternFill>
          <bgColor rgb="FFF7F6FC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E2E0E6"/>
      <rgbColor rgb="FFFF00FF"/>
      <rgbColor rgb="FF00FFFF"/>
      <rgbColor rgb="FF8A1C13"/>
      <rgbColor rgb="FF1E5B2A"/>
      <rgbColor rgb="FF000080"/>
      <rgbColor rgb="FF7A5A00"/>
      <rgbColor rgb="FF800080"/>
      <rgbColor rgb="FF008080"/>
      <rgbColor rgb="FFB9B6C4"/>
      <rgbColor rgb="FF878787"/>
      <rgbColor rgb="FFD9D9D9"/>
      <rgbColor rgb="FF5A5766"/>
      <rgbColor rgb="FFFFF7DE"/>
      <rgbColor rgb="FFCFE3F1"/>
      <rgbColor rgb="FF660066"/>
      <rgbColor rgb="FFF7F6FC"/>
      <rgbColor rgb="FF1C5A80"/>
      <rgbColor rgb="FFD9D5EC"/>
      <rgbColor rgb="FF000080"/>
      <rgbColor rgb="FFFF00FF"/>
      <rgbColor rgb="FFECEBF0"/>
      <rgbColor rgb="FF00FFFF"/>
      <rgbColor rgb="FF800080"/>
      <rgbColor rgb="FF800000"/>
      <rgbColor rgb="FF008080"/>
      <rgbColor rgb="FF0000FF"/>
      <rgbColor rgb="FF00CCFF"/>
      <rgbColor rgb="FFECEBF9"/>
      <rgbColor rgb="FFD5EAD8"/>
      <rgbColor rgb="FFFCEFC2"/>
      <rgbColor rgb="FFB9B6E8"/>
      <rgbColor rgb="FFF5D0CB"/>
      <rgbColor rgb="FFDAD8DE"/>
      <rgbColor rgb="FFF3C9C4"/>
      <rgbColor rgb="FF4F81BD"/>
      <rgbColor rgb="FF33CCCC"/>
      <rgbColor rgb="FF99CC00"/>
      <rgbColor rgb="FFFADFB4"/>
      <rgbColor rgb="FFFF9900"/>
      <rgbColor rgb="FFFF6600"/>
      <rgbColor rgb="FF6A6772"/>
      <rgbColor rgb="FFCFE0F5"/>
      <rgbColor rgb="FF1E4A80"/>
      <rgbColor rgb="FF339966"/>
      <rgbColor rgb="FF003300"/>
      <rgbColor rgb="FF1F1B3A"/>
      <rgbColor rgb="FF8A4B0A"/>
      <rgbColor rgb="FF4E48B8"/>
      <rgbColor rgb="FF36317E"/>
      <rgbColor rgb="FF24215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9F8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de-DE" sz="1800" b="1" strike="noStrike" spc="-1">
                <a:solidFill>
                  <a:srgbClr val="000000"/>
                </a:solidFill>
                <a:latin typeface="Calibri"/>
              </a:rPr>
              <a:t>Éléments par statut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4F81BD"/>
            </a:solidFill>
            <a:ln w="0"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B9B6C4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1-23B8-4C81-A8A1-C904146EF77C}"/>
              </c:ext>
            </c:extLst>
          </c:dPt>
          <c:dPt>
            <c:idx val="1"/>
            <c:invertIfNegative val="0"/>
            <c:bubble3D val="0"/>
            <c:spPr>
              <a:solidFill>
                <a:srgbClr val="CFE3F1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3-23B8-4C81-A8A1-C904146EF77C}"/>
              </c:ext>
            </c:extLst>
          </c:dPt>
          <c:dPt>
            <c:idx val="2"/>
            <c:invertIfNegative val="0"/>
            <c:bubble3D val="0"/>
            <c:spPr>
              <a:solidFill>
                <a:srgbClr val="FCEFC2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5-23B8-4C81-A8A1-C904146EF77C}"/>
              </c:ext>
            </c:extLst>
          </c:dPt>
          <c:dPt>
            <c:idx val="3"/>
            <c:invertIfNegative val="0"/>
            <c:bubble3D val="0"/>
            <c:spPr>
              <a:solidFill>
                <a:srgbClr val="F5D0CB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7-23B8-4C81-A8A1-C904146EF77C}"/>
              </c:ext>
            </c:extLst>
          </c:dPt>
          <c:dPt>
            <c:idx val="4"/>
            <c:invertIfNegative val="0"/>
            <c:bubble3D val="0"/>
            <c:spPr>
              <a:solidFill>
                <a:srgbClr val="D5EAD8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9-23B8-4C81-A8A1-C904146EF77C}"/>
              </c:ext>
            </c:extLst>
          </c:dPt>
          <c:dPt>
            <c:idx val="5"/>
            <c:invertIfNegative val="0"/>
            <c:bubble3D val="0"/>
            <c:spPr>
              <a:solidFill>
                <a:srgbClr val="DAD8DE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B-23B8-4C81-A8A1-C904146EF77C}"/>
              </c:ext>
            </c:extLst>
          </c:dPt>
          <c:dLbls>
            <c:dLbl>
              <c:idx val="0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de-DE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1-23B8-4C81-A8A1-C904146EF77C}"/>
                </c:ext>
              </c:extLst>
            </c:dLbl>
            <c:dLbl>
              <c:idx val="1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de-DE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3-23B8-4C81-A8A1-C904146EF77C}"/>
                </c:ext>
              </c:extLst>
            </c:dLbl>
            <c:dLbl>
              <c:idx val="2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de-DE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5-23B8-4C81-A8A1-C904146EF77C}"/>
                </c:ext>
              </c:extLst>
            </c:dLbl>
            <c:dLbl>
              <c:idx val="3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de-DE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7-23B8-4C81-A8A1-C904146EF77C}"/>
                </c:ext>
              </c:extLst>
            </c:dLbl>
            <c:dLbl>
              <c:idx val="4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de-DE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9-23B8-4C81-A8A1-C904146EF77C}"/>
                </c:ext>
              </c:extLst>
            </c:dLbl>
            <c:dLbl>
              <c:idx val="5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de-DE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B-23B8-4C81-A8A1-C904146EF77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de-D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'Tableau de bord'!$B$14:$B$19</c:f>
              <c:strCache>
                <c:ptCount val="6"/>
                <c:pt idx="0">
                  <c:v>À faire</c:v>
                </c:pt>
                <c:pt idx="1">
                  <c:v>En cours</c:v>
                </c:pt>
                <c:pt idx="2">
                  <c:v>En revue</c:v>
                </c:pt>
                <c:pt idx="3">
                  <c:v>Bloqué</c:v>
                </c:pt>
                <c:pt idx="4">
                  <c:v>Terminé</c:v>
                </c:pt>
                <c:pt idx="5">
                  <c:v>Annulé</c:v>
                </c:pt>
              </c:strCache>
            </c:strRef>
          </c:cat>
          <c:val>
            <c:numRef>
              <c:f>'Tableau de bord'!$C$14:$C$19</c:f>
              <c:numCache>
                <c:formatCode>General</c:formatCode>
                <c:ptCount val="6"/>
                <c:pt idx="0">
                  <c:v>10</c:v>
                </c:pt>
                <c:pt idx="1">
                  <c:v>2</c:v>
                </c:pt>
                <c:pt idx="2">
                  <c:v>1</c:v>
                </c:pt>
                <c:pt idx="3">
                  <c:v>1</c:v>
                </c:pt>
                <c:pt idx="4">
                  <c:v>4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23B8-4C81-A8A1-C904146EF7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5926836"/>
        <c:axId val="59445981"/>
      </c:barChart>
      <c:catAx>
        <c:axId val="959268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59445981"/>
        <c:crosses val="autoZero"/>
        <c:auto val="1"/>
        <c:lblAlgn val="ctr"/>
        <c:lblOffset val="100"/>
        <c:noMultiLvlLbl val="0"/>
      </c:catAx>
      <c:valAx>
        <c:axId val="59445981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95926836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9F8F5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de-DE" sz="1800" b="1" strike="noStrike" spc="-1">
                <a:solidFill>
                  <a:srgbClr val="000000"/>
                </a:solidFill>
                <a:latin typeface="Calibri"/>
              </a:rPr>
              <a:t>Priorité du backlog (MoSCoW)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4F81BD"/>
            </a:solidFill>
            <a:ln w="0"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F3C9C4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1-CF85-43CC-A52C-79FC6903C3F7}"/>
              </c:ext>
            </c:extLst>
          </c:dPt>
          <c:dPt>
            <c:idx val="1"/>
            <c:invertIfNegative val="0"/>
            <c:bubble3D val="0"/>
            <c:spPr>
              <a:solidFill>
                <a:srgbClr val="FADFB4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3-CF85-43CC-A52C-79FC6903C3F7}"/>
              </c:ext>
            </c:extLst>
          </c:dPt>
          <c:dPt>
            <c:idx val="2"/>
            <c:invertIfNegative val="0"/>
            <c:bubble3D val="0"/>
            <c:spPr>
              <a:solidFill>
                <a:srgbClr val="CFE0F5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5-CF85-43CC-A52C-79FC6903C3F7}"/>
              </c:ext>
            </c:extLst>
          </c:dPt>
          <c:dPt>
            <c:idx val="3"/>
            <c:invertIfNegative val="0"/>
            <c:bubble3D val="0"/>
            <c:spPr>
              <a:solidFill>
                <a:srgbClr val="E2E0E6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7-CF85-43CC-A52C-79FC6903C3F7}"/>
              </c:ext>
            </c:extLst>
          </c:dPt>
          <c:dLbls>
            <c:dLbl>
              <c:idx val="0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de-DE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1-CF85-43CC-A52C-79FC6903C3F7}"/>
                </c:ext>
              </c:extLst>
            </c:dLbl>
            <c:dLbl>
              <c:idx val="1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de-DE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3-CF85-43CC-A52C-79FC6903C3F7}"/>
                </c:ext>
              </c:extLst>
            </c:dLbl>
            <c:dLbl>
              <c:idx val="2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de-DE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5-CF85-43CC-A52C-79FC6903C3F7}"/>
                </c:ext>
              </c:extLst>
            </c:dLbl>
            <c:dLbl>
              <c:idx val="3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de-DE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7-CF85-43CC-A52C-79FC6903C3F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de-D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'Tableau de bord'!$B$24:$B$27</c:f>
              <c:strCache>
                <c:ptCount val="4"/>
                <c:pt idx="0">
                  <c:v>Must have</c:v>
                </c:pt>
                <c:pt idx="1">
                  <c:v>Should have</c:v>
                </c:pt>
                <c:pt idx="2">
                  <c:v>Could have</c:v>
                </c:pt>
                <c:pt idx="3">
                  <c:v>Won't have</c:v>
                </c:pt>
              </c:strCache>
            </c:strRef>
          </c:cat>
          <c:val>
            <c:numRef>
              <c:f>'Tableau de bord'!$C$24:$C$27</c:f>
              <c:numCache>
                <c:formatCode>General</c:formatCode>
                <c:ptCount val="4"/>
                <c:pt idx="0">
                  <c:v>6</c:v>
                </c:pt>
                <c:pt idx="1">
                  <c:v>7</c:v>
                </c:pt>
                <c:pt idx="2">
                  <c:v>4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CF85-43CC-A52C-79FC6903C3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2302909"/>
        <c:axId val="17069137"/>
      </c:barChart>
      <c:catAx>
        <c:axId val="7230290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17069137"/>
        <c:crosses val="autoZero"/>
        <c:auto val="1"/>
        <c:lblAlgn val="ctr"/>
        <c:lblOffset val="100"/>
        <c:noMultiLvlLbl val="0"/>
      </c:catAx>
      <c:valAx>
        <c:axId val="17069137"/>
        <c:scaling>
          <c:orientation val="minMax"/>
        </c:scaling>
        <c:delete val="1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crossAx val="72302909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9F8F5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sz="1800" b="1" strike="noStrike" spc="-1">
                <a:solidFill>
                  <a:srgbClr val="000000"/>
                </a:solidFill>
                <a:latin typeface="Calibri"/>
              </a:rPr>
              <a:t>Vélocité — points planifiés vs terminés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Sprints!$F$3</c:f>
              <c:strCache>
                <c:ptCount val="1"/>
                <c:pt idx="0">
                  <c:v>Points planifiés</c:v>
                </c:pt>
              </c:strCache>
            </c:strRef>
          </c:tx>
          <c:spPr>
            <a:solidFill>
              <a:srgbClr val="B9B6E8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de-D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Sprints!$A$4:$A$7</c:f>
              <c:strCache>
                <c:ptCount val="4"/>
                <c:pt idx="0">
                  <c:v>Sprint 1</c:v>
                </c:pt>
                <c:pt idx="1">
                  <c:v>Sprint 2</c:v>
                </c:pt>
                <c:pt idx="2">
                  <c:v>Sprint 3</c:v>
                </c:pt>
                <c:pt idx="3">
                  <c:v>Sprint 4</c:v>
                </c:pt>
              </c:strCache>
            </c:strRef>
          </c:cat>
          <c:val>
            <c:numRef>
              <c:f>Sprints!$F$4:$F$7</c:f>
              <c:numCache>
                <c:formatCode>General</c:formatCode>
                <c:ptCount val="4"/>
                <c:pt idx="0">
                  <c:v>13</c:v>
                </c:pt>
                <c:pt idx="1">
                  <c:v>16</c:v>
                </c:pt>
                <c:pt idx="2">
                  <c:v>19</c:v>
                </c:pt>
                <c:pt idx="3">
                  <c:v>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07D-41C7-8BB7-82A7B44759DC}"/>
            </c:ext>
          </c:extLst>
        </c:ser>
        <c:ser>
          <c:idx val="1"/>
          <c:order val="1"/>
          <c:tx>
            <c:strRef>
              <c:f>Sprints!$G$3</c:f>
              <c:strCache>
                <c:ptCount val="1"/>
                <c:pt idx="0">
                  <c:v>Points terminés</c:v>
                </c:pt>
              </c:strCache>
            </c:strRef>
          </c:tx>
          <c:spPr>
            <a:solidFill>
              <a:srgbClr val="4E48B8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de-D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Sprints!$A$4:$A$7</c:f>
              <c:strCache>
                <c:ptCount val="4"/>
                <c:pt idx="0">
                  <c:v>Sprint 1</c:v>
                </c:pt>
                <c:pt idx="1">
                  <c:v>Sprint 2</c:v>
                </c:pt>
                <c:pt idx="2">
                  <c:v>Sprint 3</c:v>
                </c:pt>
                <c:pt idx="3">
                  <c:v>Sprint 4</c:v>
                </c:pt>
              </c:strCache>
            </c:strRef>
          </c:cat>
          <c:val>
            <c:numRef>
              <c:f>Sprints!$G$4:$G$7</c:f>
              <c:numCache>
                <c:formatCode>General</c:formatCode>
                <c:ptCount val="4"/>
                <c:pt idx="0">
                  <c:v>13</c:v>
                </c:pt>
                <c:pt idx="1">
                  <c:v>5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07D-41C7-8BB7-82A7B44759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3320190"/>
        <c:axId val="15062206"/>
      </c:barChart>
      <c:catAx>
        <c:axId val="4332019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15062206"/>
        <c:crosses val="autoZero"/>
        <c:auto val="1"/>
        <c:lblAlgn val="ctr"/>
        <c:lblOffset val="100"/>
        <c:noMultiLvlLbl val="0"/>
      </c:catAx>
      <c:valAx>
        <c:axId val="15062206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43320190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de-DE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</xdr:colOff>
      <xdr:row>11</xdr:row>
      <xdr:rowOff>0</xdr:rowOff>
    </xdr:from>
    <xdr:to>
      <xdr:col>12</xdr:col>
      <xdr:colOff>28576</xdr:colOff>
      <xdr:row>23</xdr:row>
      <xdr:rowOff>17640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4</xdr:col>
      <xdr:colOff>1</xdr:colOff>
      <xdr:row>23</xdr:row>
      <xdr:rowOff>114300</xdr:rowOff>
    </xdr:from>
    <xdr:to>
      <xdr:col>12</xdr:col>
      <xdr:colOff>28576</xdr:colOff>
      <xdr:row>35</xdr:row>
      <xdr:rowOff>131940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4</xdr:col>
      <xdr:colOff>465840</xdr:colOff>
      <xdr:row>22</xdr:row>
      <xdr:rowOff>43200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27"/>
  <sheetViews>
    <sheetView showGridLines="0" tabSelected="1" zoomScaleNormal="100" workbookViewId="0">
      <selection activeCell="T43" sqref="T43"/>
    </sheetView>
  </sheetViews>
  <sheetFormatPr baseColWidth="10" defaultColWidth="8.7109375" defaultRowHeight="15" x14ac:dyDescent="0.25"/>
  <cols>
    <col min="1" max="1" width="2" customWidth="1"/>
    <col min="2" max="2" width="22" customWidth="1"/>
    <col min="3" max="3" width="9" customWidth="1"/>
    <col min="4" max="4" width="3" customWidth="1"/>
    <col min="5" max="5" width="22" customWidth="1"/>
    <col min="6" max="6" width="9" customWidth="1"/>
    <col min="7" max="7" width="3" customWidth="1"/>
    <col min="8" max="11" width="13" customWidth="1"/>
  </cols>
  <sheetData>
    <row r="1" spans="1:12" ht="31.5" customHeight="1" x14ac:dyDescent="0.25">
      <c r="A1" s="58" t="s">
        <v>48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</row>
    <row r="2" spans="1:12" x14ac:dyDescent="0.25">
      <c r="A2" s="5" t="s">
        <v>49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2" ht="18" customHeight="1" x14ac:dyDescent="0.25">
      <c r="B3" s="4" t="s">
        <v>50</v>
      </c>
      <c r="C3" s="4"/>
      <c r="E3" s="4" t="s">
        <v>51</v>
      </c>
      <c r="F3" s="4"/>
      <c r="H3" s="4" t="s">
        <v>52</v>
      </c>
      <c r="I3" s="4"/>
    </row>
    <row r="4" spans="1:12" ht="19.5" customHeight="1" x14ac:dyDescent="0.25">
      <c r="B4" s="3">
        <f>COUNTA('Backlog produit'!$C$4:$C$40)</f>
        <v>18</v>
      </c>
      <c r="C4" s="3"/>
      <c r="E4" s="3">
        <f>SUM('Backlog produit'!$G$4:$G$40)</f>
        <v>118</v>
      </c>
      <c r="F4" s="3"/>
      <c r="H4" s="2">
        <f>IFERROR(SUMPRODUCT('Backlog produit'!$G$4:$G$40,'Backlog produit'!$L$4:$L$40)/SUM('Backlog produit'!$G$4:$G$40),0)</f>
        <v>0.25</v>
      </c>
      <c r="I4" s="2"/>
    </row>
    <row r="5" spans="1:12" ht="19.5" customHeight="1" x14ac:dyDescent="0.25">
      <c r="B5" s="3"/>
      <c r="C5" s="3"/>
      <c r="E5" s="3"/>
      <c r="F5" s="3"/>
      <c r="H5" s="2"/>
      <c r="I5" s="2"/>
    </row>
    <row r="7" spans="1:12" ht="18" customHeight="1" x14ac:dyDescent="0.25">
      <c r="B7" s="4" t="s">
        <v>53</v>
      </c>
      <c r="C7" s="4"/>
      <c r="E7" s="4" t="s">
        <v>54</v>
      </c>
      <c r="F7" s="4"/>
      <c r="H7" s="4" t="s">
        <v>55</v>
      </c>
      <c r="I7" s="4"/>
    </row>
    <row r="8" spans="1:12" ht="19.5" customHeight="1" x14ac:dyDescent="0.25">
      <c r="B8" s="3">
        <f>COUNTIF('Backlog produit'!$K$4:$K$40,"Terminé")</f>
        <v>4</v>
      </c>
      <c r="C8" s="3"/>
      <c r="E8" s="3">
        <f>COUNTIFS('Backlog produit'!$E$4:$E$40,"Must have",'Backlog produit'!$K$4:$K$40,"&lt;&gt;Terminé")</f>
        <v>2</v>
      </c>
      <c r="F8" s="3"/>
      <c r="H8" s="3">
        <f>COUNTIF('Backlog produit'!$K$4:$K$40,"Bloqué")</f>
        <v>1</v>
      </c>
      <c r="I8" s="3"/>
    </row>
    <row r="9" spans="1:12" ht="19.5" customHeight="1" x14ac:dyDescent="0.25">
      <c r="B9" s="3"/>
      <c r="C9" s="3"/>
      <c r="E9" s="3"/>
      <c r="F9" s="3"/>
      <c r="H9" s="3"/>
      <c r="I9" s="3"/>
    </row>
    <row r="12" spans="1:12" x14ac:dyDescent="0.25">
      <c r="B12" s="1" t="s">
        <v>56</v>
      </c>
      <c r="C12" s="1"/>
      <c r="E12" s="1" t="s">
        <v>57</v>
      </c>
      <c r="F12" s="1"/>
    </row>
    <row r="13" spans="1:12" x14ac:dyDescent="0.25">
      <c r="B13" s="26" t="s">
        <v>58</v>
      </c>
      <c r="C13" s="26" t="s">
        <v>59</v>
      </c>
      <c r="E13" s="26" t="s">
        <v>58</v>
      </c>
      <c r="F13" s="26" t="s">
        <v>59</v>
      </c>
    </row>
    <row r="14" spans="1:12" x14ac:dyDescent="0.25">
      <c r="B14" s="27" t="s">
        <v>35</v>
      </c>
      <c r="C14" s="28">
        <f>COUNTIF('Backlog produit'!$K$4:$K$40,"À faire")</f>
        <v>10</v>
      </c>
      <c r="E14" s="29" t="s">
        <v>60</v>
      </c>
      <c r="F14" s="28">
        <f>COUNTIF('Backlog produit'!$B$4:$B$40,"Épopée")</f>
        <v>2</v>
      </c>
    </row>
    <row r="15" spans="1:12" x14ac:dyDescent="0.25">
      <c r="B15" s="30" t="s">
        <v>37</v>
      </c>
      <c r="C15" s="28">
        <f>COUNTIF('Backlog produit'!$K$4:$K$40,"En cours")</f>
        <v>2</v>
      </c>
      <c r="E15" s="29" t="s">
        <v>61</v>
      </c>
      <c r="F15" s="28">
        <f>COUNTIF('Backlog produit'!$B$4:$B$40,"User story")</f>
        <v>9</v>
      </c>
    </row>
    <row r="16" spans="1:12" x14ac:dyDescent="0.25">
      <c r="B16" s="31" t="s">
        <v>39</v>
      </c>
      <c r="C16" s="28">
        <f>COUNTIF('Backlog produit'!$K$4:$K$40,"En revue")</f>
        <v>1</v>
      </c>
      <c r="E16" s="29" t="s">
        <v>62</v>
      </c>
      <c r="F16" s="28">
        <f>COUNTIF('Backlog produit'!$B$4:$B$40,"Fonctionnalité")</f>
        <v>2</v>
      </c>
    </row>
    <row r="17" spans="2:6" x14ac:dyDescent="0.25">
      <c r="B17" s="32" t="s">
        <v>41</v>
      </c>
      <c r="C17" s="28">
        <f>COUNTIF('Backlog produit'!$K$4:$K$40,"Bloqué")</f>
        <v>1</v>
      </c>
      <c r="E17" s="29" t="s">
        <v>63</v>
      </c>
      <c r="F17" s="28">
        <f>COUNTIF('Backlog produit'!$B$4:$B$40,"Amélioration")</f>
        <v>1</v>
      </c>
    </row>
    <row r="18" spans="2:6" x14ac:dyDescent="0.25">
      <c r="B18" s="33" t="s">
        <v>43</v>
      </c>
      <c r="C18" s="28">
        <f>COUNTIF('Backlog produit'!$K$4:$K$40,"Terminé")</f>
        <v>4</v>
      </c>
      <c r="E18" s="29" t="s">
        <v>64</v>
      </c>
      <c r="F18" s="28">
        <f>COUNTIF('Backlog produit'!$B$4:$B$40,"Anomalie")</f>
        <v>2</v>
      </c>
    </row>
    <row r="19" spans="2:6" x14ac:dyDescent="0.25">
      <c r="B19" s="34" t="s">
        <v>45</v>
      </c>
      <c r="C19" s="28">
        <f>COUNTIF('Backlog produit'!$K$4:$K$40,"Annulé")</f>
        <v>0</v>
      </c>
      <c r="E19" s="29" t="s">
        <v>65</v>
      </c>
      <c r="F19" s="28">
        <f>COUNTIF('Backlog produit'!$B$4:$B$40,"Tâche")</f>
        <v>1</v>
      </c>
    </row>
    <row r="20" spans="2:6" x14ac:dyDescent="0.25">
      <c r="E20" s="29" t="s">
        <v>66</v>
      </c>
      <c r="F20" s="28">
        <f>COUNTIF('Backlog produit'!$B$4:$B$40,"Dette technique")</f>
        <v>1</v>
      </c>
    </row>
    <row r="22" spans="2:6" x14ac:dyDescent="0.25">
      <c r="B22" s="1" t="s">
        <v>67</v>
      </c>
      <c r="C22" s="1"/>
    </row>
    <row r="23" spans="2:6" x14ac:dyDescent="0.25">
      <c r="B23" s="26" t="s">
        <v>58</v>
      </c>
      <c r="C23" s="26" t="s">
        <v>59</v>
      </c>
    </row>
    <row r="24" spans="2:6" x14ac:dyDescent="0.25">
      <c r="B24" s="35" t="s">
        <v>26</v>
      </c>
      <c r="C24" s="28">
        <f>COUNTIF('Backlog produit'!$E$4:$E$40,"Must have")</f>
        <v>6</v>
      </c>
    </row>
    <row r="25" spans="2:6" x14ac:dyDescent="0.25">
      <c r="B25" s="36" t="s">
        <v>28</v>
      </c>
      <c r="C25" s="28">
        <f>COUNTIF('Backlog produit'!$E$4:$E$40,"Should have")</f>
        <v>7</v>
      </c>
    </row>
    <row r="26" spans="2:6" x14ac:dyDescent="0.25">
      <c r="B26" s="37" t="s">
        <v>30</v>
      </c>
      <c r="C26" s="28">
        <f>COUNTIF('Backlog produit'!$E$4:$E$40,"Could have")</f>
        <v>4</v>
      </c>
    </row>
    <row r="27" spans="2:6" x14ac:dyDescent="0.25">
      <c r="B27" s="38" t="s">
        <v>32</v>
      </c>
      <c r="C27" s="28">
        <f>COUNTIF('Backlog produit'!$E$4:$E$40,"Won't have")</f>
        <v>1</v>
      </c>
    </row>
  </sheetData>
  <mergeCells count="17">
    <mergeCell ref="B22:C22"/>
    <mergeCell ref="A1:L1"/>
    <mergeCell ref="B8:C9"/>
    <mergeCell ref="E8:F9"/>
    <mergeCell ref="H8:I9"/>
    <mergeCell ref="B12:C12"/>
    <mergeCell ref="E12:F12"/>
    <mergeCell ref="B4:C5"/>
    <mergeCell ref="E4:F5"/>
    <mergeCell ref="H4:I5"/>
    <mergeCell ref="B7:C7"/>
    <mergeCell ref="E7:F7"/>
    <mergeCell ref="H7:I7"/>
    <mergeCell ref="A2:K2"/>
    <mergeCell ref="B3:C3"/>
    <mergeCell ref="E3:F3"/>
    <mergeCell ref="H3:I3"/>
  </mergeCells>
  <pageMargins left="0.75" right="0.75" top="1" bottom="1" header="0.511811023622047" footer="0.511811023622047"/>
  <pageSetup orientation="landscape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40"/>
  <sheetViews>
    <sheetView showGridLines="0" zoomScaleNormal="100" workbookViewId="0">
      <pane ySplit="3" topLeftCell="A4" activePane="bottomLeft" state="frozen"/>
      <selection pane="bottomLeft"/>
    </sheetView>
  </sheetViews>
  <sheetFormatPr baseColWidth="10" defaultColWidth="8.7109375" defaultRowHeight="15" x14ac:dyDescent="0.25"/>
  <cols>
    <col min="1" max="1" width="5" customWidth="1"/>
    <col min="2" max="2" width="15" customWidth="1"/>
    <col min="3" max="3" width="50" customWidth="1"/>
    <col min="4" max="4" width="17" customWidth="1"/>
    <col min="5" max="5" width="15" customWidth="1"/>
    <col min="6" max="6" width="9" customWidth="1"/>
    <col min="7" max="7" width="7" customWidth="1"/>
    <col min="8" max="8" width="9" customWidth="1"/>
    <col min="9" max="9" width="11" customWidth="1"/>
    <col min="10" max="10" width="15" customWidth="1"/>
    <col min="11" max="12" width="11" customWidth="1"/>
    <col min="13" max="13" width="13" customWidth="1"/>
    <col min="14" max="14" width="11" customWidth="1"/>
    <col min="15" max="15" width="46" customWidth="1"/>
  </cols>
  <sheetData>
    <row r="1" spans="1:15" ht="31.5" customHeight="1" x14ac:dyDescent="0.25">
      <c r="A1" s="6" t="s">
        <v>68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ht="18" customHeight="1" x14ac:dyDescent="0.25">
      <c r="A2" s="55" t="s">
        <v>69</v>
      </c>
      <c r="B2" s="55"/>
      <c r="C2" s="55"/>
      <c r="D2" s="55"/>
      <c r="E2" s="55" t="s">
        <v>70</v>
      </c>
      <c r="F2" s="55"/>
      <c r="G2" s="55"/>
      <c r="H2" s="55"/>
      <c r="I2" s="55" t="s">
        <v>71</v>
      </c>
      <c r="J2" s="55"/>
      <c r="K2" s="55"/>
      <c r="L2" s="55"/>
      <c r="M2" s="55" t="s">
        <v>72</v>
      </c>
      <c r="N2" s="55"/>
      <c r="O2" s="55"/>
    </row>
    <row r="3" spans="1:15" ht="30" customHeight="1" x14ac:dyDescent="0.25">
      <c r="A3" s="39" t="s">
        <v>73</v>
      </c>
      <c r="B3" s="39" t="s">
        <v>74</v>
      </c>
      <c r="C3" s="39" t="s">
        <v>75</v>
      </c>
      <c r="D3" s="39" t="s">
        <v>76</v>
      </c>
      <c r="E3" s="39" t="s">
        <v>67</v>
      </c>
      <c r="F3" s="39" t="s">
        <v>77</v>
      </c>
      <c r="G3" s="39" t="s">
        <v>78</v>
      </c>
      <c r="H3" s="39" t="s">
        <v>79</v>
      </c>
      <c r="I3" s="39" t="s">
        <v>80</v>
      </c>
      <c r="J3" s="39" t="s">
        <v>81</v>
      </c>
      <c r="K3" s="39" t="s">
        <v>82</v>
      </c>
      <c r="L3" s="39" t="s">
        <v>83</v>
      </c>
      <c r="M3" s="39" t="s">
        <v>84</v>
      </c>
      <c r="N3" s="39" t="s">
        <v>85</v>
      </c>
      <c r="O3" s="39" t="s">
        <v>86</v>
      </c>
    </row>
    <row r="4" spans="1:15" ht="30" customHeight="1" x14ac:dyDescent="0.25">
      <c r="A4" s="40">
        <f t="shared" ref="A4:A40" si="0">IF($C4="","",ROW()-3)</f>
        <v>1</v>
      </c>
      <c r="B4" s="41" t="s">
        <v>60</v>
      </c>
      <c r="C4" s="42" t="s">
        <v>87</v>
      </c>
      <c r="D4" s="41" t="s">
        <v>87</v>
      </c>
      <c r="E4" s="28" t="s">
        <v>28</v>
      </c>
      <c r="F4" s="43">
        <v>4</v>
      </c>
      <c r="G4" s="43">
        <v>13</v>
      </c>
      <c r="H4" s="44">
        <f t="shared" ref="H4:H40" si="1">IF(OR($F4="",$G4="",$G4=0),"",ROUND($F4/$G4,2))</f>
        <v>0.31</v>
      </c>
      <c r="I4" s="45" t="s">
        <v>88</v>
      </c>
      <c r="J4" s="41" t="s">
        <v>6</v>
      </c>
      <c r="K4" s="28" t="s">
        <v>37</v>
      </c>
      <c r="L4" s="46">
        <v>0.5</v>
      </c>
      <c r="M4" s="47">
        <f>DATE(2027,1,5)</f>
        <v>46392</v>
      </c>
      <c r="N4" s="47">
        <f>DATE(2027,6,30)</f>
        <v>46568</v>
      </c>
      <c r="O4" s="42" t="s">
        <v>89</v>
      </c>
    </row>
    <row r="5" spans="1:15" ht="30" customHeight="1" x14ac:dyDescent="0.25">
      <c r="A5" s="40">
        <f t="shared" si="0"/>
        <v>2</v>
      </c>
      <c r="B5" s="41" t="s">
        <v>61</v>
      </c>
      <c r="C5" s="42" t="s">
        <v>90</v>
      </c>
      <c r="D5" s="41" t="s">
        <v>87</v>
      </c>
      <c r="E5" s="28" t="s">
        <v>26</v>
      </c>
      <c r="F5" s="43">
        <v>5</v>
      </c>
      <c r="G5" s="43">
        <v>5</v>
      </c>
      <c r="H5" s="44">
        <f t="shared" si="1"/>
        <v>1</v>
      </c>
      <c r="I5" s="45" t="s">
        <v>91</v>
      </c>
      <c r="J5" s="41" t="s">
        <v>8</v>
      </c>
      <c r="K5" s="28" t="s">
        <v>43</v>
      </c>
      <c r="L5" s="46">
        <v>1</v>
      </c>
      <c r="M5" s="47">
        <f>DATE(2027,1,5)</f>
        <v>46392</v>
      </c>
      <c r="N5" s="47">
        <f>DATE(2027,1,24)</f>
        <v>46411</v>
      </c>
      <c r="O5" s="42" t="s">
        <v>92</v>
      </c>
    </row>
    <row r="6" spans="1:15" ht="30" customHeight="1" x14ac:dyDescent="0.25">
      <c r="A6" s="40">
        <f t="shared" si="0"/>
        <v>3</v>
      </c>
      <c r="B6" s="41" t="s">
        <v>61</v>
      </c>
      <c r="C6" s="42" t="s">
        <v>93</v>
      </c>
      <c r="D6" s="41" t="s">
        <v>87</v>
      </c>
      <c r="E6" s="28" t="s">
        <v>26</v>
      </c>
      <c r="F6" s="43">
        <v>5</v>
      </c>
      <c r="G6" s="43">
        <v>3</v>
      </c>
      <c r="H6" s="44">
        <f t="shared" si="1"/>
        <v>1.67</v>
      </c>
      <c r="I6" s="45" t="s">
        <v>91</v>
      </c>
      <c r="J6" s="41" t="s">
        <v>8</v>
      </c>
      <c r="K6" s="28" t="s">
        <v>43</v>
      </c>
      <c r="L6" s="46">
        <v>1</v>
      </c>
      <c r="M6" s="47">
        <f>DATE(2027,1,5)</f>
        <v>46392</v>
      </c>
      <c r="N6" s="47">
        <f>DATE(2027,1,24)</f>
        <v>46411</v>
      </c>
      <c r="O6" s="42" t="s">
        <v>94</v>
      </c>
    </row>
    <row r="7" spans="1:15" ht="30" customHeight="1" x14ac:dyDescent="0.25">
      <c r="A7" s="40">
        <f t="shared" si="0"/>
        <v>4</v>
      </c>
      <c r="B7" s="41" t="s">
        <v>61</v>
      </c>
      <c r="C7" s="42" t="s">
        <v>95</v>
      </c>
      <c r="D7" s="41" t="s">
        <v>87</v>
      </c>
      <c r="E7" s="28" t="s">
        <v>28</v>
      </c>
      <c r="F7" s="43">
        <v>4</v>
      </c>
      <c r="G7" s="43">
        <v>3</v>
      </c>
      <c r="H7" s="44">
        <f t="shared" si="1"/>
        <v>1.33</v>
      </c>
      <c r="I7" s="45" t="s">
        <v>96</v>
      </c>
      <c r="J7" s="41" t="s">
        <v>97</v>
      </c>
      <c r="K7" s="28" t="s">
        <v>37</v>
      </c>
      <c r="L7" s="46">
        <v>0.5</v>
      </c>
      <c r="M7" s="47">
        <f>DATE(2027,1,5)</f>
        <v>46392</v>
      </c>
      <c r="N7" s="47">
        <f>DATE(2027,2,14)</f>
        <v>46432</v>
      </c>
      <c r="O7" s="42" t="s">
        <v>98</v>
      </c>
    </row>
    <row r="8" spans="1:15" ht="30" customHeight="1" x14ac:dyDescent="0.25">
      <c r="A8" s="40">
        <f t="shared" si="0"/>
        <v>5</v>
      </c>
      <c r="B8" s="41" t="s">
        <v>62</v>
      </c>
      <c r="C8" s="42" t="s">
        <v>99</v>
      </c>
      <c r="D8" s="41" t="s">
        <v>87</v>
      </c>
      <c r="E8" s="28" t="s">
        <v>28</v>
      </c>
      <c r="F8" s="43">
        <v>4</v>
      </c>
      <c r="G8" s="43">
        <v>8</v>
      </c>
      <c r="H8" s="44">
        <f t="shared" si="1"/>
        <v>0.5</v>
      </c>
      <c r="I8" s="45" t="s">
        <v>100</v>
      </c>
      <c r="J8" s="41" t="s">
        <v>101</v>
      </c>
      <c r="K8" s="28" t="s">
        <v>35</v>
      </c>
      <c r="L8" s="46">
        <v>0</v>
      </c>
      <c r="M8" s="47">
        <f>DATE(2027,1,8)</f>
        <v>46395</v>
      </c>
      <c r="N8" s="47">
        <f>DATE(2027,3,7)</f>
        <v>46453</v>
      </c>
      <c r="O8" s="42" t="s">
        <v>102</v>
      </c>
    </row>
    <row r="9" spans="1:15" ht="30" customHeight="1" x14ac:dyDescent="0.25">
      <c r="A9" s="40">
        <f t="shared" si="0"/>
        <v>6</v>
      </c>
      <c r="B9" s="41" t="s">
        <v>61</v>
      </c>
      <c r="C9" s="42" t="s">
        <v>103</v>
      </c>
      <c r="D9" s="41" t="s">
        <v>87</v>
      </c>
      <c r="E9" s="28" t="s">
        <v>30</v>
      </c>
      <c r="F9" s="43">
        <v>3</v>
      </c>
      <c r="G9" s="43">
        <v>3</v>
      </c>
      <c r="H9" s="44">
        <f t="shared" si="1"/>
        <v>1</v>
      </c>
      <c r="I9" s="45" t="s">
        <v>100</v>
      </c>
      <c r="J9" s="41" t="s">
        <v>6</v>
      </c>
      <c r="K9" s="28" t="s">
        <v>35</v>
      </c>
      <c r="L9" s="46">
        <v>0</v>
      </c>
      <c r="M9" s="47">
        <f>DATE(2027,1,8)</f>
        <v>46395</v>
      </c>
      <c r="N9" s="47">
        <f>DATE(2027,3,7)</f>
        <v>46453</v>
      </c>
      <c r="O9" s="42" t="s">
        <v>104</v>
      </c>
    </row>
    <row r="10" spans="1:15" ht="30" customHeight="1" x14ac:dyDescent="0.25">
      <c r="A10" s="40">
        <f t="shared" si="0"/>
        <v>7</v>
      </c>
      <c r="B10" s="41" t="s">
        <v>60</v>
      </c>
      <c r="C10" s="42" t="s">
        <v>105</v>
      </c>
      <c r="D10" s="41" t="s">
        <v>106</v>
      </c>
      <c r="E10" s="28" t="s">
        <v>28</v>
      </c>
      <c r="F10" s="43">
        <v>4</v>
      </c>
      <c r="G10" s="43">
        <v>13</v>
      </c>
      <c r="H10" s="44">
        <f t="shared" si="1"/>
        <v>0.31</v>
      </c>
      <c r="I10" s="45" t="s">
        <v>88</v>
      </c>
      <c r="J10" s="41" t="s">
        <v>101</v>
      </c>
      <c r="K10" s="28" t="s">
        <v>35</v>
      </c>
      <c r="L10" s="46">
        <v>0</v>
      </c>
      <c r="M10" s="47">
        <f>DATE(2027,1,8)</f>
        <v>46395</v>
      </c>
      <c r="N10" s="47">
        <f>DATE(2027,6,30)</f>
        <v>46568</v>
      </c>
      <c r="O10" s="42" t="s">
        <v>107</v>
      </c>
    </row>
    <row r="11" spans="1:15" ht="30" customHeight="1" x14ac:dyDescent="0.25">
      <c r="A11" s="40">
        <f t="shared" si="0"/>
        <v>8</v>
      </c>
      <c r="B11" s="41" t="s">
        <v>61</v>
      </c>
      <c r="C11" s="42" t="s">
        <v>108</v>
      </c>
      <c r="D11" s="41" t="s">
        <v>106</v>
      </c>
      <c r="E11" s="28" t="s">
        <v>26</v>
      </c>
      <c r="F11" s="43">
        <v>5</v>
      </c>
      <c r="G11" s="43">
        <v>5</v>
      </c>
      <c r="H11" s="44">
        <f t="shared" si="1"/>
        <v>1</v>
      </c>
      <c r="I11" s="45" t="s">
        <v>96</v>
      </c>
      <c r="J11" s="41" t="s">
        <v>101</v>
      </c>
      <c r="K11" s="28" t="s">
        <v>43</v>
      </c>
      <c r="L11" s="46">
        <v>1</v>
      </c>
      <c r="M11" s="47">
        <f>DATE(2027,1,8)</f>
        <v>46395</v>
      </c>
      <c r="N11" s="47">
        <f>DATE(2027,2,14)</f>
        <v>46432</v>
      </c>
      <c r="O11" s="42" t="s">
        <v>109</v>
      </c>
    </row>
    <row r="12" spans="1:15" ht="30" customHeight="1" x14ac:dyDescent="0.25">
      <c r="A12" s="40">
        <f t="shared" si="0"/>
        <v>9</v>
      </c>
      <c r="B12" s="41" t="s">
        <v>61</v>
      </c>
      <c r="C12" s="42" t="s">
        <v>110</v>
      </c>
      <c r="D12" s="41" t="s">
        <v>106</v>
      </c>
      <c r="E12" s="28" t="s">
        <v>30</v>
      </c>
      <c r="F12" s="43">
        <v>3</v>
      </c>
      <c r="G12" s="43">
        <v>5</v>
      </c>
      <c r="H12" s="44">
        <f t="shared" si="1"/>
        <v>0.6</v>
      </c>
      <c r="I12" s="45" t="s">
        <v>111</v>
      </c>
      <c r="J12" s="41" t="s">
        <v>97</v>
      </c>
      <c r="K12" s="28" t="s">
        <v>35</v>
      </c>
      <c r="L12" s="46">
        <v>0</v>
      </c>
      <c r="M12" s="47">
        <f>DATE(2027,1,12)</f>
        <v>46399</v>
      </c>
      <c r="N12" s="47">
        <f>DATE(2027,3,28)</f>
        <v>46474</v>
      </c>
      <c r="O12" s="42" t="s">
        <v>112</v>
      </c>
    </row>
    <row r="13" spans="1:15" ht="30" customHeight="1" x14ac:dyDescent="0.25">
      <c r="A13" s="40">
        <f t="shared" si="0"/>
        <v>10</v>
      </c>
      <c r="B13" s="41" t="s">
        <v>63</v>
      </c>
      <c r="C13" s="42" t="s">
        <v>113</v>
      </c>
      <c r="D13" s="41" t="s">
        <v>114</v>
      </c>
      <c r="E13" s="28" t="s">
        <v>28</v>
      </c>
      <c r="F13" s="43">
        <v>4</v>
      </c>
      <c r="G13" s="43">
        <v>8</v>
      </c>
      <c r="H13" s="44">
        <f t="shared" si="1"/>
        <v>0.5</v>
      </c>
      <c r="I13" s="45" t="s">
        <v>111</v>
      </c>
      <c r="J13" s="41" t="s">
        <v>115</v>
      </c>
      <c r="K13" s="28" t="s">
        <v>35</v>
      </c>
      <c r="L13" s="46">
        <v>0</v>
      </c>
      <c r="M13" s="47">
        <f>DATE(2027,1,12)</f>
        <v>46399</v>
      </c>
      <c r="N13" s="47">
        <f>DATE(2027,3,28)</f>
        <v>46474</v>
      </c>
      <c r="O13" s="42" t="s">
        <v>116</v>
      </c>
    </row>
    <row r="14" spans="1:15" ht="30" customHeight="1" x14ac:dyDescent="0.25">
      <c r="A14" s="40">
        <f t="shared" si="0"/>
        <v>11</v>
      </c>
      <c r="B14" s="41" t="s">
        <v>64</v>
      </c>
      <c r="C14" s="42" t="s">
        <v>117</v>
      </c>
      <c r="D14" s="41" t="s">
        <v>118</v>
      </c>
      <c r="E14" s="28" t="s">
        <v>26</v>
      </c>
      <c r="F14" s="43">
        <v>5</v>
      </c>
      <c r="G14" s="43">
        <v>5</v>
      </c>
      <c r="H14" s="44">
        <f t="shared" si="1"/>
        <v>1</v>
      </c>
      <c r="I14" s="45" t="s">
        <v>96</v>
      </c>
      <c r="J14" s="41" t="s">
        <v>8</v>
      </c>
      <c r="K14" s="28" t="s">
        <v>41</v>
      </c>
      <c r="L14" s="46">
        <v>0.25</v>
      </c>
      <c r="M14" s="47">
        <f>DATE(2027,1,10)</f>
        <v>46397</v>
      </c>
      <c r="N14" s="47">
        <f>DATE(2027,2,14)</f>
        <v>46432</v>
      </c>
      <c r="O14" s="42" t="s">
        <v>119</v>
      </c>
    </row>
    <row r="15" spans="1:15" ht="30" customHeight="1" x14ac:dyDescent="0.25">
      <c r="A15" s="40">
        <f t="shared" si="0"/>
        <v>12</v>
      </c>
      <c r="B15" s="41" t="s">
        <v>64</v>
      </c>
      <c r="C15" s="42" t="s">
        <v>120</v>
      </c>
      <c r="D15" s="41" t="s">
        <v>121</v>
      </c>
      <c r="E15" s="28" t="s">
        <v>28</v>
      </c>
      <c r="F15" s="43">
        <v>3</v>
      </c>
      <c r="G15" s="43">
        <v>3</v>
      </c>
      <c r="H15" s="44">
        <f t="shared" si="1"/>
        <v>1</v>
      </c>
      <c r="I15" s="45" t="s">
        <v>96</v>
      </c>
      <c r="J15" s="41" t="s">
        <v>6</v>
      </c>
      <c r="K15" s="28" t="s">
        <v>39</v>
      </c>
      <c r="L15" s="46">
        <v>0.75</v>
      </c>
      <c r="M15" s="47">
        <f>DATE(2027,1,10)</f>
        <v>46397</v>
      </c>
      <c r="N15" s="47">
        <f>DATE(2027,2,14)</f>
        <v>46432</v>
      </c>
      <c r="O15" s="42" t="s">
        <v>122</v>
      </c>
    </row>
    <row r="16" spans="1:15" ht="30" customHeight="1" x14ac:dyDescent="0.25">
      <c r="A16" s="40">
        <f t="shared" si="0"/>
        <v>13</v>
      </c>
      <c r="B16" s="41" t="s">
        <v>61</v>
      </c>
      <c r="C16" s="42" t="s">
        <v>123</v>
      </c>
      <c r="D16" s="41" t="s">
        <v>118</v>
      </c>
      <c r="E16" s="28" t="s">
        <v>26</v>
      </c>
      <c r="F16" s="43">
        <v>5</v>
      </c>
      <c r="G16" s="43">
        <v>5</v>
      </c>
      <c r="H16" s="44">
        <f t="shared" si="1"/>
        <v>1</v>
      </c>
      <c r="I16" s="45" t="s">
        <v>91</v>
      </c>
      <c r="J16" s="41" t="s">
        <v>97</v>
      </c>
      <c r="K16" s="28" t="s">
        <v>43</v>
      </c>
      <c r="L16" s="46">
        <v>1</v>
      </c>
      <c r="M16" s="47">
        <f>DATE(2027,1,5)</f>
        <v>46392</v>
      </c>
      <c r="N16" s="47">
        <f>DATE(2027,1,24)</f>
        <v>46411</v>
      </c>
      <c r="O16" s="42" t="s">
        <v>124</v>
      </c>
    </row>
    <row r="17" spans="1:15" ht="30" customHeight="1" x14ac:dyDescent="0.25">
      <c r="A17" s="40">
        <f t="shared" si="0"/>
        <v>14</v>
      </c>
      <c r="B17" s="41" t="s">
        <v>62</v>
      </c>
      <c r="C17" s="42" t="s">
        <v>125</v>
      </c>
      <c r="D17" s="41" t="s">
        <v>126</v>
      </c>
      <c r="E17" s="28" t="s">
        <v>30</v>
      </c>
      <c r="F17" s="43">
        <v>2</v>
      </c>
      <c r="G17" s="43">
        <v>5</v>
      </c>
      <c r="H17" s="44">
        <f t="shared" si="1"/>
        <v>0.4</v>
      </c>
      <c r="I17" s="45" t="s">
        <v>111</v>
      </c>
      <c r="J17" s="41" t="s">
        <v>101</v>
      </c>
      <c r="K17" s="28" t="s">
        <v>35</v>
      </c>
      <c r="L17" s="46">
        <v>0</v>
      </c>
      <c r="M17" s="47">
        <f>DATE(2027,1,12)</f>
        <v>46399</v>
      </c>
      <c r="N17" s="47">
        <f>DATE(2027,3,28)</f>
        <v>46474</v>
      </c>
      <c r="O17" s="42" t="s">
        <v>127</v>
      </c>
    </row>
    <row r="18" spans="1:15" ht="30" customHeight="1" x14ac:dyDescent="0.25">
      <c r="A18" s="40">
        <f t="shared" si="0"/>
        <v>15</v>
      </c>
      <c r="B18" s="41" t="s">
        <v>65</v>
      </c>
      <c r="C18" s="42" t="s">
        <v>128</v>
      </c>
      <c r="D18" s="41" t="s">
        <v>129</v>
      </c>
      <c r="E18" s="28" t="s">
        <v>28</v>
      </c>
      <c r="F18" s="43">
        <v>3</v>
      </c>
      <c r="G18" s="43">
        <v>8</v>
      </c>
      <c r="H18" s="44">
        <f t="shared" si="1"/>
        <v>0.38</v>
      </c>
      <c r="I18" s="45" t="s">
        <v>100</v>
      </c>
      <c r="J18" s="41" t="s">
        <v>115</v>
      </c>
      <c r="K18" s="28" t="s">
        <v>35</v>
      </c>
      <c r="L18" s="46">
        <v>0</v>
      </c>
      <c r="M18" s="47">
        <f>DATE(2027,1,8)</f>
        <v>46395</v>
      </c>
      <c r="N18" s="47">
        <f>DATE(2027,3,7)</f>
        <v>46453</v>
      </c>
      <c r="O18" s="42" t="s">
        <v>130</v>
      </c>
    </row>
    <row r="19" spans="1:15" ht="30" customHeight="1" x14ac:dyDescent="0.25">
      <c r="A19" s="40">
        <f t="shared" si="0"/>
        <v>16</v>
      </c>
      <c r="B19" s="41" t="s">
        <v>66</v>
      </c>
      <c r="C19" s="42" t="s">
        <v>131</v>
      </c>
      <c r="D19" s="41" t="s">
        <v>129</v>
      </c>
      <c r="E19" s="28" t="s">
        <v>30</v>
      </c>
      <c r="F19" s="43">
        <v>2</v>
      </c>
      <c r="G19" s="43">
        <v>13</v>
      </c>
      <c r="H19" s="44">
        <f t="shared" si="1"/>
        <v>0.15</v>
      </c>
      <c r="I19" s="45" t="s">
        <v>88</v>
      </c>
      <c r="J19" s="41" t="s">
        <v>115</v>
      </c>
      <c r="K19" s="28" t="s">
        <v>35</v>
      </c>
      <c r="L19" s="46">
        <v>0</v>
      </c>
      <c r="M19" s="47">
        <f>DATE(2027,1,8)</f>
        <v>46395</v>
      </c>
      <c r="N19" s="47">
        <f>DATE(2027,6,30)</f>
        <v>46568</v>
      </c>
      <c r="O19" s="42" t="s">
        <v>132</v>
      </c>
    </row>
    <row r="20" spans="1:15" ht="30" customHeight="1" x14ac:dyDescent="0.25">
      <c r="A20" s="40">
        <f t="shared" si="0"/>
        <v>17</v>
      </c>
      <c r="B20" s="41" t="s">
        <v>61</v>
      </c>
      <c r="C20" s="42" t="s">
        <v>133</v>
      </c>
      <c r="D20" s="41" t="s">
        <v>134</v>
      </c>
      <c r="E20" s="28" t="s">
        <v>26</v>
      </c>
      <c r="F20" s="43">
        <v>5</v>
      </c>
      <c r="G20" s="43">
        <v>8</v>
      </c>
      <c r="H20" s="44">
        <f t="shared" si="1"/>
        <v>0.63</v>
      </c>
      <c r="I20" s="45" t="s">
        <v>111</v>
      </c>
      <c r="J20" s="41" t="s">
        <v>8</v>
      </c>
      <c r="K20" s="28" t="s">
        <v>35</v>
      </c>
      <c r="L20" s="46">
        <v>0</v>
      </c>
      <c r="M20" s="47">
        <f>DATE(2027,1,12)</f>
        <v>46399</v>
      </c>
      <c r="N20" s="47">
        <f>DATE(2027,3,28)</f>
        <v>46474</v>
      </c>
      <c r="O20" s="42" t="s">
        <v>135</v>
      </c>
    </row>
    <row r="21" spans="1:15" ht="30" customHeight="1" x14ac:dyDescent="0.25">
      <c r="A21" s="40">
        <f t="shared" si="0"/>
        <v>18</v>
      </c>
      <c r="B21" s="41" t="s">
        <v>61</v>
      </c>
      <c r="C21" s="42" t="s">
        <v>136</v>
      </c>
      <c r="D21" s="41" t="s">
        <v>121</v>
      </c>
      <c r="E21" s="28" t="s">
        <v>32</v>
      </c>
      <c r="F21" s="43">
        <v>1</v>
      </c>
      <c r="G21" s="43">
        <v>5</v>
      </c>
      <c r="H21" s="44">
        <f t="shared" si="1"/>
        <v>0.2</v>
      </c>
      <c r="I21" s="45" t="s">
        <v>88</v>
      </c>
      <c r="J21" s="41" t="s">
        <v>6</v>
      </c>
      <c r="K21" s="28" t="s">
        <v>35</v>
      </c>
      <c r="L21" s="46">
        <v>0</v>
      </c>
      <c r="M21" s="47">
        <f>DATE(2027,1,12)</f>
        <v>46399</v>
      </c>
      <c r="N21" s="47">
        <f>DATE(2027,6,30)</f>
        <v>46568</v>
      </c>
      <c r="O21" s="42" t="s">
        <v>137</v>
      </c>
    </row>
    <row r="22" spans="1:15" ht="30" customHeight="1" x14ac:dyDescent="0.25">
      <c r="A22" s="40" t="str">
        <f t="shared" si="0"/>
        <v/>
      </c>
      <c r="B22" s="41"/>
      <c r="C22" s="42"/>
      <c r="D22" s="41"/>
      <c r="E22" s="28"/>
      <c r="F22" s="43"/>
      <c r="G22" s="43"/>
      <c r="H22" s="44" t="str">
        <f t="shared" si="1"/>
        <v/>
      </c>
      <c r="I22" s="45"/>
      <c r="J22" s="41"/>
      <c r="K22" s="28"/>
      <c r="L22" s="46"/>
      <c r="M22" s="47"/>
      <c r="N22" s="47"/>
      <c r="O22" s="42"/>
    </row>
    <row r="23" spans="1:15" ht="30" customHeight="1" x14ac:dyDescent="0.25">
      <c r="A23" s="40" t="str">
        <f t="shared" si="0"/>
        <v/>
      </c>
      <c r="B23" s="41"/>
      <c r="C23" s="42"/>
      <c r="D23" s="41"/>
      <c r="E23" s="28"/>
      <c r="F23" s="43"/>
      <c r="G23" s="43"/>
      <c r="H23" s="44" t="str">
        <f t="shared" si="1"/>
        <v/>
      </c>
      <c r="I23" s="45"/>
      <c r="J23" s="41"/>
      <c r="K23" s="28"/>
      <c r="L23" s="46"/>
      <c r="M23" s="47"/>
      <c r="N23" s="47"/>
      <c r="O23" s="42"/>
    </row>
    <row r="24" spans="1:15" ht="30" customHeight="1" x14ac:dyDescent="0.25">
      <c r="A24" s="40" t="str">
        <f t="shared" si="0"/>
        <v/>
      </c>
      <c r="B24" s="41"/>
      <c r="C24" s="42"/>
      <c r="D24" s="41"/>
      <c r="E24" s="28"/>
      <c r="F24" s="43"/>
      <c r="G24" s="43"/>
      <c r="H24" s="44" t="str">
        <f t="shared" si="1"/>
        <v/>
      </c>
      <c r="I24" s="45"/>
      <c r="J24" s="41"/>
      <c r="K24" s="28"/>
      <c r="L24" s="46"/>
      <c r="M24" s="47"/>
      <c r="N24" s="47"/>
      <c r="O24" s="42"/>
    </row>
    <row r="25" spans="1:15" ht="30" customHeight="1" x14ac:dyDescent="0.25">
      <c r="A25" s="40" t="str">
        <f t="shared" si="0"/>
        <v/>
      </c>
      <c r="B25" s="41"/>
      <c r="C25" s="42"/>
      <c r="D25" s="41"/>
      <c r="E25" s="28"/>
      <c r="F25" s="43"/>
      <c r="G25" s="43"/>
      <c r="H25" s="44" t="str">
        <f t="shared" si="1"/>
        <v/>
      </c>
      <c r="I25" s="45"/>
      <c r="J25" s="41"/>
      <c r="K25" s="28"/>
      <c r="L25" s="46"/>
      <c r="M25" s="47"/>
      <c r="N25" s="47"/>
      <c r="O25" s="42"/>
    </row>
    <row r="26" spans="1:15" ht="30" customHeight="1" x14ac:dyDescent="0.25">
      <c r="A26" s="40" t="str">
        <f t="shared" si="0"/>
        <v/>
      </c>
      <c r="B26" s="41"/>
      <c r="C26" s="42"/>
      <c r="D26" s="41"/>
      <c r="E26" s="28"/>
      <c r="F26" s="43"/>
      <c r="G26" s="43"/>
      <c r="H26" s="44" t="str">
        <f t="shared" si="1"/>
        <v/>
      </c>
      <c r="I26" s="45"/>
      <c r="J26" s="41"/>
      <c r="K26" s="28"/>
      <c r="L26" s="46"/>
      <c r="M26" s="47"/>
      <c r="N26" s="47"/>
      <c r="O26" s="42"/>
    </row>
    <row r="27" spans="1:15" ht="30" customHeight="1" x14ac:dyDescent="0.25">
      <c r="A27" s="40" t="str">
        <f t="shared" si="0"/>
        <v/>
      </c>
      <c r="B27" s="41"/>
      <c r="C27" s="42"/>
      <c r="D27" s="41"/>
      <c r="E27" s="28"/>
      <c r="F27" s="43"/>
      <c r="G27" s="43"/>
      <c r="H27" s="44" t="str">
        <f t="shared" si="1"/>
        <v/>
      </c>
      <c r="I27" s="45"/>
      <c r="J27" s="41"/>
      <c r="K27" s="28"/>
      <c r="L27" s="46"/>
      <c r="M27" s="47"/>
      <c r="N27" s="47"/>
      <c r="O27" s="42"/>
    </row>
    <row r="28" spans="1:15" ht="30" customHeight="1" x14ac:dyDescent="0.25">
      <c r="A28" s="40" t="str">
        <f t="shared" si="0"/>
        <v/>
      </c>
      <c r="B28" s="41"/>
      <c r="C28" s="42"/>
      <c r="D28" s="41"/>
      <c r="E28" s="28"/>
      <c r="F28" s="43"/>
      <c r="G28" s="43"/>
      <c r="H28" s="44" t="str">
        <f t="shared" si="1"/>
        <v/>
      </c>
      <c r="I28" s="45"/>
      <c r="J28" s="41"/>
      <c r="K28" s="28"/>
      <c r="L28" s="46"/>
      <c r="M28" s="47"/>
      <c r="N28" s="47"/>
      <c r="O28" s="42"/>
    </row>
    <row r="29" spans="1:15" ht="30" customHeight="1" x14ac:dyDescent="0.25">
      <c r="A29" s="40" t="str">
        <f t="shared" si="0"/>
        <v/>
      </c>
      <c r="B29" s="41"/>
      <c r="C29" s="42"/>
      <c r="D29" s="41"/>
      <c r="E29" s="28"/>
      <c r="F29" s="43"/>
      <c r="G29" s="43"/>
      <c r="H29" s="44" t="str">
        <f t="shared" si="1"/>
        <v/>
      </c>
      <c r="I29" s="45"/>
      <c r="J29" s="41"/>
      <c r="K29" s="28"/>
      <c r="L29" s="46"/>
      <c r="M29" s="47"/>
      <c r="N29" s="47"/>
      <c r="O29" s="42"/>
    </row>
    <row r="30" spans="1:15" ht="30" customHeight="1" x14ac:dyDescent="0.25">
      <c r="A30" s="40" t="str">
        <f t="shared" si="0"/>
        <v/>
      </c>
      <c r="B30" s="41"/>
      <c r="C30" s="42"/>
      <c r="D30" s="41"/>
      <c r="E30" s="28"/>
      <c r="F30" s="43"/>
      <c r="G30" s="43"/>
      <c r="H30" s="44" t="str">
        <f t="shared" si="1"/>
        <v/>
      </c>
      <c r="I30" s="45"/>
      <c r="J30" s="41"/>
      <c r="K30" s="28"/>
      <c r="L30" s="46"/>
      <c r="M30" s="47"/>
      <c r="N30" s="47"/>
      <c r="O30" s="42"/>
    </row>
    <row r="31" spans="1:15" ht="30" customHeight="1" x14ac:dyDescent="0.25">
      <c r="A31" s="40" t="str">
        <f t="shared" si="0"/>
        <v/>
      </c>
      <c r="B31" s="41"/>
      <c r="C31" s="42"/>
      <c r="D31" s="41"/>
      <c r="E31" s="28"/>
      <c r="F31" s="43"/>
      <c r="G31" s="43"/>
      <c r="H31" s="44" t="str">
        <f t="shared" si="1"/>
        <v/>
      </c>
      <c r="I31" s="45"/>
      <c r="J31" s="41"/>
      <c r="K31" s="28"/>
      <c r="L31" s="46"/>
      <c r="M31" s="47"/>
      <c r="N31" s="47"/>
      <c r="O31" s="42"/>
    </row>
    <row r="32" spans="1:15" ht="30" customHeight="1" x14ac:dyDescent="0.25">
      <c r="A32" s="40" t="str">
        <f t="shared" si="0"/>
        <v/>
      </c>
      <c r="B32" s="41"/>
      <c r="C32" s="42"/>
      <c r="D32" s="41"/>
      <c r="E32" s="28"/>
      <c r="F32" s="43"/>
      <c r="G32" s="43"/>
      <c r="H32" s="44" t="str">
        <f t="shared" si="1"/>
        <v/>
      </c>
      <c r="I32" s="45"/>
      <c r="J32" s="41"/>
      <c r="K32" s="28"/>
      <c r="L32" s="46"/>
      <c r="M32" s="47"/>
      <c r="N32" s="47"/>
      <c r="O32" s="42"/>
    </row>
    <row r="33" spans="1:15" ht="30" customHeight="1" x14ac:dyDescent="0.25">
      <c r="A33" s="40" t="str">
        <f t="shared" si="0"/>
        <v/>
      </c>
      <c r="B33" s="41"/>
      <c r="C33" s="42"/>
      <c r="D33" s="41"/>
      <c r="E33" s="28"/>
      <c r="F33" s="43"/>
      <c r="G33" s="43"/>
      <c r="H33" s="44" t="str">
        <f t="shared" si="1"/>
        <v/>
      </c>
      <c r="I33" s="45"/>
      <c r="J33" s="41"/>
      <c r="K33" s="28"/>
      <c r="L33" s="46"/>
      <c r="M33" s="47"/>
      <c r="N33" s="47"/>
      <c r="O33" s="42"/>
    </row>
    <row r="34" spans="1:15" ht="30" customHeight="1" x14ac:dyDescent="0.25">
      <c r="A34" s="40" t="str">
        <f t="shared" si="0"/>
        <v/>
      </c>
      <c r="B34" s="41"/>
      <c r="C34" s="42"/>
      <c r="D34" s="41"/>
      <c r="E34" s="28"/>
      <c r="F34" s="43"/>
      <c r="G34" s="43"/>
      <c r="H34" s="44" t="str">
        <f t="shared" si="1"/>
        <v/>
      </c>
      <c r="I34" s="45"/>
      <c r="J34" s="41"/>
      <c r="K34" s="28"/>
      <c r="L34" s="46"/>
      <c r="M34" s="47"/>
      <c r="N34" s="47"/>
      <c r="O34" s="42"/>
    </row>
    <row r="35" spans="1:15" ht="30" customHeight="1" x14ac:dyDescent="0.25">
      <c r="A35" s="40" t="str">
        <f t="shared" si="0"/>
        <v/>
      </c>
      <c r="B35" s="41"/>
      <c r="C35" s="42"/>
      <c r="D35" s="41"/>
      <c r="E35" s="28"/>
      <c r="F35" s="43"/>
      <c r="G35" s="43"/>
      <c r="H35" s="44" t="str">
        <f t="shared" si="1"/>
        <v/>
      </c>
      <c r="I35" s="45"/>
      <c r="J35" s="41"/>
      <c r="K35" s="28"/>
      <c r="L35" s="46"/>
      <c r="M35" s="47"/>
      <c r="N35" s="47"/>
      <c r="O35" s="42"/>
    </row>
    <row r="36" spans="1:15" ht="30" customHeight="1" x14ac:dyDescent="0.25">
      <c r="A36" s="40" t="str">
        <f t="shared" si="0"/>
        <v/>
      </c>
      <c r="B36" s="41"/>
      <c r="C36" s="42"/>
      <c r="D36" s="41"/>
      <c r="E36" s="28"/>
      <c r="F36" s="43"/>
      <c r="G36" s="43"/>
      <c r="H36" s="44" t="str">
        <f t="shared" si="1"/>
        <v/>
      </c>
      <c r="I36" s="45"/>
      <c r="J36" s="41"/>
      <c r="K36" s="28"/>
      <c r="L36" s="46"/>
      <c r="M36" s="47"/>
      <c r="N36" s="47"/>
      <c r="O36" s="42"/>
    </row>
    <row r="37" spans="1:15" ht="30" customHeight="1" x14ac:dyDescent="0.25">
      <c r="A37" s="40" t="str">
        <f t="shared" si="0"/>
        <v/>
      </c>
      <c r="B37" s="41"/>
      <c r="C37" s="42"/>
      <c r="D37" s="41"/>
      <c r="E37" s="28"/>
      <c r="F37" s="43"/>
      <c r="G37" s="43"/>
      <c r="H37" s="44" t="str">
        <f t="shared" si="1"/>
        <v/>
      </c>
      <c r="I37" s="45"/>
      <c r="J37" s="41"/>
      <c r="K37" s="28"/>
      <c r="L37" s="46"/>
      <c r="M37" s="47"/>
      <c r="N37" s="47"/>
      <c r="O37" s="42"/>
    </row>
    <row r="38" spans="1:15" ht="30" customHeight="1" x14ac:dyDescent="0.25">
      <c r="A38" s="40" t="str">
        <f t="shared" si="0"/>
        <v/>
      </c>
      <c r="B38" s="41"/>
      <c r="C38" s="42"/>
      <c r="D38" s="41"/>
      <c r="E38" s="28"/>
      <c r="F38" s="43"/>
      <c r="G38" s="43"/>
      <c r="H38" s="44" t="str">
        <f t="shared" si="1"/>
        <v/>
      </c>
      <c r="I38" s="45"/>
      <c r="J38" s="41"/>
      <c r="K38" s="28"/>
      <c r="L38" s="46"/>
      <c r="M38" s="47"/>
      <c r="N38" s="47"/>
      <c r="O38" s="42"/>
    </row>
    <row r="39" spans="1:15" ht="30" customHeight="1" x14ac:dyDescent="0.25">
      <c r="A39" s="40" t="str">
        <f t="shared" si="0"/>
        <v/>
      </c>
      <c r="B39" s="41"/>
      <c r="C39" s="42"/>
      <c r="D39" s="41"/>
      <c r="E39" s="28"/>
      <c r="F39" s="43"/>
      <c r="G39" s="43"/>
      <c r="H39" s="44" t="str">
        <f t="shared" si="1"/>
        <v/>
      </c>
      <c r="I39" s="45"/>
      <c r="J39" s="41"/>
      <c r="K39" s="28"/>
      <c r="L39" s="46"/>
      <c r="M39" s="47"/>
      <c r="N39" s="47"/>
      <c r="O39" s="42"/>
    </row>
    <row r="40" spans="1:15" ht="30" customHeight="1" x14ac:dyDescent="0.25">
      <c r="A40" s="40" t="str">
        <f t="shared" si="0"/>
        <v/>
      </c>
      <c r="B40" s="41"/>
      <c r="C40" s="42"/>
      <c r="D40" s="41"/>
      <c r="E40" s="28"/>
      <c r="F40" s="43"/>
      <c r="G40" s="43"/>
      <c r="H40" s="44" t="str">
        <f t="shared" si="1"/>
        <v/>
      </c>
      <c r="I40" s="45"/>
      <c r="J40" s="41"/>
      <c r="K40" s="28"/>
      <c r="L40" s="46"/>
      <c r="M40" s="47"/>
      <c r="N40" s="47"/>
      <c r="O40" s="42"/>
    </row>
  </sheetData>
  <autoFilter ref="A3:O40" xr:uid="{00000000-0009-0000-0000-000002000000}"/>
  <mergeCells count="5">
    <mergeCell ref="A1:O1"/>
    <mergeCell ref="A2:D2"/>
    <mergeCell ref="E2:H2"/>
    <mergeCell ref="I2:L2"/>
    <mergeCell ref="M2:O2"/>
  </mergeCells>
  <conditionalFormatting sqref="A4:D40">
    <cfRule type="expression" dxfId="20" priority="2">
      <formula>ISEVEN(ROW())</formula>
    </cfRule>
  </conditionalFormatting>
  <conditionalFormatting sqref="E4:E40">
    <cfRule type="cellIs" dxfId="19" priority="6" operator="equal">
      <formula>"Must have"</formula>
    </cfRule>
    <cfRule type="cellIs" dxfId="18" priority="7" operator="equal">
      <formula>"Should have"</formula>
    </cfRule>
    <cfRule type="cellIs" dxfId="17" priority="8" operator="equal">
      <formula>"Could have"</formula>
    </cfRule>
    <cfRule type="cellIs" dxfId="16" priority="9" operator="equal">
      <formula>"Won't have"</formula>
    </cfRule>
  </conditionalFormatting>
  <conditionalFormatting sqref="F4:G40">
    <cfRule type="expression" dxfId="15" priority="3">
      <formula>ISEVEN(ROW())</formula>
    </cfRule>
  </conditionalFormatting>
  <conditionalFormatting sqref="H4:H40">
    <cfRule type="expression" dxfId="14" priority="16">
      <formula>AND($H4&lt;&gt;"",$H4&gt;=1.3)</formula>
    </cfRule>
  </conditionalFormatting>
  <conditionalFormatting sqref="I4:J40">
    <cfRule type="expression" dxfId="13" priority="4">
      <formula>ISEVEN(ROW())</formula>
    </cfRule>
  </conditionalFormatting>
  <conditionalFormatting sqref="K4:K40">
    <cfRule type="cellIs" dxfId="12" priority="10" operator="equal">
      <formula>"À faire"</formula>
    </cfRule>
    <cfRule type="cellIs" dxfId="11" priority="11" operator="equal">
      <formula>"En cours"</formula>
    </cfRule>
    <cfRule type="cellIs" dxfId="10" priority="12" operator="equal">
      <formula>"En revue"</formula>
    </cfRule>
    <cfRule type="cellIs" dxfId="9" priority="13" operator="equal">
      <formula>"Bloqué"</formula>
    </cfRule>
    <cfRule type="cellIs" dxfId="8" priority="14" operator="equal">
      <formula>"Terminé"</formula>
    </cfRule>
    <cfRule type="cellIs" dxfId="7" priority="15" operator="equal">
      <formula>"Annulé"</formula>
    </cfRule>
  </conditionalFormatting>
  <conditionalFormatting sqref="L4:L40">
    <cfRule type="dataBar" priority="17">
      <dataBar>
        <cfvo type="num" val="0"/>
        <cfvo type="num" val="1"/>
        <color rgb="FF4E48B8"/>
      </dataBar>
      <extLst>
        <ext xmlns:x14="http://schemas.microsoft.com/office/spreadsheetml/2009/9/main" uri="{B025F937-C7B1-47D3-B67F-A62EFF666E3E}">
          <x14:id>{C2F8AB9B-5F10-4F9F-B443-896B9C1F67DE}</x14:id>
        </ext>
      </extLst>
    </cfRule>
  </conditionalFormatting>
  <conditionalFormatting sqref="M4:O40">
    <cfRule type="expression" dxfId="6" priority="5">
      <formula>ISEVEN(ROW())</formula>
    </cfRule>
  </conditionalFormatting>
  <pageMargins left="0.75" right="0.75" top="1" bottom="1" header="0.511811023622047" footer="0.511811023622047"/>
  <pageSetup fitToHeight="0" orientation="landscape" horizontalDpi="300" verticalDpi="300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C2F8AB9B-5F10-4F9F-B443-896B9C1F67DE}">
            <x14:dataBar axisPosition="none">
              <x14:cfvo type="num">
                <xm:f>0</xm:f>
              </x14:cfvo>
              <x14:cfvo type="num">
                <xm:f>1</xm:f>
              </x14:cfvo>
              <x14:negativeFillColor rgb="FF4E48B8"/>
            </x14:dataBar>
          </x14:cfRule>
          <xm:sqref>L4:L40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errorTitle="Valeur non valide" error="Choisissez une valeur dans la liste." xr:uid="{00000000-0002-0000-0200-000000000000}">
          <x14:formula1>
            <xm:f>Paramètres!$A$3:$A$9</xm:f>
          </x14:formula1>
          <x14:formula2>
            <xm:f>0</xm:f>
          </x14:formula2>
          <xm:sqref>B4:B40</xm:sqref>
        </x14:dataValidation>
        <x14:dataValidation type="list" allowBlank="1" errorTitle="Valeur non valide" error="Choisissez une valeur dans la liste." xr:uid="{00000000-0002-0000-0200-000001000000}">
          <x14:formula1>
            <xm:f>Paramètres!$B$3:$B$6</xm:f>
          </x14:formula1>
          <x14:formula2>
            <xm:f>0</xm:f>
          </x14:formula2>
          <xm:sqref>E4:E40</xm:sqref>
        </x14:dataValidation>
        <x14:dataValidation type="list" allowBlank="1" errorTitle="Valeur non valide" error="Choisissez une valeur dans la liste." xr:uid="{00000000-0002-0000-0200-000002000000}">
          <x14:formula1>
            <xm:f>Paramètres!$D$3:$D$7</xm:f>
          </x14:formula1>
          <x14:formula2>
            <xm:f>0</xm:f>
          </x14:formula2>
          <xm:sqref>F4:F40</xm:sqref>
        </x14:dataValidation>
        <x14:dataValidation type="list" allowBlank="1" errorTitle="Valeur non valide" error="Choisissez une valeur dans la liste." xr:uid="{00000000-0002-0000-0200-000003000000}">
          <x14:formula1>
            <xm:f>Paramètres!$E$3:$E$9</xm:f>
          </x14:formula1>
          <x14:formula2>
            <xm:f>0</xm:f>
          </x14:formula2>
          <xm:sqref>G4:G40</xm:sqref>
        </x14:dataValidation>
        <x14:dataValidation type="list" allowBlank="1" errorTitle="Valeur non valide" error="Choisissez une valeur dans la liste." xr:uid="{00000000-0002-0000-0200-000004000000}">
          <x14:formula1>
            <xm:f>Paramètres!$G$3:$G$7</xm:f>
          </x14:formula1>
          <x14:formula2>
            <xm:f>0</xm:f>
          </x14:formula2>
          <xm:sqref>I4:I40</xm:sqref>
        </x14:dataValidation>
        <x14:dataValidation type="list" allowBlank="1" errorTitle="Valeur non valide" error="Choisissez une valeur dans la liste." xr:uid="{00000000-0002-0000-0200-000005000000}">
          <x14:formula1>
            <xm:f>Paramètres!$C$3:$C$8</xm:f>
          </x14:formula1>
          <x14:formula2>
            <xm:f>0</xm:f>
          </x14:formula2>
          <xm:sqref>K4:K40</xm:sqref>
        </x14:dataValidation>
        <x14:dataValidation type="list" allowBlank="1" errorTitle="Valeur non valide" error="Choisissez une valeur dans la liste." xr:uid="{00000000-0002-0000-0200-000006000000}">
          <x14:formula1>
            <xm:f>Paramètres!$F$3:$F$7</xm:f>
          </x14:formula1>
          <x14:formula2>
            <xm:f>0</xm:f>
          </x14:formula2>
          <xm:sqref>L4:L40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8"/>
  <sheetViews>
    <sheetView showGridLines="0" zoomScaleNormal="100" workbookViewId="0">
      <pane ySplit="3" topLeftCell="A4" activePane="bottomLeft" state="frozen"/>
      <selection pane="bottomLeft"/>
    </sheetView>
  </sheetViews>
  <sheetFormatPr baseColWidth="10" defaultColWidth="8.7109375" defaultRowHeight="15" x14ac:dyDescent="0.25"/>
  <cols>
    <col min="1" max="1" width="12" customWidth="1"/>
    <col min="2" max="2" width="34" customWidth="1"/>
    <col min="3" max="4" width="12" customWidth="1"/>
    <col min="5" max="5" width="13" customWidth="1"/>
    <col min="6" max="7" width="14" customWidth="1"/>
    <col min="8" max="8" width="9" customWidth="1"/>
    <col min="9" max="9" width="10" customWidth="1"/>
    <col min="10" max="10" width="12" customWidth="1"/>
  </cols>
  <sheetData>
    <row r="1" spans="1:10" ht="31.5" customHeight="1" x14ac:dyDescent="0.25">
      <c r="A1" s="6" t="s">
        <v>138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25">
      <c r="A2" s="5" t="s">
        <v>139</v>
      </c>
      <c r="B2" s="5"/>
      <c r="C2" s="5"/>
      <c r="D2" s="5"/>
      <c r="E2" s="5"/>
      <c r="F2" s="5"/>
      <c r="G2" s="5"/>
      <c r="H2" s="5"/>
      <c r="I2" s="5"/>
      <c r="J2" s="5"/>
    </row>
    <row r="3" spans="1:10" ht="25.5" customHeight="1" x14ac:dyDescent="0.25">
      <c r="A3" s="39" t="s">
        <v>80</v>
      </c>
      <c r="B3" s="39" t="s">
        <v>140</v>
      </c>
      <c r="C3" s="39" t="s">
        <v>141</v>
      </c>
      <c r="D3" s="39" t="s">
        <v>142</v>
      </c>
      <c r="E3" s="39" t="s">
        <v>143</v>
      </c>
      <c r="F3" s="39" t="s">
        <v>144</v>
      </c>
      <c r="G3" s="39" t="s">
        <v>145</v>
      </c>
      <c r="H3" s="39" t="s">
        <v>146</v>
      </c>
      <c r="I3" s="39" t="s">
        <v>147</v>
      </c>
      <c r="J3" s="39" t="s">
        <v>82</v>
      </c>
    </row>
    <row r="4" spans="1:10" ht="21.75" customHeight="1" x14ac:dyDescent="0.25">
      <c r="A4" s="40" t="s">
        <v>91</v>
      </c>
      <c r="B4" s="42" t="s">
        <v>148</v>
      </c>
      <c r="C4" s="47">
        <f>DATE(2027,1,6)</f>
        <v>46393</v>
      </c>
      <c r="D4" s="47">
        <f>DATE(2027,1,24)</f>
        <v>46411</v>
      </c>
      <c r="E4" s="48">
        <v>15</v>
      </c>
      <c r="F4" s="43">
        <f>SUMIF('Backlog produit'!$I$4:$I$40,$A4,'Backlog produit'!$G$4:$G$40)</f>
        <v>13</v>
      </c>
      <c r="G4" s="43">
        <f>SUMIFS('Backlog produit'!$G$4:$G$40,'Backlog produit'!$I$4:$I$40,$A4,'Backlog produit'!$K$4:$K$40,"Terminé")</f>
        <v>13</v>
      </c>
      <c r="H4" s="43">
        <f>$F4-$G4</f>
        <v>0</v>
      </c>
      <c r="I4" s="49">
        <f>IFERROR($F4/$E4,"")</f>
        <v>0.8666666666666667</v>
      </c>
      <c r="J4" s="28" t="s">
        <v>43</v>
      </c>
    </row>
    <row r="5" spans="1:10" ht="21.75" customHeight="1" x14ac:dyDescent="0.25">
      <c r="A5" s="40" t="s">
        <v>96</v>
      </c>
      <c r="B5" s="42" t="s">
        <v>149</v>
      </c>
      <c r="C5" s="47">
        <f>DATE(2027,1,27)</f>
        <v>46414</v>
      </c>
      <c r="D5" s="47">
        <f>DATE(2027,2,14)</f>
        <v>46432</v>
      </c>
      <c r="E5" s="48">
        <v>21</v>
      </c>
      <c r="F5" s="43">
        <f>SUMIF('Backlog produit'!$I$4:$I$40,$A5,'Backlog produit'!$G$4:$G$40)</f>
        <v>16</v>
      </c>
      <c r="G5" s="43">
        <f>SUMIFS('Backlog produit'!$G$4:$G$40,'Backlog produit'!$I$4:$I$40,$A5,'Backlog produit'!$K$4:$K$40,"Terminé")</f>
        <v>5</v>
      </c>
      <c r="H5" s="43">
        <f>$F5-$G5</f>
        <v>11</v>
      </c>
      <c r="I5" s="49">
        <f>IFERROR($F5/$E5,"")</f>
        <v>0.76190476190476186</v>
      </c>
      <c r="J5" s="28" t="s">
        <v>37</v>
      </c>
    </row>
    <row r="6" spans="1:10" ht="21.75" customHeight="1" x14ac:dyDescent="0.25">
      <c r="A6" s="40" t="s">
        <v>100</v>
      </c>
      <c r="B6" s="42" t="s">
        <v>150</v>
      </c>
      <c r="C6" s="47">
        <f>DATE(2027,2,17)</f>
        <v>46435</v>
      </c>
      <c r="D6" s="47">
        <f>DATE(2027,3,7)</f>
        <v>46453</v>
      </c>
      <c r="E6" s="48">
        <v>21</v>
      </c>
      <c r="F6" s="43">
        <f>SUMIF('Backlog produit'!$I$4:$I$40,$A6,'Backlog produit'!$G$4:$G$40)</f>
        <v>19</v>
      </c>
      <c r="G6" s="43">
        <f>SUMIFS('Backlog produit'!$G$4:$G$40,'Backlog produit'!$I$4:$I$40,$A6,'Backlog produit'!$K$4:$K$40,"Terminé")</f>
        <v>0</v>
      </c>
      <c r="H6" s="43">
        <f>$F6-$G6</f>
        <v>19</v>
      </c>
      <c r="I6" s="49">
        <f>IFERROR($F6/$E6,"")</f>
        <v>0.90476190476190477</v>
      </c>
      <c r="J6" s="28" t="s">
        <v>151</v>
      </c>
    </row>
    <row r="7" spans="1:10" ht="21.75" customHeight="1" x14ac:dyDescent="0.25">
      <c r="A7" s="40" t="s">
        <v>111</v>
      </c>
      <c r="B7" s="42" t="s">
        <v>152</v>
      </c>
      <c r="C7" s="47">
        <f>DATE(2027,3,10)</f>
        <v>46456</v>
      </c>
      <c r="D7" s="47">
        <f>DATE(2027,3,28)</f>
        <v>46474</v>
      </c>
      <c r="E7" s="48">
        <v>26</v>
      </c>
      <c r="F7" s="43">
        <f>SUMIF('Backlog produit'!$I$4:$I$40,$A7,'Backlog produit'!$G$4:$G$40)</f>
        <v>26</v>
      </c>
      <c r="G7" s="43">
        <f>SUMIFS('Backlog produit'!$G$4:$G$40,'Backlog produit'!$I$4:$I$40,$A7,'Backlog produit'!$K$4:$K$40,"Terminé")</f>
        <v>0</v>
      </c>
      <c r="H7" s="43">
        <f>$F7-$G7</f>
        <v>26</v>
      </c>
      <c r="I7" s="49">
        <f>IFERROR($F7/$E7,"")</f>
        <v>1</v>
      </c>
      <c r="J7" s="28" t="s">
        <v>151</v>
      </c>
    </row>
    <row r="8" spans="1:10" ht="21.75" customHeight="1" x14ac:dyDescent="0.25">
      <c r="A8" s="56" t="s">
        <v>153</v>
      </c>
      <c r="B8" s="56"/>
      <c r="C8" s="50"/>
      <c r="D8" s="50"/>
      <c r="E8" s="51">
        <f>SUM(E4:E7)</f>
        <v>83</v>
      </c>
      <c r="F8" s="51">
        <f>SUM(F4:F7)</f>
        <v>74</v>
      </c>
      <c r="G8" s="51">
        <f>SUM(G4:G7)</f>
        <v>18</v>
      </c>
      <c r="H8" s="51">
        <f>SUM(H4:H7)</f>
        <v>56</v>
      </c>
      <c r="I8" s="52">
        <f>IFERROR($F8/$E8,"")</f>
        <v>0.89156626506024095</v>
      </c>
      <c r="J8" s="53"/>
    </row>
  </sheetData>
  <mergeCells count="3">
    <mergeCell ref="A1:J1"/>
    <mergeCell ref="A2:J2"/>
    <mergeCell ref="A8:B8"/>
  </mergeCells>
  <conditionalFormatting sqref="I4:I7">
    <cfRule type="expression" dxfId="5" priority="2">
      <formula>AND($I4&lt;&gt;"",$I4&gt;1)</formula>
    </cfRule>
    <cfRule type="expression" dxfId="4" priority="3">
      <formula>AND($I4&lt;&gt;"",$I4&gt;=0.85,$I4&lt;=1)</formula>
    </cfRule>
    <cfRule type="expression" dxfId="3" priority="4">
      <formula>AND($I4&lt;&gt;"",$I4&lt;0.85)</formula>
    </cfRule>
  </conditionalFormatting>
  <conditionalFormatting sqref="J4:J7">
    <cfRule type="cellIs" dxfId="2" priority="5" operator="equal">
      <formula>"Planifié"</formula>
    </cfRule>
    <cfRule type="cellIs" dxfId="1" priority="6" operator="equal">
      <formula>"En cours"</formula>
    </cfRule>
    <cfRule type="cellIs" dxfId="0" priority="7" operator="equal">
      <formula>"Terminé"</formula>
    </cfRule>
  </conditionalFormatting>
  <pageMargins left="0.75" right="0.75" top="1" bottom="1" header="0.511811023622047" footer="0.511811023622047"/>
  <pageSetup orientation="landscape" horizontalDpi="300" verticalDpi="300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errorTitle="Valeur non valide" error="Choisissez une valeur dans la liste." xr:uid="{00000000-0002-0000-0300-000000000000}">
          <x14:formula1>
            <xm:f>Paramètres!$H$3:$H$5</xm:f>
          </x14:formula1>
          <x14:formula2>
            <xm:f>0</xm:f>
          </x14:formula2>
          <xm:sqref>J4:J7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9"/>
  <sheetViews>
    <sheetView showGridLines="0" zoomScaleNormal="100" workbookViewId="0"/>
  </sheetViews>
  <sheetFormatPr baseColWidth="10" defaultColWidth="8.7109375" defaultRowHeight="15" x14ac:dyDescent="0.25"/>
  <cols>
    <col min="1" max="1" width="16" customWidth="1"/>
    <col min="2" max="2" width="17" customWidth="1"/>
    <col min="3" max="9" width="16" customWidth="1"/>
  </cols>
  <sheetData>
    <row r="1" spans="1:9" ht="21.75" customHeight="1" x14ac:dyDescent="0.25">
      <c r="A1" s="57" t="s">
        <v>154</v>
      </c>
      <c r="B1" s="57"/>
      <c r="C1" s="57"/>
      <c r="D1" s="57"/>
      <c r="E1" s="57"/>
      <c r="F1" s="57"/>
      <c r="G1" s="57"/>
      <c r="H1" s="57"/>
    </row>
    <row r="2" spans="1:9" ht="25.5" customHeight="1" x14ac:dyDescent="0.25">
      <c r="A2" s="54" t="s">
        <v>155</v>
      </c>
      <c r="B2" s="54" t="s">
        <v>156</v>
      </c>
      <c r="C2" s="54" t="s">
        <v>157</v>
      </c>
      <c r="D2" s="54" t="s">
        <v>77</v>
      </c>
      <c r="E2" s="54" t="s">
        <v>158</v>
      </c>
      <c r="F2" s="54" t="s">
        <v>83</v>
      </c>
      <c r="G2" s="54" t="s">
        <v>159</v>
      </c>
      <c r="H2" s="54" t="s">
        <v>160</v>
      </c>
      <c r="I2" s="54" t="s">
        <v>11</v>
      </c>
    </row>
    <row r="3" spans="1:9" x14ac:dyDescent="0.25">
      <c r="A3" s="45" t="s">
        <v>60</v>
      </c>
      <c r="B3" s="45" t="s">
        <v>26</v>
      </c>
      <c r="C3" s="45" t="s">
        <v>35</v>
      </c>
      <c r="D3" s="45">
        <v>1</v>
      </c>
      <c r="E3" s="45">
        <v>1</v>
      </c>
      <c r="F3" s="46">
        <v>0</v>
      </c>
      <c r="G3" s="45" t="s">
        <v>88</v>
      </c>
      <c r="H3" s="45" t="s">
        <v>151</v>
      </c>
      <c r="I3" s="45" t="s">
        <v>12</v>
      </c>
    </row>
    <row r="4" spans="1:9" x14ac:dyDescent="0.25">
      <c r="A4" s="45" t="s">
        <v>61</v>
      </c>
      <c r="B4" s="45" t="s">
        <v>28</v>
      </c>
      <c r="C4" s="45" t="s">
        <v>37</v>
      </c>
      <c r="D4" s="45">
        <v>2</v>
      </c>
      <c r="E4" s="45">
        <v>2</v>
      </c>
      <c r="F4" s="46">
        <v>0.25</v>
      </c>
      <c r="G4" s="45" t="s">
        <v>91</v>
      </c>
      <c r="H4" s="45" t="s">
        <v>37</v>
      </c>
      <c r="I4" s="45" t="s">
        <v>161</v>
      </c>
    </row>
    <row r="5" spans="1:9" x14ac:dyDescent="0.25">
      <c r="A5" s="45" t="s">
        <v>62</v>
      </c>
      <c r="B5" s="45" t="s">
        <v>30</v>
      </c>
      <c r="C5" s="45" t="s">
        <v>39</v>
      </c>
      <c r="D5" s="45">
        <v>3</v>
      </c>
      <c r="E5" s="45">
        <v>3</v>
      </c>
      <c r="F5" s="46">
        <v>0.5</v>
      </c>
      <c r="G5" s="45" t="s">
        <v>96</v>
      </c>
      <c r="H5" s="45" t="s">
        <v>43</v>
      </c>
      <c r="I5" s="45" t="s">
        <v>162</v>
      </c>
    </row>
    <row r="6" spans="1:9" x14ac:dyDescent="0.25">
      <c r="A6" s="45" t="s">
        <v>63</v>
      </c>
      <c r="B6" s="45" t="s">
        <v>32</v>
      </c>
      <c r="C6" s="45" t="s">
        <v>41</v>
      </c>
      <c r="D6" s="45">
        <v>4</v>
      </c>
      <c r="E6" s="45">
        <v>5</v>
      </c>
      <c r="F6" s="46">
        <v>0.75</v>
      </c>
      <c r="G6" s="45" t="s">
        <v>100</v>
      </c>
    </row>
    <row r="7" spans="1:9" x14ac:dyDescent="0.25">
      <c r="A7" s="45" t="s">
        <v>64</v>
      </c>
      <c r="C7" s="45" t="s">
        <v>43</v>
      </c>
      <c r="D7" s="45">
        <v>5</v>
      </c>
      <c r="E7" s="45">
        <v>8</v>
      </c>
      <c r="F7" s="46">
        <v>1</v>
      </c>
      <c r="G7" s="45" t="s">
        <v>111</v>
      </c>
    </row>
    <row r="8" spans="1:9" x14ac:dyDescent="0.25">
      <c r="A8" s="45" t="s">
        <v>65</v>
      </c>
      <c r="C8" s="45" t="s">
        <v>45</v>
      </c>
      <c r="E8" s="45">
        <v>13</v>
      </c>
    </row>
    <row r="9" spans="1:9" x14ac:dyDescent="0.25">
      <c r="A9" s="45" t="s">
        <v>66</v>
      </c>
      <c r="E9" s="45">
        <v>21</v>
      </c>
    </row>
  </sheetData>
  <mergeCells count="1">
    <mergeCell ref="A1:H1"/>
  </mergeCells>
  <pageMargins left="0.75" right="0.75" top="1" bottom="1" header="0.511811023622047" footer="0.511811023622047"/>
  <pageSetup fitToHeight="0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7"/>
  <sheetViews>
    <sheetView showGridLines="0" zoomScaleNormal="100" workbookViewId="0">
      <selection sqref="A1:G1"/>
    </sheetView>
  </sheetViews>
  <sheetFormatPr baseColWidth="10" defaultColWidth="8.7109375" defaultRowHeight="15" x14ac:dyDescent="0.25"/>
  <cols>
    <col min="1" max="1" width="2" customWidth="1"/>
    <col min="2" max="2" width="26" customWidth="1"/>
    <col min="3" max="6" width="16" customWidth="1"/>
    <col min="7" max="7" width="8" customWidth="1"/>
  </cols>
  <sheetData>
    <row r="1" spans="1:7" ht="39.75" customHeight="1" x14ac:dyDescent="0.25">
      <c r="A1" s="14" t="s">
        <v>0</v>
      </c>
      <c r="B1" s="14"/>
      <c r="C1" s="14"/>
      <c r="D1" s="14"/>
      <c r="E1" s="14"/>
      <c r="F1" s="14"/>
      <c r="G1" s="14"/>
    </row>
    <row r="2" spans="1:7" ht="19.5" customHeight="1" x14ac:dyDescent="0.25">
      <c r="A2" s="13" t="s">
        <v>1</v>
      </c>
      <c r="B2" s="13"/>
      <c r="C2" s="13"/>
      <c r="D2" s="13"/>
      <c r="E2" s="13"/>
      <c r="F2" s="13"/>
      <c r="G2" s="13"/>
    </row>
    <row r="4" spans="1:7" ht="21.75" customHeight="1" x14ac:dyDescent="0.25">
      <c r="B4" s="12" t="s">
        <v>2</v>
      </c>
      <c r="C4" s="12"/>
      <c r="D4" s="12"/>
      <c r="E4" s="12"/>
      <c r="F4" s="12"/>
      <c r="G4" s="12"/>
    </row>
    <row r="5" spans="1:7" ht="18.75" customHeight="1" x14ac:dyDescent="0.25">
      <c r="B5" s="15" t="s">
        <v>3</v>
      </c>
      <c r="C5" s="11" t="s">
        <v>4</v>
      </c>
      <c r="D5" s="11"/>
      <c r="E5" s="11"/>
      <c r="F5" s="11"/>
    </row>
    <row r="6" spans="1:7" ht="18.75" customHeight="1" x14ac:dyDescent="0.25">
      <c r="B6" s="15" t="s">
        <v>5</v>
      </c>
      <c r="C6" s="11" t="s">
        <v>6</v>
      </c>
      <c r="D6" s="11"/>
      <c r="E6" s="11"/>
      <c r="F6" s="11"/>
    </row>
    <row r="7" spans="1:7" ht="18.75" customHeight="1" x14ac:dyDescent="0.25">
      <c r="B7" s="15" t="s">
        <v>7</v>
      </c>
      <c r="C7" s="11" t="s">
        <v>8</v>
      </c>
      <c r="D7" s="11"/>
      <c r="E7" s="11"/>
      <c r="F7" s="11"/>
    </row>
    <row r="8" spans="1:7" ht="18.75" customHeight="1" x14ac:dyDescent="0.25">
      <c r="B8" s="15" t="s">
        <v>9</v>
      </c>
      <c r="C8" s="11" t="s">
        <v>10</v>
      </c>
      <c r="D8" s="11"/>
      <c r="E8" s="11"/>
      <c r="F8" s="11"/>
    </row>
    <row r="9" spans="1:7" ht="18.75" customHeight="1" x14ac:dyDescent="0.25">
      <c r="B9" s="15" t="s">
        <v>11</v>
      </c>
      <c r="C9" s="11" t="s">
        <v>12</v>
      </c>
      <c r="D9" s="11"/>
      <c r="E9" s="11"/>
      <c r="F9" s="11"/>
    </row>
    <row r="10" spans="1:7" ht="18.75" customHeight="1" x14ac:dyDescent="0.25">
      <c r="B10" s="15" t="s">
        <v>13</v>
      </c>
      <c r="C10" s="11" t="s">
        <v>14</v>
      </c>
      <c r="D10" s="11"/>
      <c r="E10" s="11"/>
      <c r="F10" s="11"/>
    </row>
    <row r="11" spans="1:7" ht="18.75" customHeight="1" x14ac:dyDescent="0.25">
      <c r="B11" s="15" t="s">
        <v>15</v>
      </c>
      <c r="C11" s="10">
        <f>DATE(2027,1,12)</f>
        <v>46399</v>
      </c>
      <c r="D11" s="10"/>
      <c r="E11" s="10"/>
      <c r="F11" s="10"/>
    </row>
    <row r="12" spans="1:7" ht="18.75" customHeight="1" x14ac:dyDescent="0.25">
      <c r="B12" s="15" t="s">
        <v>16</v>
      </c>
      <c r="C12" s="10">
        <f>DATE(2027,1,20)</f>
        <v>46407</v>
      </c>
      <c r="D12" s="10"/>
      <c r="E12" s="10"/>
      <c r="F12" s="10"/>
    </row>
    <row r="14" spans="1:7" ht="21.75" customHeight="1" x14ac:dyDescent="0.25">
      <c r="B14" s="12" t="s">
        <v>17</v>
      </c>
      <c r="C14" s="12"/>
      <c r="D14" s="12"/>
      <c r="E14" s="12"/>
      <c r="F14" s="12"/>
      <c r="G14" s="12"/>
    </row>
    <row r="15" spans="1:7" ht="30" customHeight="1" x14ac:dyDescent="0.25">
      <c r="B15" s="9" t="s">
        <v>18</v>
      </c>
      <c r="C15" s="9"/>
      <c r="D15" s="9"/>
      <c r="E15" s="9"/>
      <c r="F15" s="9"/>
      <c r="G15" s="9"/>
    </row>
    <row r="16" spans="1:7" ht="30" customHeight="1" x14ac:dyDescent="0.25">
      <c r="B16" s="8" t="s">
        <v>19</v>
      </c>
      <c r="C16" s="8"/>
      <c r="D16" s="8"/>
      <c r="E16" s="8"/>
      <c r="F16" s="8"/>
      <c r="G16" s="8"/>
    </row>
    <row r="17" spans="2:7" ht="30" customHeight="1" x14ac:dyDescent="0.25">
      <c r="B17" s="9" t="s">
        <v>20</v>
      </c>
      <c r="C17" s="9"/>
      <c r="D17" s="9"/>
      <c r="E17" s="9"/>
      <c r="F17" s="9"/>
      <c r="G17" s="9"/>
    </row>
    <row r="18" spans="2:7" ht="30" customHeight="1" x14ac:dyDescent="0.25">
      <c r="B18" s="8" t="s">
        <v>21</v>
      </c>
      <c r="C18" s="8"/>
      <c r="D18" s="8"/>
      <c r="E18" s="8"/>
      <c r="F18" s="8"/>
      <c r="G18" s="8"/>
    </row>
    <row r="19" spans="2:7" ht="30" customHeight="1" x14ac:dyDescent="0.25">
      <c r="B19" s="9" t="s">
        <v>22</v>
      </c>
      <c r="C19" s="9"/>
      <c r="D19" s="9"/>
      <c r="E19" s="9"/>
      <c r="F19" s="9"/>
      <c r="G19" s="9"/>
    </row>
    <row r="20" spans="2:7" ht="30" customHeight="1" x14ac:dyDescent="0.25">
      <c r="B20" s="8" t="s">
        <v>23</v>
      </c>
      <c r="C20" s="8"/>
      <c r="D20" s="8"/>
      <c r="E20" s="8"/>
      <c r="F20" s="8"/>
      <c r="G20" s="8"/>
    </row>
    <row r="21" spans="2:7" ht="30" customHeight="1" x14ac:dyDescent="0.25">
      <c r="B21" s="9" t="s">
        <v>24</v>
      </c>
      <c r="C21" s="9"/>
      <c r="D21" s="9"/>
      <c r="E21" s="9"/>
      <c r="F21" s="9"/>
      <c r="G21" s="9"/>
    </row>
    <row r="23" spans="2:7" ht="21.75" customHeight="1" x14ac:dyDescent="0.25">
      <c r="B23" s="12" t="s">
        <v>25</v>
      </c>
      <c r="C23" s="12"/>
      <c r="D23" s="12"/>
      <c r="E23" s="12"/>
      <c r="F23" s="12"/>
      <c r="G23" s="12"/>
    </row>
    <row r="24" spans="2:7" ht="19.5" customHeight="1" x14ac:dyDescent="0.25">
      <c r="B24" s="16" t="s">
        <v>26</v>
      </c>
      <c r="C24" s="9" t="s">
        <v>27</v>
      </c>
      <c r="D24" s="9"/>
      <c r="E24" s="9"/>
      <c r="F24" s="9"/>
      <c r="G24" s="9"/>
    </row>
    <row r="25" spans="2:7" ht="19.5" customHeight="1" x14ac:dyDescent="0.25">
      <c r="B25" s="17" t="s">
        <v>28</v>
      </c>
      <c r="C25" s="9" t="s">
        <v>29</v>
      </c>
      <c r="D25" s="9"/>
      <c r="E25" s="9"/>
      <c r="F25" s="9"/>
      <c r="G25" s="9"/>
    </row>
    <row r="26" spans="2:7" ht="19.5" customHeight="1" x14ac:dyDescent="0.25">
      <c r="B26" s="18" t="s">
        <v>30</v>
      </c>
      <c r="C26" s="9" t="s">
        <v>31</v>
      </c>
      <c r="D26" s="9"/>
      <c r="E26" s="9"/>
      <c r="F26" s="9"/>
      <c r="G26" s="9"/>
    </row>
    <row r="27" spans="2:7" ht="19.5" customHeight="1" x14ac:dyDescent="0.25">
      <c r="B27" s="19" t="s">
        <v>32</v>
      </c>
      <c r="C27" s="9" t="s">
        <v>33</v>
      </c>
      <c r="D27" s="9"/>
      <c r="E27" s="9"/>
      <c r="F27" s="9"/>
      <c r="G27" s="9"/>
    </row>
    <row r="29" spans="2:7" ht="21.75" customHeight="1" x14ac:dyDescent="0.25">
      <c r="B29" s="12" t="s">
        <v>34</v>
      </c>
      <c r="C29" s="12"/>
      <c r="D29" s="12"/>
      <c r="E29" s="12"/>
      <c r="F29" s="12"/>
      <c r="G29" s="12"/>
    </row>
    <row r="30" spans="2:7" ht="19.5" customHeight="1" x14ac:dyDescent="0.25">
      <c r="B30" s="20" t="s">
        <v>35</v>
      </c>
      <c r="C30" s="9" t="s">
        <v>36</v>
      </c>
      <c r="D30" s="9"/>
      <c r="E30" s="9"/>
      <c r="F30" s="9"/>
      <c r="G30" s="9"/>
    </row>
    <row r="31" spans="2:7" ht="19.5" customHeight="1" x14ac:dyDescent="0.25">
      <c r="B31" s="21" t="s">
        <v>37</v>
      </c>
      <c r="C31" s="9" t="s">
        <v>38</v>
      </c>
      <c r="D31" s="9"/>
      <c r="E31" s="9"/>
      <c r="F31" s="9"/>
      <c r="G31" s="9"/>
    </row>
    <row r="32" spans="2:7" ht="19.5" customHeight="1" x14ac:dyDescent="0.25">
      <c r="B32" s="22" t="s">
        <v>39</v>
      </c>
      <c r="C32" s="9" t="s">
        <v>40</v>
      </c>
      <c r="D32" s="9"/>
      <c r="E32" s="9"/>
      <c r="F32" s="9"/>
      <c r="G32" s="9"/>
    </row>
    <row r="33" spans="2:7" ht="19.5" customHeight="1" x14ac:dyDescent="0.25">
      <c r="B33" s="23" t="s">
        <v>41</v>
      </c>
      <c r="C33" s="9" t="s">
        <v>42</v>
      </c>
      <c r="D33" s="9"/>
      <c r="E33" s="9"/>
      <c r="F33" s="9"/>
      <c r="G33" s="9"/>
    </row>
    <row r="34" spans="2:7" ht="19.5" customHeight="1" x14ac:dyDescent="0.25">
      <c r="B34" s="24" t="s">
        <v>43</v>
      </c>
      <c r="C34" s="9" t="s">
        <v>44</v>
      </c>
      <c r="D34" s="9"/>
      <c r="E34" s="9"/>
      <c r="F34" s="9"/>
      <c r="G34" s="9"/>
    </row>
    <row r="35" spans="2:7" ht="19.5" customHeight="1" x14ac:dyDescent="0.25">
      <c r="B35" s="25" t="s">
        <v>45</v>
      </c>
      <c r="C35" s="9" t="s">
        <v>46</v>
      </c>
      <c r="D35" s="9"/>
      <c r="E35" s="9"/>
      <c r="F35" s="9"/>
      <c r="G35" s="9"/>
    </row>
    <row r="37" spans="2:7" ht="30" customHeight="1" x14ac:dyDescent="0.25">
      <c r="B37" s="7" t="s">
        <v>47</v>
      </c>
      <c r="C37" s="7"/>
      <c r="D37" s="7"/>
      <c r="E37" s="7"/>
      <c r="F37" s="7"/>
      <c r="G37" s="7"/>
    </row>
  </sheetData>
  <mergeCells count="32">
    <mergeCell ref="C35:G35"/>
    <mergeCell ref="B37:G37"/>
    <mergeCell ref="C30:G30"/>
    <mergeCell ref="C31:G31"/>
    <mergeCell ref="C32:G32"/>
    <mergeCell ref="C33:G33"/>
    <mergeCell ref="C34:G34"/>
    <mergeCell ref="C24:G24"/>
    <mergeCell ref="C25:G25"/>
    <mergeCell ref="C26:G26"/>
    <mergeCell ref="C27:G27"/>
    <mergeCell ref="B29:G29"/>
    <mergeCell ref="B18:G18"/>
    <mergeCell ref="B19:G19"/>
    <mergeCell ref="B20:G20"/>
    <mergeCell ref="B21:G21"/>
    <mergeCell ref="B23:G23"/>
    <mergeCell ref="C12:F12"/>
    <mergeCell ref="B14:G14"/>
    <mergeCell ref="B15:G15"/>
    <mergeCell ref="B16:G16"/>
    <mergeCell ref="B17:G17"/>
    <mergeCell ref="C7:F7"/>
    <mergeCell ref="C8:F8"/>
    <mergeCell ref="C9:F9"/>
    <mergeCell ref="C10:F10"/>
    <mergeCell ref="C11:F11"/>
    <mergeCell ref="A1:G1"/>
    <mergeCell ref="A2:G2"/>
    <mergeCell ref="B4:G4"/>
    <mergeCell ref="C5:F5"/>
    <mergeCell ref="C6:F6"/>
  </mergeCells>
  <pageMargins left="0.75" right="0.75" top="1" bottom="1" header="0.511811023622047" footer="0.511811023622047"/>
  <pageSetup fitToHeight="0" orientation="portrait" horizontalDpi="300" verticalDpi="30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errorTitle="Valeur non valide" error="Choisissez une valeur dans la liste." xr:uid="{00000000-0002-0000-0000-000000000000}">
          <x14:formula1>
            <xm:f>Paramètres!$I$3:$I$5</xm:f>
          </x14:formula1>
          <x14:formula2>
            <xm:f>0</xm:f>
          </x14:formula2>
          <xm:sqref>C9:F9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Tableau de bord</vt:lpstr>
      <vt:lpstr>Backlog produit</vt:lpstr>
      <vt:lpstr>Sprints</vt:lpstr>
      <vt:lpstr>Paramètres</vt:lpstr>
      <vt:lpstr>Mode d'emploi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Sergio Jiménez Canales</cp:lastModifiedBy>
  <cp:revision>1</cp:revision>
  <dcterms:created xsi:type="dcterms:W3CDTF">2026-09-22T05:50:58Z</dcterms:created>
  <dcterms:modified xsi:type="dcterms:W3CDTF">2026-09-27T14:40:42Z</dcterms:modified>
  <dc:language>en-US</dc:language>
</cp:coreProperties>
</file>