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1BE961E4-827B-4805-83B4-426C9F4A0322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Tableau de bord" sheetId="1" r:id="rId1"/>
    <sheet name="Bilan actif" sheetId="2" r:id="rId2"/>
    <sheet name="Bilan passif" sheetId="3" r:id="rId3"/>
    <sheet name="Ratios &amp; analyse" sheetId="4" r:id="rId4"/>
    <sheet name="Notice" sheetId="5" r:id="rId5"/>
  </sheets>
  <definedNames>
    <definedName name="_xlnm.Print_Area" localSheetId="0">'Tableau de bord'!$A$1:$G$35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3" l="1"/>
  <c r="E25" i="3" s="1"/>
  <c r="D23" i="3"/>
  <c r="D11" i="4" s="1"/>
  <c r="C23" i="3"/>
  <c r="K13" i="1" s="1"/>
  <c r="F22" i="3"/>
  <c r="F21" i="3"/>
  <c r="F20" i="3"/>
  <c r="F19" i="3"/>
  <c r="E16" i="3"/>
  <c r="D16" i="3"/>
  <c r="C16" i="3"/>
  <c r="F16" i="3" s="1"/>
  <c r="F15" i="3"/>
  <c r="E12" i="3"/>
  <c r="E7" i="4" s="1"/>
  <c r="D12" i="3"/>
  <c r="L17" i="1" s="1"/>
  <c r="C12" i="3"/>
  <c r="C14" i="4" s="1"/>
  <c r="F14" i="4" s="1"/>
  <c r="F11" i="3"/>
  <c r="F10" i="3"/>
  <c r="F9" i="3"/>
  <c r="F8" i="3"/>
  <c r="G23" i="2"/>
  <c r="E12" i="4" s="1"/>
  <c r="F23" i="2"/>
  <c r="D12" i="4" s="1"/>
  <c r="D23" i="2"/>
  <c r="C23" i="2"/>
  <c r="E22" i="2"/>
  <c r="C9" i="4" s="1"/>
  <c r="F9" i="4" s="1"/>
  <c r="E21" i="2"/>
  <c r="E20" i="2"/>
  <c r="E19" i="2"/>
  <c r="E23" i="2" s="1"/>
  <c r="E18" i="2"/>
  <c r="E17" i="2"/>
  <c r="G14" i="2"/>
  <c r="G25" i="2" s="1"/>
  <c r="F14" i="2"/>
  <c r="F25" i="2" s="1"/>
  <c r="D14" i="2"/>
  <c r="D25" i="2" s="1"/>
  <c r="C14" i="2"/>
  <c r="C25" i="2" s="1"/>
  <c r="E13" i="2"/>
  <c r="E12" i="2"/>
  <c r="E11" i="2"/>
  <c r="E10" i="2"/>
  <c r="E9" i="2"/>
  <c r="E14" i="2" s="1"/>
  <c r="E8" i="2"/>
  <c r="M18" i="1"/>
  <c r="L18" i="1"/>
  <c r="K18" i="1"/>
  <c r="F6" i="1"/>
  <c r="E6" i="1"/>
  <c r="D6" i="1"/>
  <c r="C6" i="1"/>
  <c r="D13" i="4" l="1"/>
  <c r="L16" i="1"/>
  <c r="E25" i="2"/>
  <c r="K7" i="1"/>
  <c r="H10" i="2"/>
  <c r="H12" i="2"/>
  <c r="H20" i="2"/>
  <c r="H17" i="2"/>
  <c r="H21" i="2"/>
  <c r="E13" i="4"/>
  <c r="K16" i="1"/>
  <c r="H18" i="2"/>
  <c r="H11" i="2"/>
  <c r="K8" i="1"/>
  <c r="C12" i="4"/>
  <c r="F12" i="4" s="1"/>
  <c r="H19" i="2"/>
  <c r="D10" i="4"/>
  <c r="E10" i="4"/>
  <c r="C11" i="4"/>
  <c r="F11" i="4" s="1"/>
  <c r="E11" i="4"/>
  <c r="F23" i="3"/>
  <c r="K12" i="1"/>
  <c r="C25" i="3"/>
  <c r="F12" i="3"/>
  <c r="D25" i="3"/>
  <c r="K17" i="1"/>
  <c r="D7" i="4"/>
  <c r="K11" i="1"/>
  <c r="C7" i="4"/>
  <c r="F7" i="4" s="1"/>
  <c r="M17" i="1"/>
  <c r="C8" i="4"/>
  <c r="F8" i="4" s="1"/>
  <c r="F17" i="4" l="1"/>
  <c r="B6" i="1"/>
  <c r="M16" i="1"/>
  <c r="H13" i="2"/>
  <c r="C17" i="4"/>
  <c r="H9" i="2"/>
  <c r="H8" i="2"/>
  <c r="C13" i="4"/>
  <c r="F13" i="4" s="1"/>
  <c r="B9" i="1"/>
  <c r="E17" i="4"/>
  <c r="G20" i="3"/>
  <c r="G8" i="3"/>
  <c r="G15" i="3"/>
  <c r="G11" i="3"/>
  <c r="G19" i="3"/>
  <c r="G10" i="3"/>
  <c r="G22" i="3"/>
  <c r="F25" i="3"/>
  <c r="G21" i="3"/>
  <c r="G9" i="3"/>
  <c r="C10" i="4"/>
  <c r="F10" i="4" s="1"/>
  <c r="H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6" authorId="0" shapeId="0" xr:uid="{00000000-0006-0000-0100-000001000000}">
      <text>
        <r>
          <rPr>
            <sz val="10"/>
            <rFont val="Arial"/>
            <family val="2"/>
          </rPr>
          <t>Net = Brut − Amortissements &amp; provisions. Colonne automatique.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1" authorId="0" shapeId="0" xr:uid="{00000000-0006-0000-0200-000001000000}">
      <text>
        <r>
          <rPr>
            <sz val="10"/>
            <rFont val="Arial"/>
            <family val="2"/>
          </rPr>
          <t>Résultat net issu du compte de résultat (bénéfice +, perte −).</t>
        </r>
      </text>
    </comment>
  </commentList>
</comments>
</file>

<file path=xl/sharedStrings.xml><?xml version="1.0" encoding="utf-8"?>
<sst xmlns="http://schemas.openxmlformats.org/spreadsheetml/2006/main" count="142" uniqueCount="133">
  <si>
    <t>GROUPE VALLMONT SAS</t>
  </si>
  <si>
    <t>Bilan comptable</t>
  </si>
  <si>
    <t>Synthèse de l'exercice clos le 31 décembre 2027   ·   montants en euros (€)</t>
  </si>
  <si>
    <t>TOTAL DU BILAN</t>
  </si>
  <si>
    <t>CAPITAUX PROPRES</t>
  </si>
  <si>
    <t>RÉSULTAT NET 2027</t>
  </si>
  <si>
    <t>TRÉSORERIE NETTE</t>
  </si>
  <si>
    <t>TAUX D'ENDETTEMENT</t>
  </si>
  <si>
    <t>Données des graphiques (zone technique)</t>
  </si>
  <si>
    <t>Emplois</t>
  </si>
  <si>
    <t>€</t>
  </si>
  <si>
    <t>Actif immobilisé</t>
  </si>
  <si>
    <t>ÉTAT DU BILAN</t>
  </si>
  <si>
    <t>Actif circulant</t>
  </si>
  <si>
    <t>Ressources</t>
  </si>
  <si>
    <t>Capitaux propres</t>
  </si>
  <si>
    <t>Provisions</t>
  </si>
  <si>
    <t>Dettes</t>
  </si>
  <si>
    <t>Évolution</t>
  </si>
  <si>
    <t>2025</t>
  </si>
  <si>
    <t>2026</t>
  </si>
  <si>
    <t>2027</t>
  </si>
  <si>
    <t>Total du bilan</t>
  </si>
  <si>
    <t>Résultat net</t>
  </si>
  <si>
    <t>Toutes les valeurs de ce tableau de bord sont calculées à partir des onglets « Bilan actif » et « Bilan passif ». Ne rien saisir ici.</t>
  </si>
  <si>
    <t>GROUPE VALLMONT SAS   ·   EXERCICE CLOS LE 31/12/2027</t>
  </si>
  <si>
    <t>Bilan — Actif</t>
  </si>
  <si>
    <t>Emplois de l'entreprise · valeurs nettes classées par liquidité croissante</t>
  </si>
  <si>
    <t>POSTES DE L'ACTIF</t>
  </si>
  <si>
    <t>Brut</t>
  </si>
  <si>
    <t>Amort. &amp; prov.</t>
  </si>
  <si>
    <t>Net 2027</t>
  </si>
  <si>
    <t>Net 2026</t>
  </si>
  <si>
    <t>Net 2025</t>
  </si>
  <si>
    <t>% total</t>
  </si>
  <si>
    <t>ACTIF IMMOBILISÉ</t>
  </si>
  <si>
    <t>Frais d'établissement &amp; développement</t>
  </si>
  <si>
    <t>Concessions, brevets, licences, logiciels</t>
  </si>
  <si>
    <t>Terrains</t>
  </si>
  <si>
    <t>Constructions</t>
  </si>
  <si>
    <t>Installations techniques &amp; matériel</t>
  </si>
  <si>
    <t>Autres immobilisations financières</t>
  </si>
  <si>
    <t>Total actif immobilisé (I)</t>
  </si>
  <si>
    <t>ACTIF CIRCULANT</t>
  </si>
  <si>
    <t>Matières premières &amp; approvisionnements</t>
  </si>
  <si>
    <t>En-cours &amp; produits finis</t>
  </si>
  <si>
    <t>Créances clients &amp; comptes rattachés</t>
  </si>
  <si>
    <t>Autres créances &amp; charges constatées d'avance</t>
  </si>
  <si>
    <t>Valeurs mobilières de placement</t>
  </si>
  <si>
    <t>Disponibilités (banques, caisse)</t>
  </si>
  <si>
    <t>Total actif circulant (II)</t>
  </si>
  <si>
    <t>TOTAL GÉNÉRAL DE L'ACTIF</t>
  </si>
  <si>
    <t>100 %</t>
  </si>
  <si>
    <t>Saisissez les cellules ivoire (Brut, Amortissements, exercices antérieurs). Les colonnes Net 2027, sous-totaux et pourcentages se calculent automatiquement.</t>
  </si>
  <si>
    <t>Bilan — Passif</t>
  </si>
  <si>
    <t>Ressources de l'entreprise · classées par exigibilité croissante</t>
  </si>
  <si>
    <t>POSTES DU PASSIF</t>
  </si>
  <si>
    <t>Montant 2027</t>
  </si>
  <si>
    <t>Montant 2026</t>
  </si>
  <si>
    <t>Montant 2025</t>
  </si>
  <si>
    <t>Var. 27/26</t>
  </si>
  <si>
    <t>Capital social</t>
  </si>
  <si>
    <t>Primes &amp; réserves</t>
  </si>
  <si>
    <t>Report à nouveau</t>
  </si>
  <si>
    <t>Résultat de l'exercice</t>
  </si>
  <si>
    <t>Total capitaux propres (I)</t>
  </si>
  <si>
    <t>PROVISIONS POUR RISQUES &amp; CHARGES</t>
  </si>
  <si>
    <t>Provisions pour risques &amp; charges</t>
  </si>
  <si>
    <t>Total provisions (II)</t>
  </si>
  <si>
    <t>DETTES</t>
  </si>
  <si>
    <t>Emprunts &amp; dettes auprès des établissements de crédit</t>
  </si>
  <si>
    <t>Dettes fournisseurs &amp; comptes rattachés</t>
  </si>
  <si>
    <t>Dettes fiscales &amp; sociales</t>
  </si>
  <si>
    <t>Autres dettes &amp; produits constatés d'avance</t>
  </si>
  <si>
    <t>Total dettes (III)</t>
  </si>
  <si>
    <t>TOTAL GÉNÉRAL DU PASSIF</t>
  </si>
  <si>
    <t>La colonne « Var. 27/26 » et les pourcentages sont automatiques. Un passif bien structuré présente des capitaux propres suffisants face aux dettes.</t>
  </si>
  <si>
    <t>LECTURE AUTOMATIQUE DE LA SANTÉ FINANCIÈRE</t>
  </si>
  <si>
    <t>Ratios &amp; analyse financière</t>
  </si>
  <si>
    <t>Indicateurs de structure, de solvabilité et de liquidité · exercice 2027</t>
  </si>
  <si>
    <t>INDICATEUR</t>
  </si>
  <si>
    <t>Appréciation</t>
  </si>
  <si>
    <t>Fonds de roulement net global (FRNG)</t>
  </si>
  <si>
    <t>Besoin en fonds de roulement (BFR)</t>
  </si>
  <si>
    <t>Trésorerie nette</t>
  </si>
  <si>
    <t>Autonomie financière (CP / total passif)</t>
  </si>
  <si>
    <t>Taux d'endettement (dettes / CP)</t>
  </si>
  <si>
    <t>Liquidité générale (actif circ. / dettes CT)</t>
  </si>
  <si>
    <t>Solvabilité générale (actif / dettes)</t>
  </si>
  <si>
    <t>Rentabilité financière (résultat / CP)</t>
  </si>
  <si>
    <t>CONTRÔLE D'ÉQUILIBRE DU BILAN</t>
  </si>
  <si>
    <t>Total actif net 2027</t>
  </si>
  <si>
    <t>Total passif 2027</t>
  </si>
  <si>
    <t>Les appréciations se mettent à jour automatiquement selon vos montants. Elles constituent une aide à la lecture et ne remplacent pas l'avis d'un expert-comptable.</t>
  </si>
  <si>
    <t>GUIDE D'UTILISATION</t>
  </si>
  <si>
    <t>Notice d'utilisation</t>
  </si>
  <si>
    <t>Comment renseigner et lire votre bilan comptable</t>
  </si>
  <si>
    <t>Les onglets du classeur</t>
  </si>
  <si>
    <t>Tableau de bord</t>
  </si>
  <si>
    <t>Vue de synthèse : indicateurs clés, état d'équilibre et graphiques. Aucune saisie.</t>
  </si>
  <si>
    <t>Bilan actif</t>
  </si>
  <si>
    <t>Ce que possède l'entreprise. Vous y saisissez les montants Brut, Amortissements et exercices antérieurs.</t>
  </si>
  <si>
    <t>Bilan passif</t>
  </si>
  <si>
    <t>Comment l'entreprise est financée : capitaux propres, provisions et dettes.</t>
  </si>
  <si>
    <t>Ratios &amp; analyse</t>
  </si>
  <si>
    <t>Ratios financiers calculés seuls, avec une appréciation automatique de chaque indicateur.</t>
  </si>
  <si>
    <t>Notice</t>
  </si>
  <si>
    <t>Le présent guide.</t>
  </si>
  <si>
    <t>Renseigner le bilan — pas à pas</t>
  </si>
  <si>
    <t>1.  Actif</t>
  </si>
  <si>
    <t>Dans « Bilan actif », saisissez pour chaque poste la valeur Brute et les Amortissements &amp; provisions. La valeur Nette 2027 se calcule automatiquement (Brut − Amortissements).</t>
  </si>
  <si>
    <t>2.  Exercices antérieurs</t>
  </si>
  <si>
    <t>Reportez les valeurs nettes 2026 et 2025 pour obtenir les comparatifs et les variations.</t>
  </si>
  <si>
    <t>3.  Passif</t>
  </si>
  <si>
    <t>Dans « Bilan passif », saisissez les capitaux propres, provisions et dettes des trois exercices.</t>
  </si>
  <si>
    <t>4.  Vérifier l'équilibre</t>
  </si>
  <si>
    <t>Le Tableau de bord et l'onglet Ratios indiquent si l'Actif est égal au Passif. Corrigez toute différence signalée.</t>
  </si>
  <si>
    <t>5.  Analyser</t>
  </si>
  <si>
    <t>Consultez les ratios et leurs appréciations pour interpréter la situation financière.</t>
  </si>
  <si>
    <t>Repères de couleur</t>
  </si>
  <si>
    <t>Cellule à remplir</t>
  </si>
  <si>
    <t>Fond ivoire, texte bleu : ce sont les seules cellules de saisie.</t>
  </si>
  <si>
    <t>Sous-total automatique</t>
  </si>
  <si>
    <t>Calculé par formule — ne rien y écrire.</t>
  </si>
  <si>
    <t>Total général</t>
  </si>
  <si>
    <t>Résultat consolidé Actif ou Passif.</t>
  </si>
  <si>
    <t>Appréciation favorable</t>
  </si>
  <si>
    <t>Indicateur sain (onglet Ratios).</t>
  </si>
  <si>
    <t>Point de vigilance</t>
  </si>
  <si>
    <t>Indicateur à surveiller.</t>
  </si>
  <si>
    <t>Alerte</t>
  </si>
  <si>
    <t>Indicateur défavorable ou bilan déséquilibré.</t>
  </si>
  <si>
    <t>Rappel : le bilan comptable est une photographie du patrimoine à la date de clôture ; l'Actif doit toujours être égal au Passif. Ce modèle facilite la préparation et la lecture du bilan mais ne remplace pas la tenue d'une comptabilité conforme ni l'accompagnement d'un professionnel.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</si>
</sst>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;[Red]\-#,##0&quot; €&quot;;\—"/>
    <numFmt numFmtId="166" formatCode="0.0\ %;[Red]\-0.0\ %;\—"/>
    <numFmt numFmtId="167" formatCode="\+0.0\ %;\-0.0\ %;\—"/>
  </numFmts>
  <fonts count="29" x14ac:knownFonts="1">
    <font>
      <sz val="11"/>
      <color theme="1"/>
      <name val="Calibri"/>
      <family val="2"/>
      <charset val="1"/>
    </font>
    <font>
      <b/>
      <sz val="9"/>
      <color rgb="FFC9A24B"/>
      <name val="Calibri"/>
      <charset val="1"/>
    </font>
    <font>
      <b/>
      <sz val="28"/>
      <color rgb="FF0E2740"/>
      <name val="Calibri"/>
      <charset val="1"/>
    </font>
    <font>
      <sz val="11"/>
      <color rgb="FF5A6B7B"/>
      <name val="Calibri"/>
      <charset val="1"/>
    </font>
    <font>
      <b/>
      <sz val="9"/>
      <color rgb="FFFFFFFF"/>
      <name val="Calibri"/>
      <charset val="1"/>
    </font>
    <font>
      <b/>
      <i/>
      <sz val="8"/>
      <color rgb="FF5A6B7B"/>
      <name val="Calibri"/>
      <charset val="1"/>
    </font>
    <font>
      <b/>
      <sz val="16"/>
      <color rgb="FF0E2740"/>
      <name val="Calibri"/>
      <charset val="1"/>
    </font>
    <font>
      <b/>
      <sz val="9"/>
      <color rgb="FF1A2433"/>
      <name val="Calibri"/>
      <charset val="1"/>
    </font>
    <font>
      <sz val="9"/>
      <color rgb="FF1A2433"/>
      <name val="Calibri"/>
      <charset val="1"/>
    </font>
    <font>
      <b/>
      <sz val="13"/>
      <color rgb="FFFFFFFF"/>
      <name val="Calibri"/>
      <charset val="1"/>
    </font>
    <font>
      <i/>
      <sz val="9"/>
      <color rgb="FF5A6B7B"/>
      <name val="Calibri"/>
      <charset val="1"/>
    </font>
    <font>
      <b/>
      <sz val="22"/>
      <color rgb="FF0E2740"/>
      <name val="Calibri"/>
      <charset val="1"/>
    </font>
    <font>
      <sz val="10.5"/>
      <color rgb="FF5A6B7B"/>
      <name val="Calibri"/>
      <charset val="1"/>
    </font>
    <font>
      <b/>
      <sz val="10"/>
      <color rgb="FFFFFFFF"/>
      <name val="Calibri"/>
      <charset val="1"/>
    </font>
    <font>
      <b/>
      <sz val="10.5"/>
      <color rgb="FFFFFFFF"/>
      <name val="Calibri"/>
      <charset val="1"/>
    </font>
    <font>
      <sz val="10"/>
      <color rgb="FF1A2433"/>
      <name val="Calibri"/>
      <charset val="1"/>
    </font>
    <font>
      <sz val="11"/>
      <color rgb="FF1F4E79"/>
      <name val="Calibri"/>
      <charset val="1"/>
    </font>
    <font>
      <sz val="11"/>
      <color rgb="FF1A2433"/>
      <name val="Calibri"/>
      <charset val="1"/>
    </font>
    <font>
      <b/>
      <sz val="10"/>
      <color rgb="FF0E2740"/>
      <name val="Calibri"/>
      <charset val="1"/>
    </font>
    <font>
      <b/>
      <sz val="11"/>
      <color rgb="FF0E2740"/>
      <name val="Calibri"/>
      <charset val="1"/>
    </font>
    <font>
      <b/>
      <sz val="11.5"/>
      <color rgb="FFFFFFFF"/>
      <name val="Calibri"/>
      <charset val="1"/>
    </font>
    <font>
      <b/>
      <sz val="11.5"/>
      <color rgb="FFF0E4C4"/>
      <name val="Calibri"/>
      <charset val="1"/>
    </font>
    <font>
      <sz val="10"/>
      <name val="Arial"/>
      <family val="2"/>
    </font>
    <font>
      <b/>
      <sz val="10.5"/>
      <color rgb="FF0E2740"/>
      <name val="Calibri"/>
      <charset val="1"/>
    </font>
    <font>
      <sz val="10"/>
      <color rgb="FF5A6B7B"/>
      <name val="Calibri"/>
      <charset val="1"/>
    </font>
    <font>
      <b/>
      <sz val="9.5"/>
      <color rgb="FF1A2433"/>
      <name val="Calibri"/>
      <charset val="1"/>
    </font>
    <font>
      <b/>
      <sz val="10"/>
      <color rgb="FF1A2433"/>
      <name val="Calibri"/>
      <charset val="1"/>
    </font>
    <font>
      <b/>
      <sz val="10.5"/>
      <color rgb="FF1E4E79"/>
      <name val="Calibri"/>
      <charset val="1"/>
    </font>
    <font>
      <i/>
      <sz val="9.5"/>
      <color rgb="FF1E4E79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E4E79"/>
        <bgColor rgb="FF1F4E79"/>
      </patternFill>
    </fill>
    <fill>
      <patternFill patternType="solid">
        <fgColor rgb="FFC9A24B"/>
        <bgColor rgb="FFB07D2B"/>
      </patternFill>
    </fill>
    <fill>
      <patternFill patternType="solid">
        <fgColor rgb="FFEDF2F7"/>
        <bgColor rgb="FFFBF7EC"/>
      </patternFill>
    </fill>
    <fill>
      <patternFill patternType="solid">
        <fgColor rgb="FF1E7A46"/>
        <bgColor rgb="FF008080"/>
      </patternFill>
    </fill>
    <fill>
      <patternFill patternType="solid">
        <fgColor rgb="FF0E2740"/>
        <bgColor rgb="FF1A2433"/>
      </patternFill>
    </fill>
    <fill>
      <patternFill patternType="solid">
        <fgColor rgb="FFFFFFFF"/>
        <bgColor rgb="FFFBF7EC"/>
      </patternFill>
    </fill>
    <fill>
      <patternFill patternType="solid">
        <fgColor rgb="FFFBF7EC"/>
        <bgColor rgb="FFFFFFFF"/>
      </patternFill>
    </fill>
    <fill>
      <patternFill patternType="solid">
        <fgColor rgb="FFDDE6F0"/>
        <bgColor rgb="FFD7EBDF"/>
      </patternFill>
    </fill>
    <fill>
      <patternFill patternType="solid">
        <fgColor rgb="FFF0E4C4"/>
        <bgColor rgb="FFF5E7CC"/>
      </patternFill>
    </fill>
    <fill>
      <patternFill patternType="solid">
        <fgColor rgb="FFD7EBDF"/>
        <bgColor rgb="FFDDE6F0"/>
      </patternFill>
    </fill>
    <fill>
      <patternFill patternType="solid">
        <fgColor rgb="FFF5E7CC"/>
        <bgColor rgb="FFF0E4C4"/>
      </patternFill>
    </fill>
    <fill>
      <patternFill patternType="solid">
        <fgColor rgb="FFF3D9D9"/>
        <bgColor rgb="FFF0E4C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  <border>
      <left style="thin">
        <color rgb="FFD5DEE8"/>
      </left>
      <right/>
      <top style="thin">
        <color rgb="FFD5DEE8"/>
      </top>
      <bottom style="thin">
        <color rgb="FFD5DEE8"/>
      </bottom>
      <diagonal/>
    </border>
    <border>
      <left style="thin">
        <color rgb="FFD9C68E"/>
      </left>
      <right style="thin">
        <color rgb="FFD9C68E"/>
      </right>
      <top style="thin">
        <color rgb="FFD9C68E"/>
      </top>
      <bottom style="thin">
        <color rgb="FFD9C68E"/>
      </bottom>
      <diagonal/>
    </border>
    <border>
      <left/>
      <right/>
      <top style="medium">
        <color rgb="FF0E2740"/>
      </top>
      <bottom style="medium">
        <color rgb="FF0E2740"/>
      </bottom>
      <diagonal/>
    </border>
    <border>
      <left style="thin">
        <color rgb="FF0E2740"/>
      </left>
      <right style="thin">
        <color rgb="FF0E2740"/>
      </right>
      <top style="thin">
        <color rgb="FF0E2740"/>
      </top>
      <bottom style="thin">
        <color rgb="FF0E2740"/>
      </bottom>
      <diagonal/>
    </border>
    <border>
      <left style="thin">
        <color rgb="FF1E7A46"/>
      </left>
      <right style="thin">
        <color rgb="FF1E7A46"/>
      </right>
      <top style="thin">
        <color rgb="FF1E7A46"/>
      </top>
      <bottom style="thin">
        <color rgb="FF1E7A46"/>
      </bottom>
      <diagonal/>
    </border>
    <border>
      <left style="thin">
        <color rgb="FFB07D2B"/>
      </left>
      <right style="thin">
        <color rgb="FFB07D2B"/>
      </right>
      <top style="thin">
        <color rgb="FFB07D2B"/>
      </top>
      <bottom style="thin">
        <color rgb="FFB07D2B"/>
      </bottom>
      <diagonal/>
    </border>
    <border>
      <left style="thin">
        <color rgb="FFB23A3A"/>
      </left>
      <right style="thin">
        <color rgb="FFB23A3A"/>
      </right>
      <top style="thin">
        <color rgb="FFB23A3A"/>
      </top>
      <bottom style="thin">
        <color rgb="FFB23A3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8" fillId="4" borderId="0" xfId="0" applyFont="1" applyFill="1" applyAlignment="1">
      <alignment horizontal="left" vertical="top" wrapText="1"/>
    </xf>
    <xf numFmtId="0" fontId="17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6" fillId="4" borderId="2" xfId="0" applyNumberFormat="1" applyFont="1" applyFill="1" applyBorder="1" applyAlignment="1">
      <alignment horizontal="left" vertical="center"/>
    </xf>
    <xf numFmtId="2" fontId="6" fillId="4" borderId="2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horizontal="right" vertical="center"/>
    </xf>
    <xf numFmtId="0" fontId="13" fillId="6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/>
    </xf>
    <xf numFmtId="0" fontId="0" fillId="2" borderId="2" xfId="0" applyFill="1" applyBorder="1"/>
    <xf numFmtId="0" fontId="15" fillId="7" borderId="2" xfId="0" applyFont="1" applyFill="1" applyBorder="1" applyAlignment="1">
      <alignment horizontal="left" vertical="center"/>
    </xf>
    <xf numFmtId="164" fontId="16" fillId="8" borderId="4" xfId="0" applyNumberFormat="1" applyFont="1" applyFill="1" applyBorder="1" applyAlignment="1">
      <alignment horizontal="right" vertical="center"/>
    </xf>
    <xf numFmtId="164" fontId="17" fillId="7" borderId="2" xfId="0" applyNumberFormat="1" applyFont="1" applyFill="1" applyBorder="1" applyAlignment="1">
      <alignment horizontal="right" vertical="center"/>
    </xf>
    <xf numFmtId="166" fontId="3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/>
    </xf>
    <xf numFmtId="164" fontId="17" fillId="4" borderId="2" xfId="0" applyNumberFormat="1" applyFont="1" applyFill="1" applyBorder="1" applyAlignment="1">
      <alignment horizontal="right" vertical="center"/>
    </xf>
    <xf numFmtId="166" fontId="3" fillId="7" borderId="2" xfId="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left" vertical="center"/>
    </xf>
    <xf numFmtId="164" fontId="19" fillId="9" borderId="2" xfId="0" applyNumberFormat="1" applyFont="1" applyFill="1" applyBorder="1" applyAlignment="1">
      <alignment horizontal="right" vertical="center"/>
    </xf>
    <xf numFmtId="0" fontId="17" fillId="9" borderId="2" xfId="0" applyFont="1" applyFill="1" applyBorder="1" applyAlignment="1">
      <alignment vertical="center"/>
    </xf>
    <xf numFmtId="0" fontId="20" fillId="6" borderId="5" xfId="0" applyFont="1" applyFill="1" applyBorder="1" applyAlignment="1">
      <alignment horizontal="left" vertical="center"/>
    </xf>
    <xf numFmtId="164" fontId="20" fillId="6" borderId="5" xfId="0" applyNumberFormat="1" applyFont="1" applyFill="1" applyBorder="1" applyAlignment="1">
      <alignment horizontal="right" vertical="center"/>
    </xf>
    <xf numFmtId="0" fontId="21" fillId="6" borderId="5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left" vertical="center" wrapText="1"/>
    </xf>
    <xf numFmtId="167" fontId="3" fillId="7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 wrapText="1"/>
    </xf>
    <xf numFmtId="167" fontId="3" fillId="4" borderId="2" xfId="0" applyNumberFormat="1" applyFont="1" applyFill="1" applyBorder="1" applyAlignment="1">
      <alignment horizontal="center" vertical="center"/>
    </xf>
    <xf numFmtId="167" fontId="19" fillId="9" borderId="2" xfId="0" applyNumberFormat="1" applyFont="1" applyFill="1" applyBorder="1" applyAlignment="1">
      <alignment horizontal="center" vertical="center"/>
    </xf>
    <xf numFmtId="167" fontId="21" fillId="6" borderId="5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4" fontId="23" fillId="7" borderId="2" xfId="0" applyNumberFormat="1" applyFont="1" applyFill="1" applyBorder="1" applyAlignment="1">
      <alignment horizontal="center" vertical="center"/>
    </xf>
    <xf numFmtId="164" fontId="24" fillId="7" borderId="2" xfId="0" applyNumberFormat="1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 wrapText="1"/>
    </xf>
    <xf numFmtId="164" fontId="23" fillId="4" borderId="2" xfId="0" applyNumberFormat="1" applyFont="1" applyFill="1" applyBorder="1" applyAlignment="1">
      <alignment horizontal="center" vertical="center"/>
    </xf>
    <xf numFmtId="164" fontId="24" fillId="4" borderId="2" xfId="0" applyNumberFormat="1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 wrapText="1"/>
    </xf>
    <xf numFmtId="166" fontId="23" fillId="4" borderId="2" xfId="0" applyNumberFormat="1" applyFont="1" applyFill="1" applyBorder="1" applyAlignment="1">
      <alignment horizontal="center" vertical="center"/>
    </xf>
    <xf numFmtId="166" fontId="24" fillId="4" borderId="2" xfId="0" applyNumberFormat="1" applyFont="1" applyFill="1" applyBorder="1" applyAlignment="1">
      <alignment horizontal="center" vertical="center"/>
    </xf>
    <xf numFmtId="2" fontId="23" fillId="7" borderId="2" xfId="0" applyNumberFormat="1" applyFont="1" applyFill="1" applyBorder="1" applyAlignment="1">
      <alignment horizontal="center" vertical="center"/>
    </xf>
    <xf numFmtId="2" fontId="24" fillId="7" borderId="2" xfId="0" applyNumberFormat="1" applyFont="1" applyFill="1" applyBorder="1" applyAlignment="1">
      <alignment horizontal="center" vertical="center"/>
    </xf>
    <xf numFmtId="2" fontId="23" fillId="4" borderId="2" xfId="0" applyNumberFormat="1" applyFont="1" applyFill="1" applyBorder="1" applyAlignment="1">
      <alignment horizontal="center" vertical="center"/>
    </xf>
    <xf numFmtId="2" fontId="24" fillId="4" borderId="2" xfId="0" applyNumberFormat="1" applyFont="1" applyFill="1" applyBorder="1" applyAlignment="1">
      <alignment horizontal="center" vertical="center"/>
    </xf>
    <xf numFmtId="164" fontId="19" fillId="4" borderId="2" xfId="0" applyNumberFormat="1" applyFont="1" applyFill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0" fontId="27" fillId="4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23" fillId="10" borderId="2" xfId="0" applyFont="1" applyFill="1" applyBorder="1" applyAlignment="1">
      <alignment horizontal="left" vertical="top"/>
    </xf>
    <xf numFmtId="0" fontId="26" fillId="8" borderId="4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 wrapText="1"/>
    </xf>
    <xf numFmtId="0" fontId="26" fillId="9" borderId="2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26" fillId="11" borderId="7" xfId="0" applyFont="1" applyFill="1" applyBorder="1" applyAlignment="1">
      <alignment horizontal="left" vertical="center"/>
    </xf>
    <xf numFmtId="0" fontId="26" fillId="12" borderId="8" xfId="0" applyFont="1" applyFill="1" applyBorder="1" applyAlignment="1">
      <alignment horizontal="left" vertical="center"/>
    </xf>
    <xf numFmtId="0" fontId="26" fillId="13" borderId="9" xfId="0" applyFont="1" applyFill="1" applyBorder="1" applyAlignment="1">
      <alignment horizontal="left" vertical="center"/>
    </xf>
  </cellXfs>
  <cellStyles count="1">
    <cellStyle name="Standard" xfId="0" builtinId="0"/>
  </cellStyles>
  <dxfs count="34"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07D2B"/>
        <name val="Calibri"/>
        <charset val="1"/>
      </font>
      <fill>
        <patternFill>
          <bgColor rgb="FFF5E7CC"/>
        </patternFill>
      </fill>
    </dxf>
    <dxf>
      <font>
        <b/>
        <color rgb="FFB07D2B"/>
        <name val="Calibri"/>
        <charset val="1"/>
      </font>
      <fill>
        <patternFill>
          <bgColor rgb="FFF5E7CC"/>
        </patternFill>
      </fill>
    </dxf>
    <dxf>
      <font>
        <b/>
        <color rgb="FFB07D2B"/>
        <name val="Calibri"/>
        <charset val="1"/>
      </font>
      <fill>
        <patternFill>
          <bgColor rgb="FFF5E7CC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b/>
        <color rgb="FF1E7A46"/>
        <name val="Calibri"/>
        <charset val="1"/>
      </font>
      <fill>
        <patternFill>
          <bgColor rgb="FFD7EBDF"/>
        </patternFill>
      </fill>
    </dxf>
    <dxf>
      <font>
        <color rgb="FFB23A3A"/>
        <name val="Calibri"/>
        <charset val="1"/>
      </font>
    </dxf>
    <dxf>
      <font>
        <color rgb="FF1E7A46"/>
        <name val="Calibri"/>
        <charset val="1"/>
      </font>
    </dxf>
    <dxf>
      <font>
        <color rgb="FFB23A3A"/>
        <name val="Calibri"/>
        <charset val="1"/>
      </font>
    </dxf>
    <dxf>
      <font>
        <color rgb="FF1E7A46"/>
        <name val="Calibri"/>
        <charset val="1"/>
      </font>
    </dxf>
    <dxf>
      <font>
        <color rgb="FFB23A3A"/>
        <name val="Calibri"/>
        <charset val="1"/>
      </font>
    </dxf>
    <dxf>
      <font>
        <color rgb="FF1E7A46"/>
        <name val="Calibri"/>
        <charset val="1"/>
      </font>
    </dxf>
    <dxf>
      <font>
        <color rgb="FFB23A3A"/>
        <name val="Calibri"/>
        <charset val="1"/>
      </font>
    </dxf>
    <dxf>
      <font>
        <color rgb="FF1E7A46"/>
        <name val="Calibri"/>
        <charset val="1"/>
      </font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color rgb="FFB23A3A"/>
        <name val="Calibri"/>
        <charset val="1"/>
      </font>
      <fill>
        <patternFill>
          <bgColor rgb="FFF3D9D9"/>
        </patternFill>
      </fill>
    </dxf>
    <dxf>
      <font>
        <b/>
        <sz val="13"/>
        <color rgb="FFFFFFFF"/>
        <name val="Calibri"/>
        <charset val="1"/>
      </font>
      <fill>
        <patternFill>
          <bgColor rgb="FFB23A3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7D2B"/>
      <rgbColor rgb="FF800080"/>
      <rgbColor rgb="FF1E7A46"/>
      <rgbColor rgb="FFD9D9D9"/>
      <rgbColor rgb="FF878787"/>
      <rgbColor rgb="FF9999FF"/>
      <rgbColor rgb="FFB23A3A"/>
      <rgbColor rgb="FFFBF7EC"/>
      <rgbColor rgb="FFEDF2F7"/>
      <rgbColor rgb="FF660066"/>
      <rgbColor rgb="FFFF8080"/>
      <rgbColor rgb="FF1E4E79"/>
      <rgbColor rgb="FFD5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6F0"/>
      <rgbColor rgb="FFD7EBDF"/>
      <rgbColor rgb="FFF5E7CC"/>
      <rgbColor rgb="FFF0E4C4"/>
      <rgbColor rgb="FFF3D9D9"/>
      <rgbColor rgb="FFCC99FF"/>
      <rgbColor rgb="FFD9C68E"/>
      <rgbColor rgb="FF4F81BD"/>
      <rgbColor rgb="FF33CCCC"/>
      <rgbColor rgb="FF99CC00"/>
      <rgbColor rgb="FFFFCC00"/>
      <rgbColor rgb="FFFF9900"/>
      <rgbColor rgb="FFFF6600"/>
      <rgbColor rgb="FF5A6B7B"/>
      <rgbColor rgb="FFC9A24B"/>
      <rgbColor rgb="FF0E2740"/>
      <rgbColor rgb="FF339966"/>
      <rgbColor rgb="FF003300"/>
      <rgbColor rgb="FF333300"/>
      <rgbColor rgb="FF993300"/>
      <rgbColor rgb="FF993366"/>
      <rgbColor rgb="FF1F4E79"/>
      <rgbColor rgb="FF1A24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500" b="1" strike="noStrike" spc="-1">
                <a:solidFill>
                  <a:srgbClr val="000000"/>
                </a:solidFill>
                <a:latin typeface="Calibri"/>
              </a:rPr>
              <a:t>Structure des ressources (2027)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'Tableau de bord'!$K$10</c:f>
              <c:strCache>
                <c:ptCount val="1"/>
                <c:pt idx="0">
                  <c:v>€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E4E7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EA80-4D20-A577-FAFB3106D0DF}"/>
              </c:ext>
            </c:extLst>
          </c:dPt>
          <c:dPt>
            <c:idx val="1"/>
            <c:bubble3D val="0"/>
            <c:spPr>
              <a:solidFill>
                <a:srgbClr val="C9A24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EA80-4D20-A577-FAFB3106D0DF}"/>
              </c:ext>
            </c:extLst>
          </c:dPt>
          <c:dPt>
            <c:idx val="2"/>
            <c:bubble3D val="0"/>
            <c:spPr>
              <a:solidFill>
                <a:srgbClr val="0E274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EA80-4D20-A577-FAFB3106D0D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EA80-4D20-A577-FAFB3106D0D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EA80-4D20-A577-FAFB3106D0D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EA80-4D20-A577-FAFB3106D0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'Tableau de bord'!$J$11:$J$13</c:f>
              <c:strCache>
                <c:ptCount val="3"/>
                <c:pt idx="0">
                  <c:v>Capitaux propres</c:v>
                </c:pt>
                <c:pt idx="1">
                  <c:v>Provisions</c:v>
                </c:pt>
                <c:pt idx="2">
                  <c:v>Dettes</c:v>
                </c:pt>
              </c:strCache>
            </c:strRef>
          </c:cat>
          <c:val>
            <c:numRef>
              <c:f>'Tableau de bord'!$K$11:$K$13</c:f>
              <c:numCache>
                <c:formatCode>General</c:formatCode>
                <c:ptCount val="3"/>
                <c:pt idx="0">
                  <c:v>620000</c:v>
                </c:pt>
                <c:pt idx="1">
                  <c:v>24000</c:v>
                </c:pt>
                <c:pt idx="2">
                  <c:v>415000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80-4D20-A577-FAFB3106D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500" b="1" strike="noStrike" spc="-1">
                <a:solidFill>
                  <a:srgbClr val="000000"/>
                </a:solidFill>
                <a:latin typeface="Calibri"/>
              </a:rPr>
              <a:t>Structure des emplois (2027)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bord'!$K$6</c:f>
              <c:strCache>
                <c:ptCount val="1"/>
                <c:pt idx="0">
                  <c:v>€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1E4E7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B34-4E67-8448-EC0EA56A156E}"/>
              </c:ext>
            </c:extLst>
          </c:dPt>
          <c:dPt>
            <c:idx val="1"/>
            <c:invertIfNegative val="0"/>
            <c:bubble3D val="0"/>
            <c:spPr>
              <a:solidFill>
                <a:srgbClr val="C9A24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B34-4E67-8448-EC0EA56A156E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CB34-4E67-8448-EC0EA56A156E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CB34-4E67-8448-EC0EA56A1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bord'!$J$7:$J$8</c:f>
              <c:strCache>
                <c:ptCount val="2"/>
                <c:pt idx="0">
                  <c:v>Actif immobilisé</c:v>
                </c:pt>
                <c:pt idx="1">
                  <c:v>Actif circulant</c:v>
                </c:pt>
              </c:strCache>
            </c:strRef>
          </c:cat>
          <c:val>
            <c:numRef>
              <c:f>'Tableau de bord'!$K$7:$K$8</c:f>
              <c:numCache>
                <c:formatCode>General</c:formatCode>
                <c:ptCount val="2"/>
                <c:pt idx="0">
                  <c:v>545000</c:v>
                </c:pt>
                <c:pt idx="1">
                  <c:v>514000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34-4E67-8448-EC0EA56A1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8571264"/>
        <c:axId val="25689069"/>
      </c:barChart>
      <c:catAx>
        <c:axId val="8857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5689069"/>
        <c:crosses val="autoZero"/>
        <c:auto val="1"/>
        <c:lblAlgn val="ctr"/>
        <c:lblOffset val="100"/>
        <c:noMultiLvlLbl val="0"/>
      </c:catAx>
      <c:valAx>
        <c:axId val="25689069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857126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Évolution sur 3 exercices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'Tableau de bord'!$J$16</c:f>
              <c:strCache>
                <c:ptCount val="1"/>
                <c:pt idx="0">
                  <c:v>Total du bilan</c:v>
                </c:pt>
              </c:strCache>
            </c:strRef>
          </c:tx>
          <c:spPr>
            <a:ln w="28080">
              <a:solidFill>
                <a:srgbClr val="0E2740"/>
              </a:solidFill>
              <a:round/>
            </a:ln>
          </c:spPr>
          <c:marker>
            <c:symbol val="circle"/>
            <c:size val="5"/>
            <c:spPr>
              <a:solidFill>
                <a:srgbClr val="0E274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bord'!$K$15:$M$15</c:f>
              <c:strCach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strCache>
            </c:strRef>
          </c:cat>
          <c:val>
            <c:numRef>
              <c:f>'Tableau de bord'!$K$16:$M$16</c:f>
              <c:numCache>
                <c:formatCode>General</c:formatCode>
                <c:ptCount val="3"/>
                <c:pt idx="0">
                  <c:v>932500</c:v>
                </c:pt>
                <c:pt idx="1">
                  <c:v>1014500</c:v>
                </c:pt>
                <c:pt idx="2">
                  <c:v>1059000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2E-40E8-9B00-0777F7235D8A}"/>
            </c:ext>
          </c:extLst>
        </c:ser>
        <c:ser>
          <c:idx val="1"/>
          <c:order val="1"/>
          <c:tx>
            <c:strRef>
              <c:f>'Tableau de bord'!$J$17</c:f>
              <c:strCache>
                <c:ptCount val="1"/>
                <c:pt idx="0">
                  <c:v>Capitaux propres</c:v>
                </c:pt>
              </c:strCache>
            </c:strRef>
          </c:tx>
          <c:spPr>
            <a:ln w="28080">
              <a:solidFill>
                <a:srgbClr val="1E4E79"/>
              </a:solidFill>
              <a:round/>
            </a:ln>
          </c:spPr>
          <c:marker>
            <c:symbol val="circle"/>
            <c:size val="5"/>
            <c:spPr>
              <a:solidFill>
                <a:srgbClr val="1E4E79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bord'!$K$15:$M$15</c:f>
              <c:strCach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strCache>
            </c:strRef>
          </c:cat>
          <c:val>
            <c:numRef>
              <c:f>'Tableau de bord'!$K$17:$M$17</c:f>
              <c:numCache>
                <c:formatCode>General</c:formatCode>
                <c:ptCount val="3"/>
                <c:pt idx="0">
                  <c:v>505000</c:v>
                </c:pt>
                <c:pt idx="1">
                  <c:v>562000</c:v>
                </c:pt>
                <c:pt idx="2">
                  <c:v>620000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2E-40E8-9B00-0777F7235D8A}"/>
            </c:ext>
          </c:extLst>
        </c:ser>
        <c:ser>
          <c:idx val="2"/>
          <c:order val="2"/>
          <c:tx>
            <c:strRef>
              <c:f>'Tableau de bord'!$J$18</c:f>
              <c:strCache>
                <c:ptCount val="1"/>
                <c:pt idx="0">
                  <c:v>Résultat net</c:v>
                </c:pt>
              </c:strCache>
            </c:strRef>
          </c:tx>
          <c:spPr>
            <a:ln w="28080">
              <a:solidFill>
                <a:srgbClr val="C9A24B"/>
              </a:solidFill>
              <a:round/>
            </a:ln>
          </c:spPr>
          <c:marker>
            <c:symbol val="circle"/>
            <c:size val="5"/>
            <c:spPr>
              <a:solidFill>
                <a:srgbClr val="C9A24B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bord'!$K$15:$M$15</c:f>
              <c:strCach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strCache>
            </c:strRef>
          </c:cat>
          <c:val>
            <c:numRef>
              <c:f>'Tableau de bord'!$K$18:$M$18</c:f>
              <c:numCache>
                <c:formatCode>General</c:formatCode>
                <c:ptCount val="3"/>
                <c:pt idx="0">
                  <c:v>80000</c:v>
                </c:pt>
                <c:pt idx="1">
                  <c:v>92000</c:v>
                </c:pt>
                <c:pt idx="2">
                  <c:v>84000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2E-40E8-9B00-0777F723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7979385"/>
        <c:axId val="18803550"/>
      </c:lineChart>
      <c:catAx>
        <c:axId val="379793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8803550"/>
        <c:crosses val="autoZero"/>
        <c:auto val="1"/>
        <c:lblAlgn val="ctr"/>
        <c:lblOffset val="100"/>
        <c:noMultiLvlLbl val="0"/>
      </c:catAx>
      <c:valAx>
        <c:axId val="188035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797938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3</xdr:col>
      <xdr:colOff>495000</xdr:colOff>
      <xdr:row>21</xdr:row>
      <xdr:rowOff>64080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952500</xdr:colOff>
      <xdr:row>10</xdr:row>
      <xdr:rowOff>0</xdr:rowOff>
    </xdr:from>
    <xdr:to>
      <xdr:col>6</xdr:col>
      <xdr:colOff>32850</xdr:colOff>
      <xdr:row>21</xdr:row>
      <xdr:rowOff>64080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21</xdr:row>
      <xdr:rowOff>180975</xdr:rowOff>
    </xdr:from>
    <xdr:to>
      <xdr:col>6</xdr:col>
      <xdr:colOff>28575</xdr:colOff>
      <xdr:row>34</xdr:row>
      <xdr:rowOff>152115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2740"/>
    <pageSetUpPr fitToPage="1"/>
  </sheetPr>
  <dimension ref="B1:M34"/>
  <sheetViews>
    <sheetView showGridLines="0" tabSelected="1" zoomScaleNormal="100" workbookViewId="0">
      <selection activeCell="F48" sqref="F48"/>
    </sheetView>
  </sheetViews>
  <sheetFormatPr baseColWidth="10" defaultColWidth="8.7109375" defaultRowHeight="15" x14ac:dyDescent="0.25"/>
  <cols>
    <col min="1" max="1" width="2.42578125" customWidth="1"/>
    <col min="2" max="6" width="21" customWidth="1"/>
    <col min="7" max="7" width="2.42578125" customWidth="1"/>
    <col min="10" max="15" width="14" customWidth="1"/>
  </cols>
  <sheetData>
    <row r="1" spans="2:13" ht="15.75" customHeight="1" x14ac:dyDescent="0.25">
      <c r="B1" s="11" t="s">
        <v>0</v>
      </c>
    </row>
    <row r="2" spans="2:13" ht="39.75" customHeight="1" x14ac:dyDescent="0.25">
      <c r="B2" s="10" t="s">
        <v>1</v>
      </c>
      <c r="C2" s="10"/>
      <c r="D2" s="10"/>
      <c r="E2" s="10"/>
      <c r="F2" s="10"/>
    </row>
    <row r="3" spans="2:13" ht="19.5" customHeight="1" x14ac:dyDescent="0.25">
      <c r="B3" s="9" t="s">
        <v>2</v>
      </c>
      <c r="C3" s="9"/>
      <c r="D3" s="9"/>
      <c r="E3" s="9"/>
      <c r="F3" s="9"/>
    </row>
    <row r="4" spans="2:13" ht="7.5" customHeight="1" x14ac:dyDescent="0.25">
      <c r="B4" s="12"/>
      <c r="C4" s="12"/>
      <c r="D4" s="12"/>
      <c r="E4" s="12"/>
      <c r="F4" s="12"/>
    </row>
    <row r="5" spans="2:13" ht="19.5" customHeight="1" x14ac:dyDescent="0.25">
      <c r="B5" s="13" t="s">
        <v>3</v>
      </c>
      <c r="C5" s="13" t="s">
        <v>4</v>
      </c>
      <c r="D5" s="14" t="s">
        <v>5</v>
      </c>
      <c r="E5" s="13" t="s">
        <v>6</v>
      </c>
      <c r="F5" s="13" t="s">
        <v>7</v>
      </c>
      <c r="J5" s="15" t="s">
        <v>8</v>
      </c>
    </row>
    <row r="6" spans="2:13" ht="33.75" customHeight="1" x14ac:dyDescent="0.25">
      <c r="B6" s="16">
        <f>'Bilan actif'!E25</f>
        <v>1059000</v>
      </c>
      <c r="C6" s="16">
        <f>'Bilan passif'!C12</f>
        <v>620000</v>
      </c>
      <c r="D6" s="16">
        <f>'Bilan passif'!C11</f>
        <v>84000</v>
      </c>
      <c r="E6" s="16">
        <f>'Bilan actif'!E22+'Bilan actif'!E21</f>
        <v>174000</v>
      </c>
      <c r="F6" s="17">
        <f>IFERROR('Bilan passif'!C23/'Bilan passif'!C12,0)</f>
        <v>0.66935483870967738</v>
      </c>
      <c r="J6" s="18" t="s">
        <v>9</v>
      </c>
      <c r="K6" s="19" t="s">
        <v>10</v>
      </c>
    </row>
    <row r="7" spans="2:13" ht="6" customHeight="1" x14ac:dyDescent="0.25">
      <c r="J7" s="20" t="s">
        <v>11</v>
      </c>
      <c r="K7" s="21">
        <f>'Bilan actif'!E14</f>
        <v>545000</v>
      </c>
    </row>
    <row r="8" spans="2:13" x14ac:dyDescent="0.25">
      <c r="B8" s="11" t="s">
        <v>12</v>
      </c>
      <c r="J8" s="20" t="s">
        <v>13</v>
      </c>
      <c r="K8" s="21">
        <f>'Bilan actif'!E23</f>
        <v>514000</v>
      </c>
    </row>
    <row r="9" spans="2:13" ht="30" customHeight="1" x14ac:dyDescent="0.25">
      <c r="B9" s="8" t="str">
        <f>IF(ROUND('Bilan actif'!E25-'Bilan passif'!C25,2)=0,"✓  BILAN ÉQUILIBRÉ  —  Actif = Passif = "&amp;TEXT('Bilan actif'!E25,"#,##0 €"),"✗  DÉSÉQUILIBRE DE "&amp;TEXT('Bilan actif'!E25-'Bilan passif'!C25,"#,##0 €")&amp;"  À CORRIGER")</f>
        <v>✓  BILAN ÉQUILIBRÉ  —  Actif = Passif = 1059000,0 €</v>
      </c>
      <c r="C9" s="8"/>
      <c r="D9" s="8"/>
      <c r="E9" s="8"/>
      <c r="F9" s="8"/>
    </row>
    <row r="10" spans="2:13" ht="7.5" customHeight="1" x14ac:dyDescent="0.25">
      <c r="J10" s="18" t="s">
        <v>14</v>
      </c>
      <c r="K10" s="19" t="s">
        <v>10</v>
      </c>
    </row>
    <row r="11" spans="2:13" x14ac:dyDescent="0.25">
      <c r="J11" s="20" t="s">
        <v>15</v>
      </c>
      <c r="K11" s="21">
        <f>'Bilan passif'!C12</f>
        <v>620000</v>
      </c>
    </row>
    <row r="12" spans="2:13" x14ac:dyDescent="0.25">
      <c r="J12" s="20" t="s">
        <v>16</v>
      </c>
      <c r="K12" s="21">
        <f>'Bilan passif'!C16</f>
        <v>24000</v>
      </c>
    </row>
    <row r="13" spans="2:13" x14ac:dyDescent="0.25">
      <c r="J13" s="20" t="s">
        <v>17</v>
      </c>
      <c r="K13" s="21">
        <f>'Bilan passif'!C23</f>
        <v>415000</v>
      </c>
    </row>
    <row r="15" spans="2:13" x14ac:dyDescent="0.25">
      <c r="J15" s="18" t="s">
        <v>18</v>
      </c>
      <c r="K15" s="19" t="s">
        <v>19</v>
      </c>
      <c r="L15" s="19" t="s">
        <v>20</v>
      </c>
      <c r="M15" s="19" t="s">
        <v>21</v>
      </c>
    </row>
    <row r="16" spans="2:13" x14ac:dyDescent="0.25">
      <c r="J16" s="20" t="s">
        <v>22</v>
      </c>
      <c r="K16" s="21">
        <f>'Bilan actif'!G25</f>
        <v>932500</v>
      </c>
      <c r="L16" s="21">
        <f>'Bilan actif'!F25</f>
        <v>1014500</v>
      </c>
      <c r="M16" s="21">
        <f>'Bilan actif'!E25</f>
        <v>1059000</v>
      </c>
    </row>
    <row r="17" spans="10:13" x14ac:dyDescent="0.25">
      <c r="J17" s="20" t="s">
        <v>15</v>
      </c>
      <c r="K17" s="21">
        <f>'Bilan passif'!E12</f>
        <v>505000</v>
      </c>
      <c r="L17" s="21">
        <f>'Bilan passif'!D12</f>
        <v>562000</v>
      </c>
      <c r="M17" s="21">
        <f>'Bilan passif'!C12</f>
        <v>620000</v>
      </c>
    </row>
    <row r="18" spans="10:13" x14ac:dyDescent="0.25">
      <c r="J18" s="20" t="s">
        <v>23</v>
      </c>
      <c r="K18" s="21">
        <f>'Bilan passif'!E11</f>
        <v>80000</v>
      </c>
      <c r="L18" s="21">
        <f>'Bilan passif'!D11</f>
        <v>92000</v>
      </c>
      <c r="M18" s="21">
        <f>'Bilan passif'!C11</f>
        <v>84000</v>
      </c>
    </row>
    <row r="34" spans="2:6" x14ac:dyDescent="0.25">
      <c r="B34" s="7" t="s">
        <v>24</v>
      </c>
      <c r="C34" s="7"/>
      <c r="D34" s="7"/>
      <c r="E34" s="7"/>
      <c r="F34" s="7"/>
    </row>
  </sheetData>
  <mergeCells count="4">
    <mergeCell ref="B2:F2"/>
    <mergeCell ref="B3:F3"/>
    <mergeCell ref="B9:F9"/>
    <mergeCell ref="B34:F34"/>
  </mergeCells>
  <pageMargins left="0.75" right="0.75" top="1" bottom="1" header="0.511811023622047" footer="0.511811023622047"/>
  <pageSetup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ROUND('Bilan actif'!E25-'Bilan passif'!C25,2)&lt;&gt;0</xm:f>
            <x14:dxf>
              <font>
                <b/>
                <sz val="13"/>
                <color rgb="FFFFFFFF"/>
                <name val="Calibri"/>
                <charset val="1"/>
              </font>
              <fill>
                <patternFill>
                  <bgColor rgb="FFB23A3A"/>
                </patternFill>
              </fill>
            </x14:dxf>
          </x14:cfRule>
          <xm:sqref>B9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4E79"/>
    <pageSetUpPr fitToPage="1"/>
  </sheetPr>
  <dimension ref="A1:H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46" customWidth="1"/>
    <col min="3" max="3" width="15" customWidth="1"/>
    <col min="4" max="4" width="16" customWidth="1"/>
    <col min="5" max="5" width="15" customWidth="1"/>
    <col min="6" max="6" width="14" customWidth="1"/>
    <col min="7" max="7" width="12" customWidth="1"/>
    <col min="8" max="8" width="11" customWidth="1"/>
    <col min="9" max="9" width="2.42578125" customWidth="1"/>
  </cols>
  <sheetData>
    <row r="1" spans="1:8" ht="15.75" customHeight="1" x14ac:dyDescent="0.25">
      <c r="A1" s="11" t="s">
        <v>25</v>
      </c>
    </row>
    <row r="2" spans="1:8" ht="31.5" customHeight="1" x14ac:dyDescent="0.25">
      <c r="A2" s="6" t="s">
        <v>26</v>
      </c>
      <c r="B2" s="6"/>
      <c r="C2" s="6"/>
      <c r="D2" s="6"/>
      <c r="E2" s="6"/>
      <c r="F2" s="6"/>
      <c r="G2" s="6"/>
      <c r="H2" s="6"/>
    </row>
    <row r="3" spans="1:8" ht="18" customHeight="1" x14ac:dyDescent="0.25">
      <c r="A3" s="5" t="s">
        <v>27</v>
      </c>
      <c r="B3" s="5"/>
      <c r="C3" s="5"/>
      <c r="D3" s="5"/>
      <c r="E3" s="5"/>
      <c r="F3" s="5"/>
      <c r="G3" s="5"/>
      <c r="H3" s="5"/>
    </row>
    <row r="4" spans="1:8" ht="6" customHeight="1" x14ac:dyDescent="0.25">
      <c r="A4" s="12"/>
      <c r="B4" s="12"/>
      <c r="C4" s="12"/>
      <c r="D4" s="12"/>
      <c r="E4" s="12"/>
      <c r="F4" s="12"/>
      <c r="G4" s="12"/>
      <c r="H4" s="12"/>
    </row>
    <row r="6" spans="1:8" ht="27.75" customHeight="1" x14ac:dyDescent="0.25">
      <c r="B6" s="22" t="s">
        <v>28</v>
      </c>
      <c r="C6" s="23" t="s">
        <v>29</v>
      </c>
      <c r="D6" s="23" t="s">
        <v>30</v>
      </c>
      <c r="E6" s="23" t="s">
        <v>31</v>
      </c>
      <c r="F6" s="23" t="s">
        <v>32</v>
      </c>
      <c r="G6" s="23" t="s">
        <v>33</v>
      </c>
      <c r="H6" s="23" t="s">
        <v>34</v>
      </c>
    </row>
    <row r="7" spans="1:8" ht="19.5" customHeight="1" x14ac:dyDescent="0.25">
      <c r="B7" s="24" t="s">
        <v>35</v>
      </c>
      <c r="C7" s="25"/>
      <c r="D7" s="25"/>
      <c r="E7" s="25"/>
      <c r="F7" s="25"/>
      <c r="G7" s="25"/>
      <c r="H7" s="25"/>
    </row>
    <row r="8" spans="1:8" ht="18" customHeight="1" x14ac:dyDescent="0.25">
      <c r="B8" s="26" t="s">
        <v>36</v>
      </c>
      <c r="C8" s="27">
        <v>32000</v>
      </c>
      <c r="D8" s="27">
        <v>20000</v>
      </c>
      <c r="E8" s="28">
        <f t="shared" ref="E8:E13" si="0">C8-D8</f>
        <v>12000</v>
      </c>
      <c r="F8" s="27">
        <v>14500</v>
      </c>
      <c r="G8" s="27">
        <v>17000</v>
      </c>
      <c r="H8" s="29">
        <f t="shared" ref="H8:H13" si="1">IFERROR(E8/$E$25,0)</f>
        <v>1.1331444759206799E-2</v>
      </c>
    </row>
    <row r="9" spans="1:8" ht="18" customHeight="1" x14ac:dyDescent="0.25">
      <c r="B9" s="30" t="s">
        <v>37</v>
      </c>
      <c r="C9" s="27">
        <v>58000</v>
      </c>
      <c r="D9" s="27">
        <v>26000</v>
      </c>
      <c r="E9" s="31">
        <f t="shared" si="0"/>
        <v>32000</v>
      </c>
      <c r="F9" s="27">
        <v>30000</v>
      </c>
      <c r="G9" s="27">
        <v>26500</v>
      </c>
      <c r="H9" s="32">
        <f t="shared" si="1"/>
        <v>3.0217186024551465E-2</v>
      </c>
    </row>
    <row r="10" spans="1:8" ht="18" customHeight="1" x14ac:dyDescent="0.25">
      <c r="B10" s="26" t="s">
        <v>38</v>
      </c>
      <c r="C10" s="27">
        <v>120000</v>
      </c>
      <c r="D10" s="27">
        <v>0</v>
      </c>
      <c r="E10" s="28">
        <f t="shared" si="0"/>
        <v>120000</v>
      </c>
      <c r="F10" s="27">
        <v>120000</v>
      </c>
      <c r="G10" s="27">
        <v>120000</v>
      </c>
      <c r="H10" s="29">
        <f t="shared" si="1"/>
        <v>0.11331444759206799</v>
      </c>
    </row>
    <row r="11" spans="1:8" ht="18" customHeight="1" x14ac:dyDescent="0.25">
      <c r="B11" s="30" t="s">
        <v>39</v>
      </c>
      <c r="C11" s="27">
        <v>340000</v>
      </c>
      <c r="D11" s="27">
        <v>96000</v>
      </c>
      <c r="E11" s="31">
        <f t="shared" si="0"/>
        <v>244000</v>
      </c>
      <c r="F11" s="27">
        <v>258000</v>
      </c>
      <c r="G11" s="27">
        <v>246000</v>
      </c>
      <c r="H11" s="32">
        <f t="shared" si="1"/>
        <v>0.23040604343720492</v>
      </c>
    </row>
    <row r="12" spans="1:8" ht="18" customHeight="1" x14ac:dyDescent="0.25">
      <c r="B12" s="26" t="s">
        <v>40</v>
      </c>
      <c r="C12" s="27">
        <v>214000</v>
      </c>
      <c r="D12" s="27">
        <v>118000</v>
      </c>
      <c r="E12" s="28">
        <f t="shared" si="0"/>
        <v>96000</v>
      </c>
      <c r="F12" s="27">
        <v>92000</v>
      </c>
      <c r="G12" s="27">
        <v>84000</v>
      </c>
      <c r="H12" s="29">
        <f t="shared" si="1"/>
        <v>9.0651558073654395E-2</v>
      </c>
    </row>
    <row r="13" spans="1:8" ht="18" customHeight="1" x14ac:dyDescent="0.25">
      <c r="B13" s="30" t="s">
        <v>41</v>
      </c>
      <c r="C13" s="27">
        <v>41000</v>
      </c>
      <c r="D13" s="27">
        <v>0</v>
      </c>
      <c r="E13" s="31">
        <f t="shared" si="0"/>
        <v>41000</v>
      </c>
      <c r="F13" s="27">
        <v>39000</v>
      </c>
      <c r="G13" s="27">
        <v>36000</v>
      </c>
      <c r="H13" s="32">
        <f t="shared" si="1"/>
        <v>3.8715769593956562E-2</v>
      </c>
    </row>
    <row r="14" spans="1:8" ht="19.5" customHeight="1" x14ac:dyDescent="0.25">
      <c r="B14" s="33" t="s">
        <v>42</v>
      </c>
      <c r="C14" s="34">
        <f>SUM(C8:C13)</f>
        <v>805000</v>
      </c>
      <c r="D14" s="34">
        <f>SUM(D8:D13)</f>
        <v>260000</v>
      </c>
      <c r="E14" s="34">
        <f>SUM(E8:E13)</f>
        <v>545000</v>
      </c>
      <c r="F14" s="34">
        <f>SUM(F8:F13)</f>
        <v>553500</v>
      </c>
      <c r="G14" s="34">
        <f>SUM(G8:G13)</f>
        <v>529500</v>
      </c>
      <c r="H14" s="35"/>
    </row>
    <row r="16" spans="1:8" ht="19.5" customHeight="1" x14ac:dyDescent="0.25">
      <c r="B16" s="24" t="s">
        <v>43</v>
      </c>
      <c r="C16" s="25"/>
      <c r="D16" s="25"/>
      <c r="E16" s="25"/>
      <c r="F16" s="25"/>
      <c r="G16" s="25"/>
      <c r="H16" s="25"/>
    </row>
    <row r="17" spans="2:8" ht="18" customHeight="1" x14ac:dyDescent="0.25">
      <c r="B17" s="26" t="s">
        <v>44</v>
      </c>
      <c r="C17" s="27">
        <v>76000</v>
      </c>
      <c r="D17" s="27">
        <v>4000</v>
      </c>
      <c r="E17" s="28">
        <f t="shared" ref="E17:E22" si="2">C17-D17</f>
        <v>72000</v>
      </c>
      <c r="F17" s="27">
        <v>68000</v>
      </c>
      <c r="G17" s="27">
        <v>61000</v>
      </c>
      <c r="H17" s="32">
        <f t="shared" ref="H17:H22" si="3">IFERROR(E17/$E$25,0)</f>
        <v>6.79886685552408E-2</v>
      </c>
    </row>
    <row r="18" spans="2:8" ht="18" customHeight="1" x14ac:dyDescent="0.25">
      <c r="B18" s="30" t="s">
        <v>45</v>
      </c>
      <c r="C18" s="27">
        <v>54000</v>
      </c>
      <c r="D18" s="27">
        <v>2000</v>
      </c>
      <c r="E18" s="31">
        <f t="shared" si="2"/>
        <v>52000</v>
      </c>
      <c r="F18" s="27">
        <v>49000</v>
      </c>
      <c r="G18" s="27">
        <v>44000</v>
      </c>
      <c r="H18" s="29">
        <f t="shared" si="3"/>
        <v>4.9102927289896126E-2</v>
      </c>
    </row>
    <row r="19" spans="2:8" ht="18" customHeight="1" x14ac:dyDescent="0.25">
      <c r="B19" s="26" t="s">
        <v>46</v>
      </c>
      <c r="C19" s="27">
        <v>188000</v>
      </c>
      <c r="D19" s="27">
        <v>6000</v>
      </c>
      <c r="E19" s="28">
        <f t="shared" si="2"/>
        <v>182000</v>
      </c>
      <c r="F19" s="27">
        <v>176000</v>
      </c>
      <c r="G19" s="27">
        <v>158000</v>
      </c>
      <c r="H19" s="32">
        <f t="shared" si="3"/>
        <v>0.17186024551463644</v>
      </c>
    </row>
    <row r="20" spans="2:8" ht="18" customHeight="1" x14ac:dyDescent="0.25">
      <c r="B20" s="30" t="s">
        <v>47</v>
      </c>
      <c r="C20" s="27">
        <v>34000</v>
      </c>
      <c r="D20" s="27">
        <v>0</v>
      </c>
      <c r="E20" s="31">
        <f t="shared" si="2"/>
        <v>34000</v>
      </c>
      <c r="F20" s="27">
        <v>30000</v>
      </c>
      <c r="G20" s="27">
        <v>28000</v>
      </c>
      <c r="H20" s="29">
        <f t="shared" si="3"/>
        <v>3.2105760151085933E-2</v>
      </c>
    </row>
    <row r="21" spans="2:8" ht="18" customHeight="1" x14ac:dyDescent="0.25">
      <c r="B21" s="26" t="s">
        <v>48</v>
      </c>
      <c r="C21" s="27">
        <v>45000</v>
      </c>
      <c r="D21" s="27">
        <v>0</v>
      </c>
      <c r="E21" s="28">
        <f t="shared" si="2"/>
        <v>45000</v>
      </c>
      <c r="F21" s="27">
        <v>42000</v>
      </c>
      <c r="G21" s="27">
        <v>40000</v>
      </c>
      <c r="H21" s="32">
        <f t="shared" si="3"/>
        <v>4.2492917847025496E-2</v>
      </c>
    </row>
    <row r="22" spans="2:8" ht="18" customHeight="1" x14ac:dyDescent="0.25">
      <c r="B22" s="30" t="s">
        <v>49</v>
      </c>
      <c r="C22" s="27">
        <v>129000</v>
      </c>
      <c r="D22" s="27">
        <v>0</v>
      </c>
      <c r="E22" s="31">
        <f t="shared" si="2"/>
        <v>129000</v>
      </c>
      <c r="F22" s="27">
        <v>96000</v>
      </c>
      <c r="G22" s="27">
        <v>72000</v>
      </c>
      <c r="H22" s="29">
        <f t="shared" si="3"/>
        <v>0.12181303116147309</v>
      </c>
    </row>
    <row r="23" spans="2:8" ht="19.5" customHeight="1" x14ac:dyDescent="0.25">
      <c r="B23" s="33" t="s">
        <v>50</v>
      </c>
      <c r="C23" s="34">
        <f>SUM(C17:C22)</f>
        <v>526000</v>
      </c>
      <c r="D23" s="34">
        <f>SUM(D17:D22)</f>
        <v>12000</v>
      </c>
      <c r="E23" s="34">
        <f>SUM(E17:E22)</f>
        <v>514000</v>
      </c>
      <c r="F23" s="34">
        <f>SUM(F17:F22)</f>
        <v>461000</v>
      </c>
      <c r="G23" s="34">
        <f>SUM(G17:G22)</f>
        <v>403000</v>
      </c>
      <c r="H23" s="35"/>
    </row>
    <row r="25" spans="2:8" ht="25.5" customHeight="1" x14ac:dyDescent="0.25">
      <c r="B25" s="36" t="s">
        <v>51</v>
      </c>
      <c r="C25" s="37">
        <f>C14+C23</f>
        <v>1331000</v>
      </c>
      <c r="D25" s="37">
        <f>D14+D23</f>
        <v>272000</v>
      </c>
      <c r="E25" s="37">
        <f>E14+E23</f>
        <v>1059000</v>
      </c>
      <c r="F25" s="37">
        <f>F14+F23</f>
        <v>1014500</v>
      </c>
      <c r="G25" s="37">
        <f>G14+G23</f>
        <v>932500</v>
      </c>
      <c r="H25" s="38" t="s">
        <v>52</v>
      </c>
    </row>
    <row r="27" spans="2:8" ht="25.5" customHeight="1" x14ac:dyDescent="0.25">
      <c r="B27" s="4" t="s">
        <v>53</v>
      </c>
      <c r="C27" s="4"/>
      <c r="D27" s="4"/>
      <c r="E27" s="4"/>
      <c r="F27" s="4"/>
      <c r="G27" s="4"/>
      <c r="H27" s="4"/>
    </row>
  </sheetData>
  <mergeCells count="3">
    <mergeCell ref="A2:H2"/>
    <mergeCell ref="A3:H3"/>
    <mergeCell ref="B27:H27"/>
  </mergeCells>
  <conditionalFormatting sqref="D8:D13">
    <cfRule type="expression" dxfId="32" priority="3">
      <formula>D8&gt;C8</formula>
    </cfRule>
  </conditionalFormatting>
  <conditionalFormatting sqref="D17:D22">
    <cfRule type="expression" dxfId="31" priority="9">
      <formula>D17&gt;C17</formula>
    </cfRule>
  </conditionalFormatting>
  <conditionalFormatting sqref="H8:H22">
    <cfRule type="dataBar" priority="2">
      <dataBar>
        <cfvo type="num" val="0"/>
        <cfvo type="num" val="0.4"/>
        <color rgb="FF5B86B0"/>
      </dataBar>
      <extLst>
        <ext xmlns:x14="http://schemas.microsoft.com/office/spreadsheetml/2009/9/main" uri="{B025F937-C7B1-47D3-B67F-A62EFF666E3E}">
          <x14:id>{86BBD99C-6EA9-495D-B4D0-55EAEDAA809A}</x14:id>
        </ext>
      </extLst>
    </cfRule>
  </conditionalFormatting>
  <dataValidations count="1">
    <dataValidation type="decimal" operator="greaterThanOrEqual" allowBlank="1" showErrorMessage="1" errorTitle="Montant invalide" error="Saisissez un montant positif ou nul (en euros)." promptTitle="Saisie" prompt="Montant en euros" sqref="C8:D13 F8:G13 C17:D22 F17:G22" xr:uid="{00000000-0002-0000-0100-000000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BBD99C-6EA9-495D-B4D0-55EAEDAA809A}">
            <x14:dataBar axisPosition="none">
              <x14:cfvo type="num">
                <xm:f>0</xm:f>
              </x14:cfvo>
              <x14:cfvo type="num">
                <xm:f>0.4</xm:f>
              </x14:cfvo>
              <x14:negativeFillColor rgb="FF5B86B0"/>
            </x14:dataBar>
          </x14:cfRule>
          <xm:sqref>H8:H22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4E79"/>
    <pageSetUpPr fitToPage="1"/>
  </sheetPr>
  <dimension ref="A1:G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52" customWidth="1"/>
    <col min="3" max="5" width="15" customWidth="1"/>
    <col min="6" max="6" width="13" customWidth="1"/>
    <col min="7" max="7" width="11" customWidth="1"/>
    <col min="8" max="8" width="2.42578125" customWidth="1"/>
  </cols>
  <sheetData>
    <row r="1" spans="1:7" ht="15.75" customHeight="1" x14ac:dyDescent="0.25">
      <c r="A1" s="11" t="s">
        <v>25</v>
      </c>
    </row>
    <row r="2" spans="1:7" ht="31.5" customHeight="1" x14ac:dyDescent="0.25">
      <c r="A2" s="6" t="s">
        <v>54</v>
      </c>
      <c r="B2" s="6"/>
      <c r="C2" s="6"/>
      <c r="D2" s="6"/>
      <c r="E2" s="6"/>
      <c r="F2" s="6"/>
      <c r="G2" s="6"/>
    </row>
    <row r="3" spans="1:7" ht="18" customHeight="1" x14ac:dyDescent="0.25">
      <c r="A3" s="5" t="s">
        <v>55</v>
      </c>
      <c r="B3" s="5"/>
      <c r="C3" s="5"/>
      <c r="D3" s="5"/>
      <c r="E3" s="5"/>
      <c r="F3" s="5"/>
      <c r="G3" s="5"/>
    </row>
    <row r="4" spans="1:7" ht="6" customHeight="1" x14ac:dyDescent="0.25">
      <c r="A4" s="12"/>
      <c r="B4" s="12"/>
      <c r="C4" s="12"/>
      <c r="D4" s="12"/>
      <c r="E4" s="12"/>
      <c r="F4" s="12"/>
      <c r="G4" s="12"/>
    </row>
    <row r="6" spans="1:7" ht="27.75" customHeight="1" x14ac:dyDescent="0.25">
      <c r="B6" s="22" t="s">
        <v>56</v>
      </c>
      <c r="C6" s="23" t="s">
        <v>57</v>
      </c>
      <c r="D6" s="23" t="s">
        <v>58</v>
      </c>
      <c r="E6" s="23" t="s">
        <v>59</v>
      </c>
      <c r="F6" s="23" t="s">
        <v>60</v>
      </c>
      <c r="G6" s="23" t="s">
        <v>34</v>
      </c>
    </row>
    <row r="7" spans="1:7" ht="19.5" customHeight="1" x14ac:dyDescent="0.25">
      <c r="B7" s="24" t="s">
        <v>4</v>
      </c>
      <c r="C7" s="25"/>
      <c r="D7" s="25"/>
      <c r="E7" s="25"/>
      <c r="F7" s="25"/>
      <c r="G7" s="25"/>
    </row>
    <row r="8" spans="1:7" ht="18" customHeight="1" x14ac:dyDescent="0.25">
      <c r="B8" s="39" t="s">
        <v>61</v>
      </c>
      <c r="C8" s="27">
        <v>300000</v>
      </c>
      <c r="D8" s="27">
        <v>270000</v>
      </c>
      <c r="E8" s="27">
        <v>250000</v>
      </c>
      <c r="F8" s="40">
        <f>IFERROR(C8/D8-1,"")</f>
        <v>0.11111111111111116</v>
      </c>
      <c r="G8" s="32">
        <f>IFERROR(C8/$C$25,0)</f>
        <v>0.28328611898016998</v>
      </c>
    </row>
    <row r="9" spans="1:7" ht="18" customHeight="1" x14ac:dyDescent="0.25">
      <c r="B9" s="41" t="s">
        <v>62</v>
      </c>
      <c r="C9" s="27">
        <v>210000</v>
      </c>
      <c r="D9" s="27">
        <v>180000</v>
      </c>
      <c r="E9" s="27">
        <v>160000</v>
      </c>
      <c r="F9" s="42">
        <f>IFERROR(C9/D9-1,"")</f>
        <v>0.16666666666666674</v>
      </c>
      <c r="G9" s="29">
        <f>IFERROR(C9/$C$25,0)</f>
        <v>0.19830028328611898</v>
      </c>
    </row>
    <row r="10" spans="1:7" ht="18" customHeight="1" x14ac:dyDescent="0.25">
      <c r="B10" s="39" t="s">
        <v>63</v>
      </c>
      <c r="C10" s="27">
        <v>26000</v>
      </c>
      <c r="D10" s="27">
        <v>20000</v>
      </c>
      <c r="E10" s="27">
        <v>15000</v>
      </c>
      <c r="F10" s="40">
        <f>IFERROR(C10/D10-1,"")</f>
        <v>0.30000000000000004</v>
      </c>
      <c r="G10" s="32">
        <f>IFERROR(C10/$C$25,0)</f>
        <v>2.4551463644948063E-2</v>
      </c>
    </row>
    <row r="11" spans="1:7" ht="18" customHeight="1" x14ac:dyDescent="0.25">
      <c r="B11" s="41" t="s">
        <v>64</v>
      </c>
      <c r="C11" s="27">
        <v>84000</v>
      </c>
      <c r="D11" s="27">
        <v>92000</v>
      </c>
      <c r="E11" s="27">
        <v>80000</v>
      </c>
      <c r="F11" s="42">
        <f>IFERROR(C11/D11-1,"")</f>
        <v>-8.6956521739130488E-2</v>
      </c>
      <c r="G11" s="29">
        <f>IFERROR(C11/$C$25,0)</f>
        <v>7.9320113314447591E-2</v>
      </c>
    </row>
    <row r="12" spans="1:7" ht="19.5" customHeight="1" x14ac:dyDescent="0.25">
      <c r="B12" s="33" t="s">
        <v>65</v>
      </c>
      <c r="C12" s="34">
        <f>SUM(C8:C11)</f>
        <v>620000</v>
      </c>
      <c r="D12" s="34">
        <f>SUM(D8:D11)</f>
        <v>562000</v>
      </c>
      <c r="E12" s="34">
        <f>SUM(E8:E11)</f>
        <v>505000</v>
      </c>
      <c r="F12" s="43">
        <f>IFERROR(C12/D12-1,"")</f>
        <v>0.10320284697508897</v>
      </c>
      <c r="G12" s="35"/>
    </row>
    <row r="14" spans="1:7" ht="19.5" customHeight="1" x14ac:dyDescent="0.25">
      <c r="B14" s="24" t="s">
        <v>66</v>
      </c>
      <c r="C14" s="25"/>
      <c r="D14" s="25"/>
      <c r="E14" s="25"/>
      <c r="F14" s="25"/>
      <c r="G14" s="25"/>
    </row>
    <row r="15" spans="1:7" ht="18" customHeight="1" x14ac:dyDescent="0.25">
      <c r="B15" s="39" t="s">
        <v>67</v>
      </c>
      <c r="C15" s="27">
        <v>24000</v>
      </c>
      <c r="D15" s="27">
        <v>22000</v>
      </c>
      <c r="E15" s="27">
        <v>20000</v>
      </c>
      <c r="F15" s="40">
        <f>IFERROR(C15/D15-1,"")</f>
        <v>9.0909090909090828E-2</v>
      </c>
      <c r="G15" s="32">
        <f>IFERROR(C15/$C$25,0)</f>
        <v>2.2662889518413599E-2</v>
      </c>
    </row>
    <row r="16" spans="1:7" ht="19.5" customHeight="1" x14ac:dyDescent="0.25">
      <c r="B16" s="33" t="s">
        <v>68</v>
      </c>
      <c r="C16" s="34">
        <f>SUM(C15:C15)</f>
        <v>24000</v>
      </c>
      <c r="D16" s="34">
        <f>SUM(D15:D15)</f>
        <v>22000</v>
      </c>
      <c r="E16" s="34">
        <f>SUM(E15:E15)</f>
        <v>20000</v>
      </c>
      <c r="F16" s="43">
        <f>IFERROR(C16/D16-1,"")</f>
        <v>9.0909090909090828E-2</v>
      </c>
      <c r="G16" s="35"/>
    </row>
    <row r="18" spans="2:7" ht="19.5" customHeight="1" x14ac:dyDescent="0.25">
      <c r="B18" s="24" t="s">
        <v>69</v>
      </c>
      <c r="C18" s="25"/>
      <c r="D18" s="25"/>
      <c r="E18" s="25"/>
      <c r="F18" s="25"/>
      <c r="G18" s="25"/>
    </row>
    <row r="19" spans="2:7" ht="18" customHeight="1" x14ac:dyDescent="0.25">
      <c r="B19" s="39" t="s">
        <v>70</v>
      </c>
      <c r="C19" s="27">
        <v>210000</v>
      </c>
      <c r="D19" s="27">
        <v>210000</v>
      </c>
      <c r="E19" s="27">
        <v>210000</v>
      </c>
      <c r="F19" s="40">
        <f>IFERROR(C19/D19-1,"")</f>
        <v>0</v>
      </c>
      <c r="G19" s="32">
        <f>IFERROR(C19/$C$25,0)</f>
        <v>0.19830028328611898</v>
      </c>
    </row>
    <row r="20" spans="2:7" ht="18" customHeight="1" x14ac:dyDescent="0.25">
      <c r="B20" s="41" t="s">
        <v>71</v>
      </c>
      <c r="C20" s="27">
        <v>130000</v>
      </c>
      <c r="D20" s="27">
        <v>135000</v>
      </c>
      <c r="E20" s="27">
        <v>122000</v>
      </c>
      <c r="F20" s="42">
        <f>IFERROR(C20/D20-1,"")</f>
        <v>-3.703703703703709E-2</v>
      </c>
      <c r="G20" s="29">
        <f>IFERROR(C20/$C$25,0)</f>
        <v>0.12275731822474033</v>
      </c>
    </row>
    <row r="21" spans="2:7" ht="18" customHeight="1" x14ac:dyDescent="0.25">
      <c r="B21" s="39" t="s">
        <v>72</v>
      </c>
      <c r="C21" s="27">
        <v>60000</v>
      </c>
      <c r="D21" s="27">
        <v>68000</v>
      </c>
      <c r="E21" s="27">
        <v>58000</v>
      </c>
      <c r="F21" s="40">
        <f>IFERROR(C21/D21-1,"")</f>
        <v>-0.11764705882352944</v>
      </c>
      <c r="G21" s="32">
        <f>IFERROR(C21/$C$25,0)</f>
        <v>5.6657223796033995E-2</v>
      </c>
    </row>
    <row r="22" spans="2:7" ht="18" customHeight="1" x14ac:dyDescent="0.25">
      <c r="B22" s="41" t="s">
        <v>73</v>
      </c>
      <c r="C22" s="27">
        <v>15000</v>
      </c>
      <c r="D22" s="27">
        <v>17500</v>
      </c>
      <c r="E22" s="27">
        <v>17500</v>
      </c>
      <c r="F22" s="42">
        <f>IFERROR(C22/D22-1,"")</f>
        <v>-0.1428571428571429</v>
      </c>
      <c r="G22" s="29">
        <f>IFERROR(C22/$C$25,0)</f>
        <v>1.4164305949008499E-2</v>
      </c>
    </row>
    <row r="23" spans="2:7" ht="19.5" customHeight="1" x14ac:dyDescent="0.25">
      <c r="B23" s="33" t="s">
        <v>74</v>
      </c>
      <c r="C23" s="34">
        <f>SUM(C19:C22)</f>
        <v>415000</v>
      </c>
      <c r="D23" s="34">
        <f>SUM(D19:D22)</f>
        <v>430500</v>
      </c>
      <c r="E23" s="34">
        <f>SUM(E19:E22)</f>
        <v>407500</v>
      </c>
      <c r="F23" s="43">
        <f>IFERROR(C23/D23-1,"")</f>
        <v>-3.6004645760743359E-2</v>
      </c>
      <c r="G23" s="35"/>
    </row>
    <row r="25" spans="2:7" ht="25.5" customHeight="1" x14ac:dyDescent="0.25">
      <c r="B25" s="36" t="s">
        <v>75</v>
      </c>
      <c r="C25" s="37">
        <f>C12+C16+C23</f>
        <v>1059000</v>
      </c>
      <c r="D25" s="37">
        <f>D12+D16+D23</f>
        <v>1014500</v>
      </c>
      <c r="E25" s="37">
        <f>E12+E16+E23</f>
        <v>932500</v>
      </c>
      <c r="F25" s="44">
        <f>IFERROR(C25/D25-1,"")</f>
        <v>4.3863972400197238E-2</v>
      </c>
      <c r="G25" s="38" t="s">
        <v>52</v>
      </c>
    </row>
    <row r="27" spans="2:7" ht="25.5" customHeight="1" x14ac:dyDescent="0.25">
      <c r="B27" s="4" t="s">
        <v>76</v>
      </c>
      <c r="C27" s="4"/>
      <c r="D27" s="4"/>
      <c r="E27" s="4"/>
      <c r="F27" s="4"/>
      <c r="G27" s="4"/>
    </row>
  </sheetData>
  <mergeCells count="3">
    <mergeCell ref="A2:G2"/>
    <mergeCell ref="A3:G3"/>
    <mergeCell ref="B27:G27"/>
  </mergeCells>
  <conditionalFormatting sqref="F8:F12">
    <cfRule type="cellIs" dxfId="30" priority="3" operator="greaterThan">
      <formula>0</formula>
    </cfRule>
    <cfRule type="cellIs" dxfId="29" priority="4" operator="lessThan">
      <formula>0</formula>
    </cfRule>
  </conditionalFormatting>
  <conditionalFormatting sqref="F15:F16">
    <cfRule type="cellIs" dxfId="28" priority="11" operator="greaterThan">
      <formula>0</formula>
    </cfRule>
    <cfRule type="cellIs" dxfId="27" priority="12" operator="lessThan">
      <formula>0</formula>
    </cfRule>
  </conditionalFormatting>
  <conditionalFormatting sqref="F19:F23">
    <cfRule type="cellIs" dxfId="26" priority="13" operator="greaterThan">
      <formula>0</formula>
    </cfRule>
    <cfRule type="cellIs" dxfId="25" priority="14" operator="lessThan">
      <formula>0</formula>
    </cfRule>
  </conditionalFormatting>
  <conditionalFormatting sqref="F25">
    <cfRule type="cellIs" dxfId="24" priority="27" operator="greaterThan">
      <formula>0</formula>
    </cfRule>
    <cfRule type="cellIs" dxfId="23" priority="28" operator="lessThan">
      <formula>0</formula>
    </cfRule>
  </conditionalFormatting>
  <conditionalFormatting sqref="G8:G22">
    <cfRule type="dataBar" priority="2">
      <dataBar>
        <cfvo type="num" val="0"/>
        <cfvo type="num" val="0.5"/>
        <color rgb="FFC9A24B"/>
      </dataBar>
      <extLst>
        <ext xmlns:x14="http://schemas.microsoft.com/office/spreadsheetml/2009/9/main" uri="{B025F937-C7B1-47D3-B67F-A62EFF666E3E}">
          <x14:id>{39AE1E1F-56B7-48D6-9C25-AC74F499A69F}</x14:id>
        </ext>
      </extLst>
    </cfRule>
  </conditionalFormatting>
  <dataValidations count="1">
    <dataValidation type="decimal" operator="greaterThanOrEqual" allowBlank="1" showErrorMessage="1" errorTitle="Montant invalide" error="Saisissez un montant positif ou nul." sqref="C8:E11 C15:E15 C19:E22" xr:uid="{00000000-0002-0000-0200-000000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portrait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AE1E1F-56B7-48D6-9C25-AC74F499A69F}">
            <x14:dataBar axisPosition="none">
              <x14:cfvo type="num">
                <xm:f>0</xm:f>
              </x14:cfvo>
              <x14:cfvo type="num">
                <xm:f>0.5</xm:f>
              </x14:cfvo>
              <x14:negativeFillColor rgb="FFC9A24B"/>
            </x14:dataBar>
          </x14:cfRule>
          <xm:sqref>G8:G22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9A24B"/>
    <pageSetUpPr fitToPage="1"/>
  </sheetPr>
  <dimension ref="A1:G19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40" customWidth="1"/>
    <col min="3" max="5" width="13" customWidth="1"/>
    <col min="6" max="6" width="18" customWidth="1"/>
    <col min="7" max="7" width="2.42578125" customWidth="1"/>
  </cols>
  <sheetData>
    <row r="1" spans="1:7" ht="15.75" customHeight="1" x14ac:dyDescent="0.25">
      <c r="A1" s="11" t="s">
        <v>77</v>
      </c>
    </row>
    <row r="2" spans="1:7" ht="31.5" customHeight="1" x14ac:dyDescent="0.25">
      <c r="A2" s="6" t="s">
        <v>78</v>
      </c>
      <c r="B2" s="6"/>
      <c r="C2" s="6"/>
      <c r="D2" s="6"/>
      <c r="E2" s="6"/>
      <c r="F2" s="6"/>
      <c r="G2" s="6"/>
    </row>
    <row r="3" spans="1:7" ht="18" customHeight="1" x14ac:dyDescent="0.25">
      <c r="A3" s="5" t="s">
        <v>79</v>
      </c>
      <c r="B3" s="5"/>
      <c r="C3" s="5"/>
      <c r="D3" s="5"/>
      <c r="E3" s="5"/>
      <c r="F3" s="5"/>
      <c r="G3" s="5"/>
    </row>
    <row r="4" spans="1:7" ht="6" customHeight="1" x14ac:dyDescent="0.25">
      <c r="A4" s="12"/>
      <c r="B4" s="12"/>
      <c r="C4" s="12"/>
      <c r="D4" s="12"/>
      <c r="E4" s="12"/>
      <c r="F4" s="12"/>
      <c r="G4" s="12"/>
    </row>
    <row r="6" spans="1:7" ht="24" customHeight="1" x14ac:dyDescent="0.25">
      <c r="B6" s="22" t="s">
        <v>80</v>
      </c>
      <c r="C6" s="45" t="s">
        <v>21</v>
      </c>
      <c r="D6" s="45" t="s">
        <v>20</v>
      </c>
      <c r="E6" s="45" t="s">
        <v>19</v>
      </c>
      <c r="F6" s="45" t="s">
        <v>81</v>
      </c>
    </row>
    <row r="7" spans="1:7" ht="24" customHeight="1" x14ac:dyDescent="0.25">
      <c r="B7" s="39" t="s">
        <v>82</v>
      </c>
      <c r="C7" s="46">
        <f>('Bilan passif'!C12+'Bilan passif'!C16+'Bilan passif'!C19)-'Bilan actif'!E14</f>
        <v>309000</v>
      </c>
      <c r="D7" s="47">
        <f>('Bilan passif'!D12+'Bilan passif'!D16+'Bilan passif'!D19)-'Bilan actif'!F14</f>
        <v>240500</v>
      </c>
      <c r="E7" s="47">
        <f>('Bilan passif'!E12+'Bilan passif'!E16+'Bilan passif'!E19)-'Bilan actif'!G14</f>
        <v>205500</v>
      </c>
      <c r="F7" s="48" t="str">
        <f>IF(C7&gt;0,"Ressources stables &gt; emplois stables","À renforcer")</f>
        <v>Ressources stables &gt; emplois stables</v>
      </c>
    </row>
    <row r="8" spans="1:7" ht="24" customHeight="1" x14ac:dyDescent="0.25">
      <c r="B8" s="41" t="s">
        <v>83</v>
      </c>
      <c r="C8" s="49">
        <f>(('Bilan actif'!E17+'Bilan actif'!E18)+('Bilan actif'!E19+'Bilan actif'!E20))-'Bilan passif'!C23+'Bilan passif'!C19</f>
        <v>135000</v>
      </c>
      <c r="D8" s="50"/>
      <c r="E8" s="50"/>
      <c r="F8" s="51" t="str">
        <f>IF(C8&lt;C7,"Couvert par le FRNG","Sous tension")</f>
        <v>Couvert par le FRNG</v>
      </c>
    </row>
    <row r="9" spans="1:7" ht="24" customHeight="1" x14ac:dyDescent="0.25">
      <c r="B9" s="39" t="s">
        <v>84</v>
      </c>
      <c r="C9" s="46">
        <f>'Bilan actif'!E22+'Bilan actif'!E21</f>
        <v>174000</v>
      </c>
      <c r="D9" s="47"/>
      <c r="E9" s="47"/>
      <c r="F9" s="48" t="str">
        <f>IF(C9&gt;0,"Positive","Négative")</f>
        <v>Positive</v>
      </c>
    </row>
    <row r="10" spans="1:7" ht="24" customHeight="1" x14ac:dyDescent="0.25">
      <c r="B10" s="41" t="s">
        <v>85</v>
      </c>
      <c r="C10" s="52">
        <f>IFERROR('Bilan passif'!C12/'Bilan passif'!C25,0)</f>
        <v>0.58545797922568465</v>
      </c>
      <c r="D10" s="53">
        <f>IFERROR('Bilan passif'!D12/'Bilan passif'!D25,0)</f>
        <v>0.55396747166091675</v>
      </c>
      <c r="E10" s="53">
        <f>IFERROR('Bilan passif'!E12/'Bilan passif'!E25,0)</f>
        <v>0.54155495978552282</v>
      </c>
      <c r="F10" s="51" t="str">
        <f>IF(C10&gt;=0.5,"Très solide",IF(C10&gt;=0.3,"Correcte","Fragile"))</f>
        <v>Très solide</v>
      </c>
    </row>
    <row r="11" spans="1:7" ht="24" customHeight="1" x14ac:dyDescent="0.25">
      <c r="B11" s="39" t="s">
        <v>86</v>
      </c>
      <c r="C11" s="54">
        <f>IFERROR('Bilan passif'!C23/'Bilan passif'!C12,0)</f>
        <v>0.66935483870967738</v>
      </c>
      <c r="D11" s="55">
        <f>IFERROR('Bilan passif'!D23/'Bilan passif'!D12,0)</f>
        <v>0.76601423487544484</v>
      </c>
      <c r="E11" s="55">
        <f>IFERROR('Bilan passif'!E23/'Bilan passif'!E12,0)</f>
        <v>0.80693069306930698</v>
      </c>
      <c r="F11" s="48" t="str">
        <f>IF(C11&lt;=1,"Maîtrisé",IF(C11&lt;=2,"Élevé","Critique"))</f>
        <v>Maîtrisé</v>
      </c>
    </row>
    <row r="12" spans="1:7" ht="24" customHeight="1" x14ac:dyDescent="0.25">
      <c r="B12" s="41" t="s">
        <v>87</v>
      </c>
      <c r="C12" s="56">
        <f>IFERROR('Bilan actif'!E23/'Bilan passif'!C23,0)</f>
        <v>1.2385542168674699</v>
      </c>
      <c r="D12" s="57">
        <f>IFERROR('Bilan actif'!F23/'Bilan passif'!D23,0)</f>
        <v>1.0708478513356563</v>
      </c>
      <c r="E12" s="57">
        <f>IFERROR('Bilan actif'!G23/'Bilan passif'!E23,0)</f>
        <v>0.98895705521472388</v>
      </c>
      <c r="F12" s="51" t="str">
        <f>IF(C12&gt;=1.5,"Confortable",IF(C12&gt;=1,"Suffisante","Insuffisante"))</f>
        <v>Suffisante</v>
      </c>
    </row>
    <row r="13" spans="1:7" ht="24" customHeight="1" x14ac:dyDescent="0.25">
      <c r="B13" s="39" t="s">
        <v>88</v>
      </c>
      <c r="C13" s="54">
        <f>IFERROR('Bilan actif'!E25/'Bilan passif'!C23,0)</f>
        <v>2.5518072289156626</v>
      </c>
      <c r="D13" s="55">
        <f>IFERROR('Bilan actif'!F25/'Bilan passif'!D23,0)</f>
        <v>2.3565621370499419</v>
      </c>
      <c r="E13" s="55">
        <f>IFERROR('Bilan actif'!G25/'Bilan passif'!E23,0)</f>
        <v>2.2883435582822087</v>
      </c>
      <c r="F13" s="48" t="str">
        <f>IF(C13&gt;=2,"Excellente",IF(C13&gt;=1.5,"Bonne","À surveiller"))</f>
        <v>Excellente</v>
      </c>
    </row>
    <row r="14" spans="1:7" ht="24" customHeight="1" x14ac:dyDescent="0.25">
      <c r="B14" s="41" t="s">
        <v>89</v>
      </c>
      <c r="C14" s="52">
        <f>IFERROR('Bilan passif'!C11/'Bilan passif'!C12,0)</f>
        <v>0.13548387096774195</v>
      </c>
      <c r="D14" s="53"/>
      <c r="E14" s="53"/>
      <c r="F14" s="51" t="str">
        <f>IF(C14&gt;=0.1,"Attractive",IF(C14&gt;=0,"Modeste","Déficitaire"))</f>
        <v>Attractive</v>
      </c>
    </row>
    <row r="16" spans="1:7" x14ac:dyDescent="0.25">
      <c r="B16" s="3" t="s">
        <v>90</v>
      </c>
      <c r="C16" s="3"/>
      <c r="D16" s="3"/>
      <c r="E16" s="3"/>
      <c r="F16" s="3"/>
    </row>
    <row r="17" spans="2:6" ht="24" customHeight="1" x14ac:dyDescent="0.25">
      <c r="B17" s="30" t="s">
        <v>91</v>
      </c>
      <c r="C17" s="58">
        <f>'Bilan actif'!E25</f>
        <v>1059000</v>
      </c>
      <c r="D17" s="30" t="s">
        <v>92</v>
      </c>
      <c r="E17" s="58">
        <f>'Bilan passif'!C25</f>
        <v>1059000</v>
      </c>
      <c r="F17" s="59" t="str">
        <f>IF(ROUND('Bilan actif'!E25-'Bilan passif'!C25,2)=0,"✓ Équilibré","✗ Écart : "&amp;TEXT('Bilan actif'!E25-'Bilan passif'!C25,"#,##0 €"))</f>
        <v>✓ Équilibré</v>
      </c>
    </row>
    <row r="19" spans="2:6" ht="25.5" customHeight="1" x14ac:dyDescent="0.25">
      <c r="B19" s="4" t="s">
        <v>93</v>
      </c>
      <c r="C19" s="4"/>
      <c r="D19" s="4"/>
      <c r="E19" s="4"/>
      <c r="F19" s="4"/>
    </row>
  </sheetData>
  <mergeCells count="4">
    <mergeCell ref="A2:G2"/>
    <mergeCell ref="A3:G3"/>
    <mergeCell ref="B16:F16"/>
    <mergeCell ref="B19:F19"/>
  </mergeCells>
  <conditionalFormatting sqref="F7:F14">
    <cfRule type="expression" dxfId="22" priority="2">
      <formula>ISNUMBER(SEARCH("solide",F7))</formula>
    </cfRule>
    <cfRule type="expression" dxfId="21" priority="3">
      <formula>ISNUMBER(SEARCH("Positive",F7))</formula>
    </cfRule>
    <cfRule type="expression" dxfId="20" priority="4">
      <formula>ISNUMBER(SEARCH("Couvert",F7))</formula>
    </cfRule>
    <cfRule type="expression" dxfId="19" priority="5">
      <formula>ISNUMBER(SEARCH("Maîtrisé",F7))</formula>
    </cfRule>
    <cfRule type="expression" dxfId="18" priority="6">
      <formula>ISNUMBER(SEARCH("Confortable",F7))</formula>
    </cfRule>
    <cfRule type="expression" dxfId="17" priority="7">
      <formula>ISNUMBER(SEARCH("Excellente",F7))</formula>
    </cfRule>
    <cfRule type="expression" dxfId="16" priority="8">
      <formula>ISNUMBER(SEARCH("Bonne",F7))</formula>
    </cfRule>
    <cfRule type="expression" dxfId="15" priority="9">
      <formula>ISNUMBER(SEARCH("Attractive",F7))</formula>
    </cfRule>
    <cfRule type="expression" dxfId="14" priority="10">
      <formula>ISNUMBER(SEARCH("stables &gt; emplois",F7))</formula>
    </cfRule>
    <cfRule type="expression" dxfId="13" priority="11">
      <formula>ISNUMBER(SEARCH("Suffisante",F7))</formula>
    </cfRule>
    <cfRule type="expression" dxfId="12" priority="12">
      <formula>ISNUMBER(SEARCH("Correcte",F7))</formula>
    </cfRule>
    <cfRule type="expression" dxfId="11" priority="13">
      <formula>ISNUMBER(SEARCH("Élevé",F7))</formula>
    </cfRule>
    <cfRule type="expression" dxfId="10" priority="14">
      <formula>ISNUMBER(SEARCH("surveiller",F7))</formula>
    </cfRule>
    <cfRule type="expression" dxfId="9" priority="15">
      <formula>ISNUMBER(SEARCH("Modeste",F7))</formula>
    </cfRule>
    <cfRule type="expression" dxfId="8" priority="16">
      <formula>ISNUMBER(SEARCH("Fragile",F7))</formula>
    </cfRule>
    <cfRule type="expression" dxfId="7" priority="17">
      <formula>ISNUMBER(SEARCH("Critique",F7))</formula>
    </cfRule>
    <cfRule type="expression" dxfId="6" priority="18">
      <formula>ISNUMBER(SEARCH("Négative",F7))</formula>
    </cfRule>
    <cfRule type="expression" dxfId="5" priority="19">
      <formula>ISNUMBER(SEARCH("Insuffisante",F7))</formula>
    </cfRule>
    <cfRule type="expression" dxfId="4" priority="20">
      <formula>ISNUMBER(SEARCH("Déficitaire",F7))</formula>
    </cfRule>
    <cfRule type="expression" dxfId="3" priority="21">
      <formula>ISNUMBER(SEARCH("tension",F7))</formula>
    </cfRule>
    <cfRule type="expression" dxfId="2" priority="22">
      <formula>ISNUMBER(SEARCH("renforcer",F7))</formula>
    </cfRule>
  </conditionalFormatting>
  <printOptions horizontalCentered="1"/>
  <pageMargins left="0.4" right="0.4" top="0.5" bottom="0.5" header="0.511811023622047" footer="0.511811023622047"/>
  <pageSetup fitToHeight="0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" id="{00000000-000E-0000-0300-000017000000}">
            <xm:f>ROUND('Bilan actif'!E25-'Bilan passif'!C25,2)=0</xm:f>
            <x14:dxf>
              <font>
                <b/>
                <color rgb="FF1E7A46"/>
                <name val="Calibri"/>
                <charset val="1"/>
              </font>
              <fill>
                <patternFill>
                  <bgColor rgb="FFD7EBDF"/>
                </patternFill>
              </fill>
            </x14:dxf>
          </x14:cfRule>
          <x14:cfRule type="expression" priority="24" id="{00000000-000E-0000-0300-000018000000}">
            <xm:f>ROUND('Bilan actif'!E25-'Bilan passif'!C25,2)&lt;&gt;0</xm:f>
            <x14:dxf>
              <font>
                <b/>
                <color rgb="FFB23A3A"/>
                <name val="Calibri"/>
                <charset val="1"/>
              </font>
              <fill>
                <patternFill>
                  <bgColor rgb="FFF3D9D9"/>
                </patternFill>
              </fill>
            </x14:dxf>
          </x14:cfRule>
          <xm:sqref>F17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A6B7B"/>
    <pageSetUpPr fitToPage="1"/>
  </sheetPr>
  <dimension ref="B1:C30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66" customWidth="1"/>
    <col min="4" max="4" width="2.42578125" customWidth="1"/>
  </cols>
  <sheetData>
    <row r="1" spans="2:3" x14ac:dyDescent="0.25">
      <c r="B1" s="11" t="s">
        <v>94</v>
      </c>
    </row>
    <row r="2" spans="2:3" ht="31.5" customHeight="1" x14ac:dyDescent="0.25">
      <c r="B2" s="6" t="s">
        <v>95</v>
      </c>
      <c r="C2" s="6"/>
    </row>
    <row r="3" spans="2:3" x14ac:dyDescent="0.25">
      <c r="B3" s="5" t="s">
        <v>96</v>
      </c>
      <c r="C3" s="5"/>
    </row>
    <row r="4" spans="2:3" ht="6" customHeight="1" x14ac:dyDescent="0.25">
      <c r="B4" s="12"/>
      <c r="C4" s="12"/>
    </row>
    <row r="6" spans="2:3" x14ac:dyDescent="0.25">
      <c r="B6" s="2" t="s">
        <v>97</v>
      </c>
      <c r="C6" s="2"/>
    </row>
    <row r="7" spans="2:3" ht="31.5" customHeight="1" x14ac:dyDescent="0.25">
      <c r="B7" s="60" t="s">
        <v>98</v>
      </c>
      <c r="C7" s="61" t="s">
        <v>99</v>
      </c>
    </row>
    <row r="8" spans="2:3" ht="31.5" customHeight="1" x14ac:dyDescent="0.25">
      <c r="B8" s="60" t="s">
        <v>100</v>
      </c>
      <c r="C8" s="61" t="s">
        <v>101</v>
      </c>
    </row>
    <row r="9" spans="2:3" ht="31.5" customHeight="1" x14ac:dyDescent="0.25">
      <c r="B9" s="60" t="s">
        <v>102</v>
      </c>
      <c r="C9" s="61" t="s">
        <v>103</v>
      </c>
    </row>
    <row r="10" spans="2:3" ht="31.5" customHeight="1" x14ac:dyDescent="0.25">
      <c r="B10" s="60" t="s">
        <v>104</v>
      </c>
      <c r="C10" s="61" t="s">
        <v>105</v>
      </c>
    </row>
    <row r="11" spans="2:3" ht="31.5" customHeight="1" x14ac:dyDescent="0.25">
      <c r="B11" s="60" t="s">
        <v>106</v>
      </c>
      <c r="C11" s="61" t="s">
        <v>107</v>
      </c>
    </row>
    <row r="13" spans="2:3" x14ac:dyDescent="0.25">
      <c r="B13" s="2" t="s">
        <v>108</v>
      </c>
      <c r="C13" s="2"/>
    </row>
    <row r="14" spans="2:3" ht="37.5" customHeight="1" x14ac:dyDescent="0.25">
      <c r="B14" s="62" t="s">
        <v>109</v>
      </c>
      <c r="C14" s="61" t="s">
        <v>110</v>
      </c>
    </row>
    <row r="15" spans="2:3" ht="37.5" customHeight="1" x14ac:dyDescent="0.25">
      <c r="B15" s="62" t="s">
        <v>111</v>
      </c>
      <c r="C15" s="61" t="s">
        <v>112</v>
      </c>
    </row>
    <row r="16" spans="2:3" ht="37.5" customHeight="1" x14ac:dyDescent="0.25">
      <c r="B16" s="62" t="s">
        <v>113</v>
      </c>
      <c r="C16" s="61" t="s">
        <v>114</v>
      </c>
    </row>
    <row r="17" spans="2:3" ht="37.5" customHeight="1" x14ac:dyDescent="0.25">
      <c r="B17" s="62" t="s">
        <v>115</v>
      </c>
      <c r="C17" s="61" t="s">
        <v>116</v>
      </c>
    </row>
    <row r="18" spans="2:3" ht="37.5" customHeight="1" x14ac:dyDescent="0.25">
      <c r="B18" s="62" t="s">
        <v>117</v>
      </c>
      <c r="C18" s="61" t="s">
        <v>118</v>
      </c>
    </row>
    <row r="20" spans="2:3" x14ac:dyDescent="0.25">
      <c r="B20" s="2" t="s">
        <v>119</v>
      </c>
      <c r="C20" s="2"/>
    </row>
    <row r="21" spans="2:3" ht="24" customHeight="1" x14ac:dyDescent="0.25">
      <c r="B21" s="63" t="s">
        <v>120</v>
      </c>
      <c r="C21" s="64" t="s">
        <v>121</v>
      </c>
    </row>
    <row r="22" spans="2:3" ht="24" customHeight="1" x14ac:dyDescent="0.25">
      <c r="B22" s="65" t="s">
        <v>122</v>
      </c>
      <c r="C22" s="64" t="s">
        <v>123</v>
      </c>
    </row>
    <row r="23" spans="2:3" ht="24" customHeight="1" x14ac:dyDescent="0.25">
      <c r="B23" s="66" t="s">
        <v>124</v>
      </c>
      <c r="C23" s="64" t="s">
        <v>125</v>
      </c>
    </row>
    <row r="24" spans="2:3" ht="24" customHeight="1" x14ac:dyDescent="0.25">
      <c r="B24" s="67" t="s">
        <v>126</v>
      </c>
      <c r="C24" s="64" t="s">
        <v>127</v>
      </c>
    </row>
    <row r="25" spans="2:3" ht="24" customHeight="1" x14ac:dyDescent="0.25">
      <c r="B25" s="68" t="s">
        <v>128</v>
      </c>
      <c r="C25" s="64" t="s">
        <v>129</v>
      </c>
    </row>
    <row r="26" spans="2:3" ht="24" customHeight="1" x14ac:dyDescent="0.25">
      <c r="B26" s="69" t="s">
        <v>130</v>
      </c>
      <c r="C26" s="64" t="s">
        <v>131</v>
      </c>
    </row>
    <row r="28" spans="2:3" ht="43.5" customHeight="1" x14ac:dyDescent="0.25">
      <c r="B28" s="1" t="s">
        <v>132</v>
      </c>
      <c r="C28" s="1"/>
    </row>
    <row r="29" spans="2:3" x14ac:dyDescent="0.25">
      <c r="B29" s="1"/>
      <c r="C29" s="1"/>
    </row>
    <row r="30" spans="2:3" x14ac:dyDescent="0.25">
      <c r="B30" s="1"/>
      <c r="C30" s="1"/>
    </row>
  </sheetData>
  <mergeCells count="6">
    <mergeCell ref="B28:C30"/>
    <mergeCell ref="B2:C2"/>
    <mergeCell ref="B3:C3"/>
    <mergeCell ref="B6:C6"/>
    <mergeCell ref="B13:C13"/>
    <mergeCell ref="B20:C20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Tableau de bord</vt:lpstr>
      <vt:lpstr>Bilan actif</vt:lpstr>
      <vt:lpstr>Bilan passif</vt:lpstr>
      <vt:lpstr>Ratios &amp; analyse</vt:lpstr>
      <vt:lpstr>Notice</vt:lpstr>
      <vt:lpstr>'Tableau de bord'!Druckbereich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2026-09-22T09:44:42Z</dcterms:created>
  <dcterms:modified xsi:type="dcterms:W3CDTF">2026-09-27T14:22:00Z</dcterms:modified>
  <dc:language>en-US</dc:language>
</cp:coreProperties>
</file>