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2382A6E2-4777-4181-BA8C-CAFCD4575755}" xr6:coauthVersionLast="47" xr6:coauthVersionMax="47" xr10:uidLastSave="{00000000-0000-0000-0000-000000000000}"/>
  <bookViews>
    <workbookView xWindow="780" yWindow="780" windowWidth="25500" windowHeight="13500" tabRatio="500" xr2:uid="{00000000-000D-0000-FFFF-FFFF00000000}"/>
  </bookViews>
  <sheets>
    <sheet name="Synthèse" sheetId="1" r:id="rId1"/>
    <sheet name="Suivi des actions" sheetId="2" r:id="rId2"/>
    <sheet name="Guide" sheetId="3" r:id="rId3"/>
  </sheets>
  <definedNames>
    <definedName name="_xlnm._FilterDatabase" localSheetId="1" hidden="1">'Suivi des actions'!$A$3:$T$43</definedName>
    <definedName name="_xlnm.Print_Area" localSheetId="0">Synthèse!$A$1:$Z$83</definedName>
    <definedName name="liste_intervenant">Guide!$E$18:$E$19</definedName>
    <definedName name="liste_modalite">Guide!$D$18:$D$21</definedName>
    <definedName name="liste_objectif">Guide!$C$18:$C$23</definedName>
    <definedName name="liste_public">Guide!$B$18:$B$22</definedName>
    <definedName name="liste_specialite">Guide!$B$26:$B$40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43" i="2" l="1"/>
  <c r="P43" i="2"/>
  <c r="O43" i="2"/>
  <c r="Q43" i="2" s="1"/>
  <c r="M43" i="2"/>
  <c r="S42" i="2"/>
  <c r="P42" i="2"/>
  <c r="O42" i="2"/>
  <c r="Q42" i="2" s="1"/>
  <c r="M42" i="2"/>
  <c r="S41" i="2"/>
  <c r="Q41" i="2"/>
  <c r="P41" i="2"/>
  <c r="O41" i="2"/>
  <c r="M41" i="2"/>
  <c r="S40" i="2"/>
  <c r="P40" i="2"/>
  <c r="O40" i="2"/>
  <c r="Q40" i="2" s="1"/>
  <c r="M40" i="2"/>
  <c r="S39" i="2"/>
  <c r="P39" i="2"/>
  <c r="O39" i="2"/>
  <c r="Q39" i="2" s="1"/>
  <c r="M39" i="2"/>
  <c r="S38" i="2"/>
  <c r="P38" i="2"/>
  <c r="O38" i="2"/>
  <c r="Q38" i="2" s="1"/>
  <c r="M38" i="2"/>
  <c r="S37" i="2"/>
  <c r="Q37" i="2"/>
  <c r="P37" i="2"/>
  <c r="O37" i="2"/>
  <c r="M37" i="2"/>
  <c r="S36" i="2"/>
  <c r="P36" i="2"/>
  <c r="O36" i="2"/>
  <c r="Q36" i="2" s="1"/>
  <c r="M36" i="2"/>
  <c r="S35" i="2"/>
  <c r="P35" i="2"/>
  <c r="O35" i="2"/>
  <c r="Q35" i="2" s="1"/>
  <c r="M35" i="2"/>
  <c r="S34" i="2"/>
  <c r="P34" i="2"/>
  <c r="O34" i="2"/>
  <c r="Q34" i="2" s="1"/>
  <c r="M34" i="2"/>
  <c r="S33" i="2"/>
  <c r="Q33" i="2"/>
  <c r="P33" i="2"/>
  <c r="O33" i="2"/>
  <c r="M33" i="2"/>
  <c r="S32" i="2"/>
  <c r="P32" i="2"/>
  <c r="O32" i="2"/>
  <c r="Q32" i="2" s="1"/>
  <c r="M32" i="2"/>
  <c r="S31" i="2"/>
  <c r="P31" i="2"/>
  <c r="O31" i="2"/>
  <c r="Q31" i="2" s="1"/>
  <c r="M31" i="2"/>
  <c r="S30" i="2"/>
  <c r="P30" i="2"/>
  <c r="O30" i="2"/>
  <c r="Q30" i="2" s="1"/>
  <c r="M30" i="2"/>
  <c r="S29" i="2"/>
  <c r="Q29" i="2"/>
  <c r="P29" i="2"/>
  <c r="O29" i="2"/>
  <c r="M29" i="2"/>
  <c r="S28" i="2"/>
  <c r="P28" i="2"/>
  <c r="O28" i="2"/>
  <c r="Q28" i="2" s="1"/>
  <c r="M28" i="2"/>
  <c r="S27" i="2"/>
  <c r="P27" i="2"/>
  <c r="O27" i="2"/>
  <c r="Q27" i="2" s="1"/>
  <c r="M27" i="2"/>
  <c r="S26" i="2"/>
  <c r="P26" i="2"/>
  <c r="O26" i="2"/>
  <c r="Q26" i="2" s="1"/>
  <c r="M26" i="2"/>
  <c r="S25" i="2"/>
  <c r="Q25" i="2"/>
  <c r="P25" i="2"/>
  <c r="O25" i="2"/>
  <c r="M25" i="2"/>
  <c r="S24" i="2"/>
  <c r="P24" i="2"/>
  <c r="O24" i="2"/>
  <c r="Q24" i="2" s="1"/>
  <c r="M24" i="2"/>
  <c r="S23" i="2"/>
  <c r="P23" i="2"/>
  <c r="O23" i="2"/>
  <c r="Q23" i="2" s="1"/>
  <c r="M23" i="2"/>
  <c r="S22" i="2"/>
  <c r="P22" i="2"/>
  <c r="O22" i="2"/>
  <c r="Q22" i="2" s="1"/>
  <c r="M22" i="2"/>
  <c r="S21" i="2"/>
  <c r="Q21" i="2"/>
  <c r="P21" i="2"/>
  <c r="O21" i="2"/>
  <c r="M21" i="2"/>
  <c r="S20" i="2"/>
  <c r="P20" i="2"/>
  <c r="O20" i="2"/>
  <c r="Q20" i="2" s="1"/>
  <c r="M20" i="2"/>
  <c r="S19" i="2"/>
  <c r="P19" i="2"/>
  <c r="O19" i="2"/>
  <c r="Q19" i="2" s="1"/>
  <c r="M19" i="2"/>
  <c r="S18" i="2"/>
  <c r="P18" i="2"/>
  <c r="O18" i="2"/>
  <c r="Q18" i="2" s="1"/>
  <c r="M18" i="2"/>
  <c r="S17" i="2"/>
  <c r="Q17" i="2"/>
  <c r="P17" i="2"/>
  <c r="O17" i="2"/>
  <c r="M17" i="2"/>
  <c r="S16" i="2"/>
  <c r="P16" i="2"/>
  <c r="O16" i="2"/>
  <c r="Q16" i="2" s="1"/>
  <c r="M16" i="2"/>
  <c r="S15" i="2"/>
  <c r="P15" i="2"/>
  <c r="O15" i="2"/>
  <c r="Q15" i="2" s="1"/>
  <c r="M15" i="2"/>
  <c r="S14" i="2"/>
  <c r="P14" i="2"/>
  <c r="O14" i="2"/>
  <c r="Q14" i="2" s="1"/>
  <c r="M14" i="2"/>
  <c r="S13" i="2"/>
  <c r="P13" i="2"/>
  <c r="Q13" i="2" s="1"/>
  <c r="O13" i="2"/>
  <c r="M13" i="2"/>
  <c r="S12" i="2"/>
  <c r="P12" i="2"/>
  <c r="O12" i="2"/>
  <c r="Q12" i="2" s="1"/>
  <c r="M12" i="2"/>
  <c r="S11" i="2"/>
  <c r="P11" i="2"/>
  <c r="O11" i="2"/>
  <c r="Q11" i="2" s="1"/>
  <c r="M11" i="2"/>
  <c r="S10" i="2"/>
  <c r="P10" i="2"/>
  <c r="O10" i="2"/>
  <c r="Q10" i="2" s="1"/>
  <c r="M10" i="2"/>
  <c r="S9" i="2"/>
  <c r="P9" i="2"/>
  <c r="Q9" i="2" s="1"/>
  <c r="O9" i="2"/>
  <c r="M9" i="2"/>
  <c r="S8" i="2"/>
  <c r="P8" i="2"/>
  <c r="O8" i="2"/>
  <c r="Q8" i="2" s="1"/>
  <c r="M8" i="2"/>
  <c r="S7" i="2"/>
  <c r="P7" i="2"/>
  <c r="O7" i="2"/>
  <c r="Q7" i="2" s="1"/>
  <c r="M7" i="2"/>
  <c r="S6" i="2"/>
  <c r="P6" i="2"/>
  <c r="O6" i="2"/>
  <c r="Q6" i="2" s="1"/>
  <c r="M6" i="2"/>
  <c r="S5" i="2"/>
  <c r="P5" i="2"/>
  <c r="Q5" i="2" s="1"/>
  <c r="O5" i="2"/>
  <c r="M5" i="2"/>
  <c r="S4" i="2"/>
  <c r="P4" i="2"/>
  <c r="R11" i="1" s="1"/>
  <c r="O4" i="2"/>
  <c r="Q4" i="2" s="1"/>
  <c r="M4" i="2"/>
  <c r="B63" i="1"/>
  <c r="J63" i="1" s="1"/>
  <c r="L63" i="1" s="1"/>
  <c r="H62" i="1"/>
  <c r="B62" i="1"/>
  <c r="N61" i="1"/>
  <c r="V61" i="1" s="1"/>
  <c r="X61" i="1" s="1"/>
  <c r="B61" i="1"/>
  <c r="H61" i="1" s="1"/>
  <c r="N60" i="1"/>
  <c r="V60" i="1" s="1"/>
  <c r="B60" i="1"/>
  <c r="H60" i="1" s="1"/>
  <c r="B53" i="1"/>
  <c r="R53" i="1" s="1"/>
  <c r="B52" i="1"/>
  <c r="R52" i="1" s="1"/>
  <c r="V52" i="1" s="1"/>
  <c r="B51" i="1"/>
  <c r="R51" i="1" s="1"/>
  <c r="R50" i="1"/>
  <c r="V50" i="1" s="1"/>
  <c r="N50" i="1"/>
  <c r="J50" i="1"/>
  <c r="B50" i="1"/>
  <c r="B49" i="1"/>
  <c r="R49" i="1" s="1"/>
  <c r="V49" i="1" s="1"/>
  <c r="B48" i="1"/>
  <c r="R48" i="1" s="1"/>
  <c r="V48" i="1" s="1"/>
  <c r="B47" i="1"/>
  <c r="N47" i="1" s="1"/>
  <c r="R46" i="1"/>
  <c r="N46" i="1"/>
  <c r="J46" i="1"/>
  <c r="B46" i="1"/>
  <c r="B45" i="1"/>
  <c r="R45" i="1" s="1"/>
  <c r="B44" i="1"/>
  <c r="R44" i="1" s="1"/>
  <c r="V44" i="1" s="1"/>
  <c r="B43" i="1"/>
  <c r="J43" i="1" s="1"/>
  <c r="R42" i="1"/>
  <c r="N42" i="1"/>
  <c r="J42" i="1"/>
  <c r="B42" i="1"/>
  <c r="B41" i="1"/>
  <c r="R41" i="1" s="1"/>
  <c r="B40" i="1"/>
  <c r="R40" i="1" s="1"/>
  <c r="B39" i="1"/>
  <c r="R39" i="1" s="1"/>
  <c r="B33" i="1"/>
  <c r="R33" i="1" s="1"/>
  <c r="V33" i="1" s="1"/>
  <c r="R32" i="1"/>
  <c r="V32" i="1" s="1"/>
  <c r="B32" i="1"/>
  <c r="N32" i="1" s="1"/>
  <c r="B31" i="1"/>
  <c r="N31" i="1" s="1"/>
  <c r="B30" i="1"/>
  <c r="R30" i="1" s="1"/>
  <c r="V30" i="1" s="1"/>
  <c r="B29" i="1"/>
  <c r="R29" i="1" s="1"/>
  <c r="V29" i="1" s="1"/>
  <c r="R28" i="1"/>
  <c r="B28" i="1"/>
  <c r="N28" i="1" s="1"/>
  <c r="B22" i="1"/>
  <c r="N22" i="1" s="1"/>
  <c r="R22" i="1" s="1"/>
  <c r="V21" i="1"/>
  <c r="B21" i="1"/>
  <c r="N21" i="1" s="1"/>
  <c r="R21" i="1" s="1"/>
  <c r="V20" i="1"/>
  <c r="N20" i="1"/>
  <c r="R20" i="1" s="1"/>
  <c r="B20" i="1"/>
  <c r="J20" i="1" s="1"/>
  <c r="B19" i="1"/>
  <c r="V19" i="1" s="1"/>
  <c r="B18" i="1"/>
  <c r="V18" i="1" s="1"/>
  <c r="V11" i="1"/>
  <c r="N11" i="1"/>
  <c r="F11" i="1"/>
  <c r="B11" i="1"/>
  <c r="R2" i="1"/>
  <c r="V51" i="1" l="1"/>
  <c r="X64" i="1"/>
  <c r="V64" i="1"/>
  <c r="X60" i="1"/>
  <c r="V46" i="1"/>
  <c r="V40" i="1"/>
  <c r="V42" i="1"/>
  <c r="J61" i="1"/>
  <c r="L61" i="1" s="1"/>
  <c r="V28" i="1"/>
  <c r="J41" i="1"/>
  <c r="J45" i="1"/>
  <c r="J49" i="1"/>
  <c r="J53" i="1"/>
  <c r="J29" i="1"/>
  <c r="J33" i="1"/>
  <c r="N41" i="1"/>
  <c r="N45" i="1"/>
  <c r="N49" i="1"/>
  <c r="N53" i="1"/>
  <c r="T61" i="1"/>
  <c r="J11" i="1"/>
  <c r="J21" i="1"/>
  <c r="N29" i="1"/>
  <c r="N34" i="1" s="1"/>
  <c r="N33" i="1"/>
  <c r="J30" i="1"/>
  <c r="J22" i="1"/>
  <c r="N19" i="1"/>
  <c r="R19" i="1" s="1"/>
  <c r="R31" i="1"/>
  <c r="V31" i="1" s="1"/>
  <c r="T60" i="1"/>
  <c r="T64" i="1" s="1"/>
  <c r="J62" i="1"/>
  <c r="L62" i="1" s="1"/>
  <c r="J18" i="1"/>
  <c r="J23" i="1" s="1"/>
  <c r="N30" i="1"/>
  <c r="N18" i="1"/>
  <c r="H63" i="1"/>
  <c r="H64" i="1" s="1"/>
  <c r="V22" i="1"/>
  <c r="V23" i="1" s="1"/>
  <c r="J60" i="1"/>
  <c r="J31" i="1"/>
  <c r="N43" i="1"/>
  <c r="J19" i="1"/>
  <c r="R43" i="1"/>
  <c r="V43" i="1" s="1"/>
  <c r="R47" i="1"/>
  <c r="V47" i="1" s="1"/>
  <c r="J44" i="1"/>
  <c r="J39" i="1"/>
  <c r="J47" i="1"/>
  <c r="J51" i="1"/>
  <c r="N39" i="1"/>
  <c r="N51" i="1"/>
  <c r="J40" i="1"/>
  <c r="J48" i="1"/>
  <c r="J52" i="1"/>
  <c r="J28" i="1"/>
  <c r="J34" i="1" s="1"/>
  <c r="J32" i="1"/>
  <c r="N40" i="1"/>
  <c r="N44" i="1"/>
  <c r="N48" i="1"/>
  <c r="N52" i="1"/>
  <c r="V53" i="1" l="1"/>
  <c r="V39" i="1"/>
  <c r="V41" i="1"/>
  <c r="J54" i="1"/>
  <c r="R54" i="1"/>
  <c r="V55" i="1" s="1"/>
  <c r="L64" i="1"/>
  <c r="L60" i="1"/>
  <c r="J64" i="1"/>
  <c r="V34" i="1"/>
  <c r="V45" i="1"/>
  <c r="N54" i="1"/>
  <c r="R34" i="1"/>
  <c r="N23" i="1"/>
  <c r="R18" i="1"/>
  <c r="R23" i="1"/>
</calcChain>
</file>

<file path=xl/sharedStrings.xml><?xml version="1.0" encoding="utf-8"?>
<sst xmlns="http://schemas.openxmlformats.org/spreadsheetml/2006/main" count="213" uniqueCount="128">
  <si>
    <t>BILAN PÉDAGOGIQUE</t>
  </si>
  <si>
    <t>SYNTHÈSE ANNUELLE DE L'ACTIVITÉ DE FORMATION</t>
  </si>
  <si>
    <t>Bilan pédagogique et financier — volet pédagogique</t>
  </si>
  <si>
    <t>ORGANISME DE FORMATION</t>
  </si>
  <si>
    <t>N° DE DÉCLARATION D'ACTIVITÉ (NDA)</t>
  </si>
  <si>
    <t>PÉRIODE DE L'EXERCICE</t>
  </si>
  <si>
    <t>Institut Novaform</t>
  </si>
  <si>
    <t>76 54 32109 76</t>
  </si>
  <si>
    <t>→</t>
  </si>
  <si>
    <t>ACTIONS DE FORMATION</t>
  </si>
  <si>
    <t>STAGIAIRES FORMÉS</t>
  </si>
  <si>
    <t>HEURES-STAGIAIRES</t>
  </si>
  <si>
    <t>SESSIONS RÉALISÉES</t>
  </si>
  <si>
    <t>TAUX DE RÉALISATION</t>
  </si>
  <si>
    <t>SATISFACTION / 10</t>
  </si>
  <si>
    <t>RÉPARTITION PAR TYPE DE PUBLIC  ·  CADRE F-1</t>
  </si>
  <si>
    <t>Type de public</t>
  </si>
  <si>
    <t>Stagiaires</t>
  </si>
  <si>
    <t>Heures-stag.</t>
  </si>
  <si>
    <t>Part heures</t>
  </si>
  <si>
    <t>Actions</t>
  </si>
  <si>
    <t>TOTAL</t>
  </si>
  <si>
    <t>RÉPARTITION PAR OBJECTIF GÉNÉRAL  ·  CADRE F-3</t>
  </si>
  <si>
    <t>Objectif général</t>
  </si>
  <si>
    <t>RÉPARTITION PAR SPÉCIALITÉ DE FORMATION  ·  CADRE F-4</t>
  </si>
  <si>
    <t>Spécialité (code NSF)</t>
  </si>
  <si>
    <t>Rang</t>
  </si>
  <si>
    <t>▸ Les spécialités classées de rang 1 à 5 constituent vos cinq principales spécialités de formation.</t>
  </si>
  <si>
    <t>Contrôle H-stag.</t>
  </si>
  <si>
    <t>MODALITÉS PÉDAGOGIQUES    ·    INTERVENANTS</t>
  </si>
  <si>
    <t>Modalité</t>
  </si>
  <si>
    <t>Heures</t>
  </si>
  <si>
    <t>Part</t>
  </si>
  <si>
    <t>Intervenant</t>
  </si>
  <si>
    <t>VISUALISATION</t>
  </si>
  <si>
    <t>Modèle de bilan pédagogique — données d'exemple fictives. Renseignez l'onglet « Suivi des actions » : la synthèse se recalcule automatiquement.</t>
  </si>
  <si>
    <t>SUIVI DES ACTIONS DE FORMATION</t>
  </si>
  <si>
    <t>Exercice 2027   ·   cellules bleutées = à saisir   ·   colonnes grisées = calculées automatiquement</t>
  </si>
  <si>
    <t>Code action</t>
  </si>
  <si>
    <t>Intitulé de l'action</t>
  </si>
  <si>
    <t>Spécialité (NSF)</t>
  </si>
  <si>
    <t>Début</t>
  </si>
  <si>
    <t>Fin</t>
  </si>
  <si>
    <t>Sessions</t>
  </si>
  <si>
    <t>Inscrits</t>
  </si>
  <si>
    <t>Formés</t>
  </si>
  <si>
    <t>Abandons</t>
  </si>
  <si>
    <t>Durée (h)</t>
  </si>
  <si>
    <t>H-stag. prév.</t>
  </si>
  <si>
    <t>H-stag. réal.</t>
  </si>
  <si>
    <t>Réalisation</t>
  </si>
  <si>
    <t>Certifiés</t>
  </si>
  <si>
    <t>Réussite</t>
  </si>
  <si>
    <t>Satisf. /10</t>
  </si>
  <si>
    <t>NOV-27-01</t>
  </si>
  <si>
    <t>Manager de proximité – parcours certifiant</t>
  </si>
  <si>
    <t>315 - Ressources humaines</t>
  </si>
  <si>
    <t>Certification / habilitation RS</t>
  </si>
  <si>
    <t>Salariés (secteur privé)</t>
  </si>
  <si>
    <t>Mixte</t>
  </si>
  <si>
    <t>Interne</t>
  </si>
  <si>
    <t>NOV-27-02</t>
  </si>
  <si>
    <t>Cybersécurité – fondamentaux</t>
  </si>
  <si>
    <t>326 - Informatique, réseaux</t>
  </si>
  <si>
    <t>Autre formation professionnelle continue</t>
  </si>
  <si>
    <t>Distanciel (FOAD)</t>
  </si>
  <si>
    <t>Externe (sous-traitance)</t>
  </si>
  <si>
    <t>NOV-27-03</t>
  </si>
  <si>
    <t>Titre pro Négociateur technico-commercial</t>
  </si>
  <si>
    <t>312 - Commerce, vente</t>
  </si>
  <si>
    <t>Diplôme / titre RNCP</t>
  </si>
  <si>
    <t>Demandeurs d'emploi</t>
  </si>
  <si>
    <t>Présentiel</t>
  </si>
  <si>
    <t>NOV-27-04</t>
  </si>
  <si>
    <t>Espagnol professionnel A2 → B1</t>
  </si>
  <si>
    <t>136 - Langues vivantes</t>
  </si>
  <si>
    <t>NOV-27-05</t>
  </si>
  <si>
    <t>Comptabilité &amp; gestion de la paie</t>
  </si>
  <si>
    <t>314 - Comptabilité, gestion</t>
  </si>
  <si>
    <t>NOV-27-06</t>
  </si>
  <si>
    <t>Développeur web full-stack – titre pro</t>
  </si>
  <si>
    <t>NOV-27-07</t>
  </si>
  <si>
    <t>Habilitation électrique B1-B2</t>
  </si>
  <si>
    <t>344 - Sécurité des biens et des personnes</t>
  </si>
  <si>
    <t>NOV-27-08</t>
  </si>
  <si>
    <t>Bilan de compétences</t>
  </si>
  <si>
    <t>415 - Bilan de compétences, orientation</t>
  </si>
  <si>
    <t>Particuliers (à leurs frais)</t>
  </si>
  <si>
    <t>NOV-27-09</t>
  </si>
  <si>
    <t>VAE Éducateur spécialisé</t>
  </si>
  <si>
    <t>332 - Travail social</t>
  </si>
  <si>
    <t>VAE</t>
  </si>
  <si>
    <t>NOV-27-10</t>
  </si>
  <si>
    <t>CQP Employé commercial</t>
  </si>
  <si>
    <t>CQP</t>
  </si>
  <si>
    <t>Apprentis</t>
  </si>
  <si>
    <t>NOV-27-11</t>
  </si>
  <si>
    <t>Community &amp; content management</t>
  </si>
  <si>
    <t>320 - Communication, information</t>
  </si>
  <si>
    <t>Autres stagiaires</t>
  </si>
  <si>
    <t>NOV-27-12</t>
  </si>
  <si>
    <t>Assistant ressources humaines – titre pro</t>
  </si>
  <si>
    <t>NOV-27-13</t>
  </si>
  <si>
    <t>SST – recyclage sauveteur secouriste</t>
  </si>
  <si>
    <t>331 - Santé</t>
  </si>
  <si>
    <t>GUIDE D'UTILISATION</t>
  </si>
  <si>
    <t>Bilan pédagogique — notice &amp; listes de référence</t>
  </si>
  <si>
    <t>MODE D'EMPLOI</t>
  </si>
  <si>
    <t>1.  Saisissez vos formations dans l'onglet « Suivi des actions » — une ligne correspond à une action de formation de l'exercice.</t>
  </si>
  <si>
    <t>2.  Les cellules sur fond bleu clair sont à renseigner. Les colonnes sur fond gris se calculent automatiquement : ne rien y saisir.</t>
  </si>
  <si>
    <t>3.  Les menus déroulants (spécialité, objectif, public, modalité, intervenant) sont alimentés par les listes ci-dessous. Adaptez-les à votre activité.</t>
  </si>
  <si>
    <t>4.  L'onglet « Synthèse » se met à jour seul : indicateurs, répartitions par public / objectif / spécialité, modalités, intervenants et graphiques.</t>
  </si>
  <si>
    <t>5.  Heures-stagiaires = nombre de stagiaires × durée de l'action (en heures). C'est la donnée volumétrique de référence du bilan.</t>
  </si>
  <si>
    <t>6.  Dans la répartition par spécialité, les cinq premières lignes du classement (rang 1 à 5) sont vos principales spécialités de formation.</t>
  </si>
  <si>
    <t>7.  Toutes les données affichées sont fictives : remplacez-les par les vôtres. La devise et les formats s'adaptent aux conventions françaises.</t>
  </si>
  <si>
    <t>LISTES DE RÉFÉRENCE</t>
  </si>
  <si>
    <t>Types de public</t>
  </si>
  <si>
    <t>Objectifs généraux</t>
  </si>
  <si>
    <t>Modalités</t>
  </si>
  <si>
    <t>Intervenants</t>
  </si>
  <si>
    <t>AFEST</t>
  </si>
  <si>
    <t>Spécialités de formation (code NSF)</t>
  </si>
  <si>
    <t>324 - Secrétariat, bureautique</t>
  </si>
  <si>
    <t>333 - Enseignement, formation</t>
  </si>
  <si>
    <t>334 - Accueil, hôtellerie, tourisme</t>
  </si>
  <si>
    <t>336 - Coiffure, esthétique</t>
  </si>
  <si>
    <t>411 - Pratiques sportives</t>
  </si>
  <si>
    <t>Codes NSF issus de la nomenclature officielle des spécialités de formation. Ajustez les libellés selon votre offre.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</si>
</sst>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20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b/>
      <sz val="20"/>
      <color rgb="FFC7A24A"/>
      <name val="Calibri"/>
      <charset val="1"/>
    </font>
    <font>
      <b/>
      <sz val="9"/>
      <color rgb="FFC7A24A"/>
      <name val="Calibri"/>
      <charset val="1"/>
    </font>
    <font>
      <sz val="9"/>
      <color rgb="FFC7A24A"/>
      <name val="Calibri"/>
      <charset val="1"/>
    </font>
    <font>
      <b/>
      <sz val="8"/>
      <color rgb="FF9A7A28"/>
      <name val="Calibri"/>
      <charset val="1"/>
    </font>
    <font>
      <b/>
      <sz val="11"/>
      <color rgb="FF1B2A4A"/>
      <name val="Calibri"/>
      <charset val="1"/>
    </font>
    <font>
      <sz val="10"/>
      <color rgb="FF78859C"/>
      <name val="Calibri"/>
      <charset val="1"/>
    </font>
    <font>
      <b/>
      <sz val="21"/>
      <color rgb="FF1B2A4A"/>
      <name val="Calibri"/>
      <charset val="1"/>
    </font>
    <font>
      <b/>
      <sz val="21"/>
      <color rgb="FF9A7A28"/>
      <name val="Calibri"/>
      <charset val="1"/>
    </font>
    <font>
      <b/>
      <sz val="8"/>
      <color rgb="FF78859C"/>
      <name val="Calibri"/>
      <charset val="1"/>
    </font>
    <font>
      <b/>
      <sz val="11"/>
      <color rgb="FF10192E"/>
      <name val="Calibri"/>
      <charset val="1"/>
    </font>
    <font>
      <b/>
      <sz val="9"/>
      <color rgb="FFFFFFFF"/>
      <name val="Calibri"/>
      <charset val="1"/>
    </font>
    <font>
      <sz val="9"/>
      <color rgb="FF1D2740"/>
      <name val="Calibri"/>
      <charset val="1"/>
    </font>
    <font>
      <i/>
      <sz val="9"/>
      <color rgb="FF78859C"/>
      <name val="Calibri"/>
      <charset val="1"/>
    </font>
    <font>
      <b/>
      <sz val="9"/>
      <color rgb="FF1B2A4A"/>
      <name val="Calibri"/>
      <charset val="1"/>
    </font>
    <font>
      <b/>
      <sz val="14"/>
      <color rgb="FFFFFFFF"/>
      <name val="Calibri"/>
      <charset val="1"/>
    </font>
    <font>
      <b/>
      <sz val="17"/>
      <color rgb="FFFFFFFF"/>
      <name val="Calibri"/>
      <charset val="1"/>
    </font>
    <font>
      <sz val="10"/>
      <color rgb="FF1D2740"/>
      <name val="Calibri"/>
      <charset val="1"/>
    </font>
    <font>
      <b/>
      <sz val="10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B2A4A"/>
        <bgColor rgb="FF1D2740"/>
      </patternFill>
    </fill>
    <fill>
      <patternFill patternType="solid">
        <fgColor rgb="FFC7A24A"/>
        <bgColor rgb="FF9A7A28"/>
      </patternFill>
    </fill>
    <fill>
      <patternFill patternType="solid">
        <fgColor rgb="FFEEF2F8"/>
        <bgColor rgb="FFE9F0FB"/>
      </patternFill>
    </fill>
    <fill>
      <patternFill patternType="solid">
        <fgColor rgb="FFE9F0FB"/>
        <bgColor rgb="FFEEF2F8"/>
      </patternFill>
    </fill>
    <fill>
      <patternFill patternType="solid">
        <fgColor rgb="FFFFFFFF"/>
        <bgColor rgb="FFF8FAFD"/>
      </patternFill>
    </fill>
    <fill>
      <patternFill patternType="solid">
        <fgColor rgb="FFF8FAFD"/>
        <bgColor rgb="FFFFFFFF"/>
      </patternFill>
    </fill>
    <fill>
      <patternFill patternType="solid">
        <fgColor rgb="FF9A7A28"/>
        <bgColor rgb="FF878787"/>
      </patternFill>
    </fill>
  </fills>
  <borders count="7">
    <border>
      <left/>
      <right/>
      <top/>
      <bottom/>
      <diagonal/>
    </border>
    <border>
      <left style="thin">
        <color rgb="FFD4DCEA"/>
      </left>
      <right style="thin">
        <color rgb="FFD4DCEA"/>
      </right>
      <top style="thin">
        <color rgb="FFD4DCEA"/>
      </top>
      <bottom style="thin">
        <color rgb="FFD4DCEA"/>
      </bottom>
      <diagonal/>
    </border>
    <border>
      <left/>
      <right style="thin">
        <color rgb="FFD4DCEA"/>
      </right>
      <top/>
      <bottom/>
      <diagonal/>
    </border>
    <border>
      <left style="thin">
        <color rgb="FF1B2A4A"/>
      </left>
      <right style="thin">
        <color rgb="FF1B2A4A"/>
      </right>
      <top style="medium">
        <color rgb="FFC7A24A"/>
      </top>
      <bottom style="medium">
        <color rgb="FFC7A24A"/>
      </bottom>
      <diagonal/>
    </border>
    <border>
      <left style="thin">
        <color rgb="FFD4DCEA"/>
      </left>
      <right/>
      <top style="thin">
        <color rgb="FFD4DCEA"/>
      </top>
      <bottom style="thin">
        <color rgb="FFD4DCEA"/>
      </bottom>
      <diagonal/>
    </border>
    <border>
      <left/>
      <right/>
      <top style="thin">
        <color rgb="FFD4DCEA"/>
      </top>
      <bottom style="thin">
        <color rgb="FFD4DCEA"/>
      </bottom>
      <diagonal/>
    </border>
    <border>
      <left/>
      <right style="thin">
        <color rgb="FFD4DCEA"/>
      </right>
      <top style="thin">
        <color rgb="FFD4DCEA"/>
      </top>
      <bottom style="thin">
        <color rgb="FFD4DCEA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2" fillId="2" borderId="1" xfId="0" applyFont="1" applyFill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0" fontId="10" fillId="4" borderId="2" xfId="0" applyFont="1" applyFill="1" applyBorder="1" applyAlignment="1">
      <alignment horizontal="left" vertical="center" indent="1"/>
    </xf>
    <xf numFmtId="165" fontId="9" fillId="4" borderId="0" xfId="0" applyNumberFormat="1" applyFont="1" applyFill="1" applyAlignment="1">
      <alignment horizontal="left" vertical="center" indent="1"/>
    </xf>
    <xf numFmtId="164" fontId="9" fillId="4" borderId="2" xfId="0" applyNumberFormat="1" applyFont="1" applyFill="1" applyBorder="1" applyAlignment="1">
      <alignment horizontal="left" vertical="center" indent="1"/>
    </xf>
    <xf numFmtId="3" fontId="8" fillId="4" borderId="2" xfId="0" applyNumberFormat="1" applyFont="1" applyFill="1" applyBorder="1" applyAlignment="1">
      <alignment horizontal="left" vertical="center" indent="1"/>
    </xf>
    <xf numFmtId="14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indent="1"/>
    </xf>
    <xf numFmtId="0" fontId="0" fillId="2" borderId="0" xfId="0" applyFill="1"/>
    <xf numFmtId="0" fontId="0" fillId="3" borderId="0" xfId="0" applyFill="1"/>
    <xf numFmtId="0" fontId="7" fillId="4" borderId="0" xfId="0" applyFont="1" applyFill="1" applyAlignment="1">
      <alignment horizontal="center" vertical="center"/>
    </xf>
    <xf numFmtId="0" fontId="0" fillId="4" borderId="0" xfId="0" applyFill="1"/>
    <xf numFmtId="3" fontId="13" fillId="7" borderId="1" xfId="0" applyNumberFormat="1" applyFont="1" applyFill="1" applyBorder="1" applyAlignment="1">
      <alignment horizontal="center" vertical="center"/>
    </xf>
    <xf numFmtId="164" fontId="13" fillId="7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14" fontId="13" fillId="5" borderId="1" xfId="0" applyNumberFormat="1" applyFont="1" applyFill="1" applyBorder="1" applyAlignment="1">
      <alignment horizontal="center" vertical="center"/>
    </xf>
    <xf numFmtId="3" fontId="13" fillId="5" borderId="1" xfId="0" applyNumberFormat="1" applyFont="1" applyFill="1" applyBorder="1" applyAlignment="1">
      <alignment horizontal="center" vertical="center"/>
    </xf>
    <xf numFmtId="166" fontId="13" fillId="5" borderId="1" xfId="0" applyNumberFormat="1" applyFont="1" applyFill="1" applyBorder="1" applyAlignment="1">
      <alignment horizontal="center" vertical="center"/>
    </xf>
    <xf numFmtId="165" fontId="13" fillId="5" borderId="1" xfId="0" applyNumberFormat="1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indent="1"/>
    </xf>
    <xf numFmtId="3" fontId="13" fillId="6" borderId="1" xfId="0" applyNumberFormat="1" applyFont="1" applyFill="1" applyBorder="1" applyAlignment="1">
      <alignment horizontal="center" vertical="center"/>
    </xf>
    <xf numFmtId="164" fontId="13" fillId="6" borderId="1" xfId="0" applyNumberFormat="1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 indent="1"/>
    </xf>
    <xf numFmtId="3" fontId="13" fillId="7" borderId="1" xfId="0" applyNumberFormat="1" applyFont="1" applyFill="1" applyBorder="1" applyAlignment="1">
      <alignment horizontal="center" vertical="center"/>
    </xf>
    <xf numFmtId="164" fontId="13" fillId="7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" fontId="13" fillId="6" borderId="1" xfId="0" applyNumberFormat="1" applyFont="1" applyFill="1" applyBorder="1" applyAlignment="1">
      <alignment horizontal="center" vertical="center"/>
    </xf>
    <xf numFmtId="1" fontId="13" fillId="7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indent="1"/>
    </xf>
    <xf numFmtId="0" fontId="17" fillId="2" borderId="0" xfId="0" applyFont="1" applyFill="1" applyAlignment="1">
      <alignment horizontal="left" vertical="center" indent="1"/>
    </xf>
    <xf numFmtId="0" fontId="18" fillId="0" borderId="0" xfId="0" applyFont="1" applyAlignment="1">
      <alignment horizontal="left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</cellXfs>
  <cellStyles count="1">
    <cellStyle name="Standard" xfId="0" builtinId="0"/>
  </cellStyles>
  <dxfs count="3">
    <dxf>
      <font>
        <b/>
        <sz val="9"/>
        <color rgb="FF8C2A1E"/>
        <name val="Calibri"/>
        <charset val="1"/>
      </font>
      <fill>
        <patternFill>
          <bgColor rgb="FFF3C9C3"/>
        </patternFill>
      </fill>
    </dxf>
    <dxf>
      <font>
        <b/>
        <sz val="9"/>
        <color rgb="FFB24537"/>
        <name val="Calibri"/>
        <charset val="1"/>
      </font>
      <fill>
        <patternFill>
          <bgColor rgb="FFF3C9C3"/>
        </patternFill>
      </fill>
    </dxf>
    <dxf>
      <font>
        <b/>
        <sz val="9"/>
        <color rgb="FF2E7D5B"/>
        <name val="Calibri"/>
        <charset val="1"/>
      </font>
      <fill>
        <patternFill>
          <bgColor rgb="FFCBE7D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A28"/>
      <rgbColor rgb="FF800080"/>
      <rgbColor rgb="FF008080"/>
      <rgbColor rgb="FFD9D9D9"/>
      <rgbColor rgb="FF878787"/>
      <rgbColor rgb="FF9999FF"/>
      <rgbColor rgb="FFB24537"/>
      <rgbColor rgb="FFF8FAFD"/>
      <rgbColor rgb="FFE9F0FB"/>
      <rgbColor rgb="FF660066"/>
      <rgbColor rgb="FFFF8080"/>
      <rgbColor rgb="FF0066CC"/>
      <rgbColor rgb="FFD4DC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8"/>
      <rgbColor rgb="FFCBE7D6"/>
      <rgbColor rgb="FFFFFF99"/>
      <rgbColor rgb="FF99CCFF"/>
      <rgbColor rgb="FFFF99CC"/>
      <rgbColor rgb="FFCC99FF"/>
      <rgbColor rgb="FFF3C9C3"/>
      <rgbColor rgb="FF3366FF"/>
      <rgbColor rgb="FF33CCCC"/>
      <rgbColor rgb="FF99CC00"/>
      <rgbColor rgb="FFFFCC00"/>
      <rgbColor rgb="FFC7A24A"/>
      <rgbColor rgb="FFFF6600"/>
      <rgbColor rgb="FF4F81BD"/>
      <rgbColor rgb="FF78859C"/>
      <rgbColor rgb="FF1B2A4A"/>
      <rgbColor rgb="FF2E7D5B"/>
      <rgbColor rgb="FF10192E"/>
      <rgbColor rgb="FF333300"/>
      <rgbColor rgb="FF8C2A1E"/>
      <rgbColor rgb="FF993366"/>
      <rgbColor rgb="FF3B4E74"/>
      <rgbColor rgb="FF1D27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Heures-stagiaires par public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Synthèse!$N$17</c:f>
              <c:strCache>
                <c:ptCount val="1"/>
                <c:pt idx="0">
                  <c:v>Heures-stag.</c:v>
                </c:pt>
              </c:strCache>
            </c:strRef>
          </c:tx>
          <c:spPr>
            <a:solidFill>
              <a:srgbClr val="1B2A4A"/>
            </a:solidFill>
            <a:ln w="936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Synthèse!$B$18:$B$22</c:f>
              <c:strCache>
                <c:ptCount val="5"/>
                <c:pt idx="0">
                  <c:v>Salariés (secteur privé)</c:v>
                </c:pt>
                <c:pt idx="1">
                  <c:v>Demandeurs d'emploi</c:v>
                </c:pt>
                <c:pt idx="2">
                  <c:v>Particuliers (à leurs frais)</c:v>
                </c:pt>
                <c:pt idx="3">
                  <c:v>Autres stagiaires</c:v>
                </c:pt>
                <c:pt idx="4">
                  <c:v>Apprentis</c:v>
                </c:pt>
              </c:strCache>
            </c:strRef>
          </c:cat>
          <c:val>
            <c:numRef>
              <c:f>Synthèse!$N$18:$N$22</c:f>
              <c:numCache>
                <c:formatCode>#,##0</c:formatCode>
                <c:ptCount val="5"/>
                <c:pt idx="0">
                  <c:v>11757</c:v>
                </c:pt>
                <c:pt idx="1">
                  <c:v>20825</c:v>
                </c:pt>
                <c:pt idx="2">
                  <c:v>312</c:v>
                </c:pt>
                <c:pt idx="3">
                  <c:v>966</c:v>
                </c:pt>
                <c:pt idx="4">
                  <c:v>6825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0F-4704-BB7C-B140D6212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781476"/>
        <c:axId val="75331158"/>
      </c:barChart>
      <c:catAx>
        <c:axId val="8078147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5331158"/>
        <c:crosses val="autoZero"/>
        <c:auto val="1"/>
        <c:lblAlgn val="ctr"/>
        <c:lblOffset val="100"/>
        <c:noMultiLvlLbl val="0"/>
      </c:catAx>
      <c:valAx>
        <c:axId val="7533115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078147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accent1">
        <a:lumMod val="20000"/>
        <a:lumOff val="80000"/>
      </a:schemeClr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Heures-stagiaires par modalité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Synthèse!$J$59</c:f>
              <c:strCache>
                <c:ptCount val="1"/>
                <c:pt idx="0">
                  <c:v>Heures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1B2A4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0676-4362-AEF0-C5E54BAFF1A9}"/>
              </c:ext>
            </c:extLst>
          </c:dPt>
          <c:dPt>
            <c:idx val="1"/>
            <c:bubble3D val="0"/>
            <c:spPr>
              <a:solidFill>
                <a:srgbClr val="3B4E7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0676-4362-AEF0-C5E54BAFF1A9}"/>
              </c:ext>
            </c:extLst>
          </c:dPt>
          <c:dPt>
            <c:idx val="2"/>
            <c:bubble3D val="0"/>
            <c:spPr>
              <a:solidFill>
                <a:srgbClr val="C7A24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0676-4362-AEF0-C5E54BAFF1A9}"/>
              </c:ext>
            </c:extLst>
          </c:dPt>
          <c:dPt>
            <c:idx val="3"/>
            <c:bubble3D val="0"/>
            <c:spPr>
              <a:solidFill>
                <a:srgbClr val="78859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0676-4362-AEF0-C5E54BAFF1A9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0676-4362-AEF0-C5E54BAFF1A9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0676-4362-AEF0-C5E54BAFF1A9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0676-4362-AEF0-C5E54BAFF1A9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0676-4362-AEF0-C5E54BAFF1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Synthèse!$B$60:$B$63</c:f>
              <c:strCache>
                <c:ptCount val="4"/>
                <c:pt idx="0">
                  <c:v>Présentiel</c:v>
                </c:pt>
                <c:pt idx="1">
                  <c:v>Distanciel (FOAD)</c:v>
                </c:pt>
                <c:pt idx="2">
                  <c:v>Mixte</c:v>
                </c:pt>
                <c:pt idx="3">
                  <c:v>AFEST</c:v>
                </c:pt>
              </c:strCache>
            </c:strRef>
          </c:cat>
          <c:val>
            <c:numRef>
              <c:f>Synthèse!$J$60:$J$63</c:f>
              <c:numCache>
                <c:formatCode>#,##0</c:formatCode>
                <c:ptCount val="4"/>
                <c:pt idx="0">
                  <c:v>18165</c:v>
                </c:pt>
                <c:pt idx="1">
                  <c:v>3238</c:v>
                </c:pt>
                <c:pt idx="2">
                  <c:v>19282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76-4362-AEF0-C5E54BAFF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accent1">
        <a:lumMod val="20000"/>
        <a:lumOff val="80000"/>
      </a:schemeClr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67</xdr:row>
      <xdr:rowOff>0</xdr:rowOff>
    </xdr:from>
    <xdr:to>
      <xdr:col>13</xdr:col>
      <xdr:colOff>281880</xdr:colOff>
      <xdr:row>80</xdr:row>
      <xdr:rowOff>115200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0</xdr:colOff>
      <xdr:row>67</xdr:row>
      <xdr:rowOff>0</xdr:rowOff>
    </xdr:from>
    <xdr:to>
      <xdr:col>26</xdr:col>
      <xdr:colOff>140760</xdr:colOff>
      <xdr:row>80</xdr:row>
      <xdr:rowOff>115200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  <pageSetUpPr fitToPage="1"/>
  </sheetPr>
  <dimension ref="B1:Y83"/>
  <sheetViews>
    <sheetView showGridLines="0" tabSelected="1" zoomScaleNormal="100" workbookViewId="0">
      <selection activeCell="AD80" sqref="AD80"/>
    </sheetView>
  </sheetViews>
  <sheetFormatPr baseColWidth="10" defaultColWidth="8.7109375" defaultRowHeight="15" x14ac:dyDescent="0.25"/>
  <cols>
    <col min="1" max="1" width="2" customWidth="1"/>
    <col min="2" max="25" width="4.5703125" customWidth="1"/>
    <col min="26" max="26" width="2" customWidth="1"/>
  </cols>
  <sheetData>
    <row r="1" spans="2:25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2:25" ht="30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5"/>
      <c r="P2" s="15"/>
      <c r="Q2" s="15"/>
      <c r="R2" s="13" t="str">
        <f>IFERROR("EXERCICE "&amp;YEAR($R$8),"EXERCICE 2027")</f>
        <v>EXERCICE 2027</v>
      </c>
      <c r="S2" s="13"/>
      <c r="T2" s="13"/>
      <c r="U2" s="13"/>
      <c r="V2" s="13"/>
      <c r="W2" s="13"/>
      <c r="X2" s="13"/>
      <c r="Y2" s="13"/>
    </row>
    <row r="3" spans="2:25" ht="15.75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5"/>
      <c r="O3" s="15"/>
      <c r="P3" s="15"/>
      <c r="Q3" s="15"/>
      <c r="R3" s="11" t="s">
        <v>2</v>
      </c>
      <c r="S3" s="11"/>
      <c r="T3" s="11"/>
      <c r="U3" s="11"/>
      <c r="V3" s="11"/>
      <c r="W3" s="11"/>
      <c r="X3" s="11"/>
      <c r="Y3" s="11"/>
    </row>
    <row r="4" spans="2:25" ht="6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2:25" ht="3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7" spans="2:25" ht="13.5" customHeight="1" x14ac:dyDescent="0.25">
      <c r="B7" s="10" t="s">
        <v>3</v>
      </c>
      <c r="C7" s="10"/>
      <c r="D7" s="10"/>
      <c r="E7" s="10"/>
      <c r="F7" s="10"/>
      <c r="G7" s="10"/>
      <c r="H7" s="10"/>
      <c r="I7" s="10"/>
      <c r="J7" s="10" t="s">
        <v>4</v>
      </c>
      <c r="K7" s="10"/>
      <c r="L7" s="10"/>
      <c r="M7" s="10"/>
      <c r="N7" s="10"/>
      <c r="O7" s="10"/>
      <c r="P7" s="10"/>
      <c r="Q7" s="10"/>
      <c r="R7" s="10" t="s">
        <v>5</v>
      </c>
      <c r="S7" s="10"/>
      <c r="T7" s="10"/>
      <c r="U7" s="10"/>
      <c r="V7" s="10"/>
      <c r="W7" s="10"/>
      <c r="X7" s="10"/>
      <c r="Y7" s="10"/>
    </row>
    <row r="8" spans="2:25" ht="19.5" customHeight="1" x14ac:dyDescent="0.25">
      <c r="B8" s="9" t="s">
        <v>6</v>
      </c>
      <c r="C8" s="9"/>
      <c r="D8" s="9"/>
      <c r="E8" s="9"/>
      <c r="F8" s="9"/>
      <c r="G8" s="9"/>
      <c r="H8" s="9"/>
      <c r="I8" s="9"/>
      <c r="J8" s="9" t="s">
        <v>7</v>
      </c>
      <c r="K8" s="9"/>
      <c r="L8" s="9"/>
      <c r="M8" s="9"/>
      <c r="N8" s="9"/>
      <c r="O8" s="9"/>
      <c r="P8" s="9"/>
      <c r="Q8" s="9"/>
      <c r="R8" s="8">
        <v>46388</v>
      </c>
      <c r="S8" s="8"/>
      <c r="T8" s="8"/>
      <c r="U8" s="17" t="s">
        <v>8</v>
      </c>
      <c r="V8" s="8">
        <v>46752</v>
      </c>
      <c r="W8" s="8"/>
      <c r="X8" s="8"/>
      <c r="Y8" s="8"/>
    </row>
    <row r="9" spans="2:25" ht="3.75" customHeight="1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2:25" ht="3.75" customHeight="1" x14ac:dyDescent="0.25"/>
    <row r="11" spans="2:25" ht="30" customHeight="1" x14ac:dyDescent="0.25">
      <c r="B11" s="7">
        <f>COUNTA('Suivi des actions'!$A$4:$A$43)</f>
        <v>13</v>
      </c>
      <c r="C11" s="7"/>
      <c r="D11" s="7"/>
      <c r="E11" s="7"/>
      <c r="F11" s="7">
        <f>SUM('Suivi des actions'!$L$4:$L$43)</f>
        <v>347</v>
      </c>
      <c r="G11" s="7"/>
      <c r="H11" s="7"/>
      <c r="I11" s="7"/>
      <c r="J11" s="7">
        <f>SUM('Suivi des actions'!$P$4:$P$43)</f>
        <v>40685</v>
      </c>
      <c r="K11" s="7"/>
      <c r="L11" s="7"/>
      <c r="M11" s="7"/>
      <c r="N11" s="7">
        <f>SUM('Suivi des actions'!$J$4:$J$43)</f>
        <v>29</v>
      </c>
      <c r="O11" s="7"/>
      <c r="P11" s="7"/>
      <c r="Q11" s="7"/>
      <c r="R11" s="6">
        <f>IFERROR(SUM('Suivi des actions'!$P$4:$P$43)/SUM('Suivi des actions'!$O$4:$O$43),"")</f>
        <v>0.8430551814169378</v>
      </c>
      <c r="S11" s="6"/>
      <c r="T11" s="6"/>
      <c r="U11" s="6"/>
      <c r="V11" s="5">
        <f>IFERROR(SUMPRODUCT('Suivi des actions'!$L$4:$L$43,'Suivi des actions'!$T$4:$T$43)/SUM('Suivi des actions'!$L$4:$L$43),"")</f>
        <v>8.8233429394812681</v>
      </c>
      <c r="W11" s="5"/>
      <c r="X11" s="5"/>
      <c r="Y11" s="5"/>
    </row>
    <row r="12" spans="2:25" ht="3.75" customHeight="1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2:25" ht="15.75" customHeight="1" x14ac:dyDescent="0.25">
      <c r="B13" s="4" t="s">
        <v>9</v>
      </c>
      <c r="C13" s="4"/>
      <c r="D13" s="4"/>
      <c r="E13" s="4"/>
      <c r="F13" s="4" t="s">
        <v>10</v>
      </c>
      <c r="G13" s="4"/>
      <c r="H13" s="4"/>
      <c r="I13" s="4"/>
      <c r="J13" s="4" t="s">
        <v>11</v>
      </c>
      <c r="K13" s="4"/>
      <c r="L13" s="4"/>
      <c r="M13" s="4"/>
      <c r="N13" s="4" t="s">
        <v>12</v>
      </c>
      <c r="O13" s="4"/>
      <c r="P13" s="4"/>
      <c r="Q13" s="4"/>
      <c r="R13" s="4" t="s">
        <v>13</v>
      </c>
      <c r="S13" s="4"/>
      <c r="T13" s="4"/>
      <c r="U13" s="4"/>
      <c r="V13" s="3" t="s">
        <v>14</v>
      </c>
      <c r="W13" s="3"/>
      <c r="X13" s="3"/>
      <c r="Y13" s="3"/>
    </row>
    <row r="15" spans="2:25" x14ac:dyDescent="0.25">
      <c r="B15" s="2" t="s">
        <v>15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2:25" ht="3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2:25" ht="19.5" customHeight="1" x14ac:dyDescent="0.25">
      <c r="B17" s="1" t="s">
        <v>16</v>
      </c>
      <c r="C17" s="1"/>
      <c r="D17" s="1"/>
      <c r="E17" s="1"/>
      <c r="F17" s="1"/>
      <c r="G17" s="1"/>
      <c r="H17" s="1"/>
      <c r="I17" s="1"/>
      <c r="J17" s="33" t="s">
        <v>17</v>
      </c>
      <c r="K17" s="33"/>
      <c r="L17" s="33"/>
      <c r="M17" s="33"/>
      <c r="N17" s="33" t="s">
        <v>18</v>
      </c>
      <c r="O17" s="33"/>
      <c r="P17" s="33"/>
      <c r="Q17" s="33"/>
      <c r="R17" s="33" t="s">
        <v>19</v>
      </c>
      <c r="S17" s="33"/>
      <c r="T17" s="33"/>
      <c r="U17" s="33"/>
      <c r="V17" s="33" t="s">
        <v>20</v>
      </c>
      <c r="W17" s="33"/>
      <c r="X17" s="33"/>
      <c r="Y17" s="33"/>
    </row>
    <row r="18" spans="2:25" ht="16.5" customHeight="1" x14ac:dyDescent="0.25">
      <c r="B18" s="34" t="str">
        <f>Guide!$B$18</f>
        <v>Salariés (secteur privé)</v>
      </c>
      <c r="C18" s="34"/>
      <c r="D18" s="34"/>
      <c r="E18" s="34"/>
      <c r="F18" s="34"/>
      <c r="G18" s="34"/>
      <c r="H18" s="34"/>
      <c r="I18" s="34"/>
      <c r="J18" s="35">
        <f>SUMIFS('Suivi des actions'!$L$4:$L$43,'Suivi des actions'!$E$4:$E$43,$B18)</f>
        <v>246</v>
      </c>
      <c r="K18" s="35"/>
      <c r="L18" s="35"/>
      <c r="M18" s="35"/>
      <c r="N18" s="35">
        <f>SUMIFS('Suivi des actions'!$P$4:$P$43,'Suivi des actions'!$E$4:$E$43,$B18)</f>
        <v>11757</v>
      </c>
      <c r="O18" s="35"/>
      <c r="P18" s="35"/>
      <c r="Q18" s="35"/>
      <c r="R18" s="36">
        <f>IFERROR($N18/SUM('Suivi des actions'!$P$4:$P$43),"")</f>
        <v>0.2889762811847118</v>
      </c>
      <c r="S18" s="36"/>
      <c r="T18" s="36"/>
      <c r="U18" s="36"/>
      <c r="V18" s="35">
        <f>COUNTIFS('Suivi des actions'!$E$4:$E$43,$B18)</f>
        <v>6</v>
      </c>
      <c r="W18" s="35"/>
      <c r="X18" s="35"/>
      <c r="Y18" s="35"/>
    </row>
    <row r="19" spans="2:25" ht="16.5" customHeight="1" x14ac:dyDescent="0.25">
      <c r="B19" s="37" t="str">
        <f>Guide!$B$19</f>
        <v>Demandeurs d'emploi</v>
      </c>
      <c r="C19" s="37"/>
      <c r="D19" s="37"/>
      <c r="E19" s="37"/>
      <c r="F19" s="37"/>
      <c r="G19" s="37"/>
      <c r="H19" s="37"/>
      <c r="I19" s="37"/>
      <c r="J19" s="38">
        <f>SUMIFS('Suivi des actions'!$L$4:$L$43,'Suivi des actions'!$E$4:$E$43,$B19)</f>
        <v>50</v>
      </c>
      <c r="K19" s="38"/>
      <c r="L19" s="38"/>
      <c r="M19" s="38"/>
      <c r="N19" s="38">
        <f>SUMIFS('Suivi des actions'!$P$4:$P$43,'Suivi des actions'!$E$4:$E$43,$B19)</f>
        <v>20825</v>
      </c>
      <c r="O19" s="38"/>
      <c r="P19" s="38"/>
      <c r="Q19" s="38"/>
      <c r="R19" s="39">
        <f>IFERROR($N19/SUM('Suivi des actions'!$P$4:$P$43),"")</f>
        <v>0.51185940764409488</v>
      </c>
      <c r="S19" s="39"/>
      <c r="T19" s="39"/>
      <c r="U19" s="39"/>
      <c r="V19" s="38">
        <f>COUNTIFS('Suivi des actions'!$E$4:$E$43,$B19)</f>
        <v>4</v>
      </c>
      <c r="W19" s="38"/>
      <c r="X19" s="38"/>
      <c r="Y19" s="38"/>
    </row>
    <row r="20" spans="2:25" ht="16.5" customHeight="1" x14ac:dyDescent="0.25">
      <c r="B20" s="34" t="str">
        <f>Guide!$B$20</f>
        <v>Particuliers (à leurs frais)</v>
      </c>
      <c r="C20" s="34"/>
      <c r="D20" s="34"/>
      <c r="E20" s="34"/>
      <c r="F20" s="34"/>
      <c r="G20" s="34"/>
      <c r="H20" s="34"/>
      <c r="I20" s="34"/>
      <c r="J20" s="35">
        <f>SUMIFS('Suivi des actions'!$L$4:$L$43,'Suivi des actions'!$E$4:$E$43,$B20)</f>
        <v>13</v>
      </c>
      <c r="K20" s="35"/>
      <c r="L20" s="35"/>
      <c r="M20" s="35"/>
      <c r="N20" s="35">
        <f>SUMIFS('Suivi des actions'!$P$4:$P$43,'Suivi des actions'!$E$4:$E$43,$B20)</f>
        <v>312</v>
      </c>
      <c r="O20" s="35"/>
      <c r="P20" s="35"/>
      <c r="Q20" s="35"/>
      <c r="R20" s="36">
        <f>IFERROR($N20/SUM('Suivi des actions'!$P$4:$P$43),"")</f>
        <v>7.6686739584613493E-3</v>
      </c>
      <c r="S20" s="36"/>
      <c r="T20" s="36"/>
      <c r="U20" s="36"/>
      <c r="V20" s="35">
        <f>COUNTIFS('Suivi des actions'!$E$4:$E$43,$B20)</f>
        <v>1</v>
      </c>
      <c r="W20" s="35"/>
      <c r="X20" s="35"/>
      <c r="Y20" s="35"/>
    </row>
    <row r="21" spans="2:25" ht="16.5" customHeight="1" x14ac:dyDescent="0.25">
      <c r="B21" s="37" t="str">
        <f>Guide!$B$21</f>
        <v>Autres stagiaires</v>
      </c>
      <c r="C21" s="37"/>
      <c r="D21" s="37"/>
      <c r="E21" s="37"/>
      <c r="F21" s="37"/>
      <c r="G21" s="37"/>
      <c r="H21" s="37"/>
      <c r="I21" s="37"/>
      <c r="J21" s="38">
        <f>SUMIFS('Suivi des actions'!$L$4:$L$43,'Suivi des actions'!$E$4:$E$43,$B21)</f>
        <v>23</v>
      </c>
      <c r="K21" s="38"/>
      <c r="L21" s="38"/>
      <c r="M21" s="38"/>
      <c r="N21" s="38">
        <f>SUMIFS('Suivi des actions'!$P$4:$P$43,'Suivi des actions'!$E$4:$E$43,$B21)</f>
        <v>966</v>
      </c>
      <c r="O21" s="38"/>
      <c r="P21" s="38"/>
      <c r="Q21" s="38"/>
      <c r="R21" s="39">
        <f>IFERROR($N21/SUM('Suivi des actions'!$P$4:$P$43),"")</f>
        <v>2.3743394371389948E-2</v>
      </c>
      <c r="S21" s="39"/>
      <c r="T21" s="39"/>
      <c r="U21" s="39"/>
      <c r="V21" s="38">
        <f>COUNTIFS('Suivi des actions'!$E$4:$E$43,$B21)</f>
        <v>1</v>
      </c>
      <c r="W21" s="38"/>
      <c r="X21" s="38"/>
      <c r="Y21" s="38"/>
    </row>
    <row r="22" spans="2:25" ht="16.5" customHeight="1" x14ac:dyDescent="0.25">
      <c r="B22" s="34" t="str">
        <f>Guide!$B$22</f>
        <v>Apprentis</v>
      </c>
      <c r="C22" s="34"/>
      <c r="D22" s="34"/>
      <c r="E22" s="34"/>
      <c r="F22" s="34"/>
      <c r="G22" s="34"/>
      <c r="H22" s="34"/>
      <c r="I22" s="34"/>
      <c r="J22" s="35">
        <f>SUMIFS('Suivi des actions'!$L$4:$L$43,'Suivi des actions'!$E$4:$E$43,$B22)</f>
        <v>15</v>
      </c>
      <c r="K22" s="35"/>
      <c r="L22" s="35"/>
      <c r="M22" s="35"/>
      <c r="N22" s="35">
        <f>SUMIFS('Suivi des actions'!$P$4:$P$43,'Suivi des actions'!$E$4:$E$43,$B22)</f>
        <v>6825</v>
      </c>
      <c r="O22" s="35"/>
      <c r="P22" s="35"/>
      <c r="Q22" s="35"/>
      <c r="R22" s="36">
        <f>IFERROR($N22/SUM('Suivi des actions'!$P$4:$P$43),"")</f>
        <v>0.16775224284134202</v>
      </c>
      <c r="S22" s="36"/>
      <c r="T22" s="36"/>
      <c r="U22" s="36"/>
      <c r="V22" s="35">
        <f>COUNTIFS('Suivi des actions'!$E$4:$E$43,$B22)</f>
        <v>1</v>
      </c>
      <c r="W22" s="35"/>
      <c r="X22" s="35"/>
      <c r="Y22" s="35"/>
    </row>
    <row r="23" spans="2:25" ht="16.5" customHeight="1" x14ac:dyDescent="0.25">
      <c r="B23" s="1" t="s">
        <v>21</v>
      </c>
      <c r="C23" s="1"/>
      <c r="D23" s="1"/>
      <c r="E23" s="1"/>
      <c r="F23" s="1"/>
      <c r="G23" s="1"/>
      <c r="H23" s="1"/>
      <c r="I23" s="1"/>
      <c r="J23" s="40">
        <f>SUM(J18:J22)</f>
        <v>347</v>
      </c>
      <c r="K23" s="40"/>
      <c r="L23" s="40"/>
      <c r="M23" s="40"/>
      <c r="N23" s="40">
        <f>SUM(N18:N22)</f>
        <v>40685</v>
      </c>
      <c r="O23" s="40"/>
      <c r="P23" s="40"/>
      <c r="Q23" s="40"/>
      <c r="R23" s="41">
        <f>IFERROR(SUM(N18:N22)/SUM('Suivi des actions'!$P$4:$P$43),"")</f>
        <v>1</v>
      </c>
      <c r="S23" s="41"/>
      <c r="T23" s="41"/>
      <c r="U23" s="41"/>
      <c r="V23" s="40">
        <f>SUM(V18:V22)</f>
        <v>13</v>
      </c>
      <c r="W23" s="40"/>
      <c r="X23" s="40"/>
      <c r="Y23" s="40"/>
    </row>
    <row r="25" spans="2:25" x14ac:dyDescent="0.25">
      <c r="B25" s="2" t="s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2:25" ht="3" customHeight="1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2:25" ht="19.5" customHeight="1" x14ac:dyDescent="0.25">
      <c r="B27" s="1" t="s">
        <v>23</v>
      </c>
      <c r="C27" s="1"/>
      <c r="D27" s="1"/>
      <c r="E27" s="1"/>
      <c r="F27" s="1"/>
      <c r="G27" s="1"/>
      <c r="H27" s="1"/>
      <c r="I27" s="1"/>
      <c r="J27" s="33" t="s">
        <v>20</v>
      </c>
      <c r="K27" s="33"/>
      <c r="L27" s="33"/>
      <c r="M27" s="33"/>
      <c r="N27" s="33" t="s">
        <v>17</v>
      </c>
      <c r="O27" s="33"/>
      <c r="P27" s="33"/>
      <c r="Q27" s="33"/>
      <c r="R27" s="33" t="s">
        <v>18</v>
      </c>
      <c r="S27" s="33"/>
      <c r="T27" s="33"/>
      <c r="U27" s="33"/>
      <c r="V27" s="33" t="s">
        <v>19</v>
      </c>
      <c r="W27" s="33"/>
      <c r="X27" s="33"/>
      <c r="Y27" s="33"/>
    </row>
    <row r="28" spans="2:25" ht="16.5" customHeight="1" x14ac:dyDescent="0.25">
      <c r="B28" s="34" t="str">
        <f>Guide!$C$18</f>
        <v>Diplôme / titre RNCP</v>
      </c>
      <c r="C28" s="34"/>
      <c r="D28" s="34"/>
      <c r="E28" s="34"/>
      <c r="F28" s="34"/>
      <c r="G28" s="34"/>
      <c r="H28" s="34"/>
      <c r="I28" s="34"/>
      <c r="J28" s="35">
        <f>COUNTIFS('Suivi des actions'!$D$4:$D$43,$B28)</f>
        <v>3</v>
      </c>
      <c r="K28" s="35"/>
      <c r="L28" s="35"/>
      <c r="M28" s="35"/>
      <c r="N28" s="35">
        <f>SUMIFS('Suivi des actions'!$L$4:$L$43,'Suivi des actions'!$D$4:$D$43,$B28)</f>
        <v>44</v>
      </c>
      <c r="O28" s="35"/>
      <c r="P28" s="35"/>
      <c r="Q28" s="35"/>
      <c r="R28" s="35">
        <f>SUMIFS('Suivi des actions'!$P$4:$P$43,'Suivi des actions'!$D$4:$D$43,$B28)</f>
        <v>24962</v>
      </c>
      <c r="S28" s="35"/>
      <c r="T28" s="35"/>
      <c r="U28" s="35"/>
      <c r="V28" s="36">
        <f>IFERROR($R28/SUM('Suivi des actions'!$P$4:$P$43),"")</f>
        <v>0.61354307484330839</v>
      </c>
      <c r="W28" s="36"/>
      <c r="X28" s="36"/>
      <c r="Y28" s="36"/>
    </row>
    <row r="29" spans="2:25" ht="16.5" customHeight="1" x14ac:dyDescent="0.25">
      <c r="B29" s="37" t="str">
        <f>Guide!$C$19</f>
        <v>Certification / habilitation RS</v>
      </c>
      <c r="C29" s="37"/>
      <c r="D29" s="37"/>
      <c r="E29" s="37"/>
      <c r="F29" s="37"/>
      <c r="G29" s="37"/>
      <c r="H29" s="37"/>
      <c r="I29" s="37"/>
      <c r="J29" s="38">
        <f>COUNTIFS('Suivi des actions'!$D$4:$D$43,$B29)</f>
        <v>4</v>
      </c>
      <c r="K29" s="38"/>
      <c r="L29" s="38"/>
      <c r="M29" s="38"/>
      <c r="N29" s="38">
        <f>SUMIFS('Suivi des actions'!$L$4:$L$43,'Suivi des actions'!$D$4:$D$43,$B29)</f>
        <v>180</v>
      </c>
      <c r="O29" s="38"/>
      <c r="P29" s="38"/>
      <c r="Q29" s="38"/>
      <c r="R29" s="38">
        <f>SUMIFS('Suivi des actions'!$P$4:$P$43,'Suivi des actions'!$D$4:$D$43,$B29)</f>
        <v>3840</v>
      </c>
      <c r="S29" s="38"/>
      <c r="T29" s="38"/>
      <c r="U29" s="38"/>
      <c r="V29" s="39">
        <f>IFERROR($R29/SUM('Suivi des actions'!$P$4:$P$43),"")</f>
        <v>9.4383679488755076E-2</v>
      </c>
      <c r="W29" s="39"/>
      <c r="X29" s="39"/>
      <c r="Y29" s="39"/>
    </row>
    <row r="30" spans="2:25" ht="16.5" customHeight="1" x14ac:dyDescent="0.25">
      <c r="B30" s="34" t="str">
        <f>Guide!$C$20</f>
        <v>CQP</v>
      </c>
      <c r="C30" s="34"/>
      <c r="D30" s="34"/>
      <c r="E30" s="34"/>
      <c r="F30" s="34"/>
      <c r="G30" s="34"/>
      <c r="H30" s="34"/>
      <c r="I30" s="34"/>
      <c r="J30" s="35">
        <f>COUNTIFS('Suivi des actions'!$D$4:$D$43,$B30)</f>
        <v>1</v>
      </c>
      <c r="K30" s="35"/>
      <c r="L30" s="35"/>
      <c r="M30" s="35"/>
      <c r="N30" s="35">
        <f>SUMIFS('Suivi des actions'!$L$4:$L$43,'Suivi des actions'!$D$4:$D$43,$B30)</f>
        <v>15</v>
      </c>
      <c r="O30" s="35"/>
      <c r="P30" s="35"/>
      <c r="Q30" s="35"/>
      <c r="R30" s="35">
        <f>SUMIFS('Suivi des actions'!$P$4:$P$43,'Suivi des actions'!$D$4:$D$43,$B30)</f>
        <v>6825</v>
      </c>
      <c r="S30" s="35"/>
      <c r="T30" s="35"/>
      <c r="U30" s="35"/>
      <c r="V30" s="36">
        <f>IFERROR($R30/SUM('Suivi des actions'!$P$4:$P$43),"")</f>
        <v>0.16775224284134202</v>
      </c>
      <c r="W30" s="36"/>
      <c r="X30" s="36"/>
      <c r="Y30" s="36"/>
    </row>
    <row r="31" spans="2:25" ht="16.5" customHeight="1" x14ac:dyDescent="0.25">
      <c r="B31" s="37" t="str">
        <f>Guide!$C$21</f>
        <v>VAE</v>
      </c>
      <c r="C31" s="37"/>
      <c r="D31" s="37"/>
      <c r="E31" s="37"/>
      <c r="F31" s="37"/>
      <c r="G31" s="37"/>
      <c r="H31" s="37"/>
      <c r="I31" s="37"/>
      <c r="J31" s="38">
        <f>COUNTIFS('Suivi des actions'!$D$4:$D$43,$B31)</f>
        <v>1</v>
      </c>
      <c r="K31" s="38"/>
      <c r="L31" s="38"/>
      <c r="M31" s="38"/>
      <c r="N31" s="38">
        <f>SUMIFS('Suivi des actions'!$L$4:$L$43,'Suivi des actions'!$D$4:$D$43,$B31)</f>
        <v>7</v>
      </c>
      <c r="O31" s="38"/>
      <c r="P31" s="38"/>
      <c r="Q31" s="38"/>
      <c r="R31" s="38">
        <f>SUMIFS('Suivi des actions'!$P$4:$P$43,'Suivi des actions'!$D$4:$D$43,$B31)</f>
        <v>168</v>
      </c>
      <c r="S31" s="38"/>
      <c r="T31" s="38"/>
      <c r="U31" s="38"/>
      <c r="V31" s="39">
        <f>IFERROR($R31/SUM('Suivi des actions'!$P$4:$P$43),"")</f>
        <v>4.1292859776330343E-3</v>
      </c>
      <c r="W31" s="39"/>
      <c r="X31" s="39"/>
      <c r="Y31" s="39"/>
    </row>
    <row r="32" spans="2:25" ht="16.5" customHeight="1" x14ac:dyDescent="0.25">
      <c r="B32" s="34" t="str">
        <f>Guide!$C$22</f>
        <v>Bilan de compétences</v>
      </c>
      <c r="C32" s="34"/>
      <c r="D32" s="34"/>
      <c r="E32" s="34"/>
      <c r="F32" s="34"/>
      <c r="G32" s="34"/>
      <c r="H32" s="34"/>
      <c r="I32" s="34"/>
      <c r="J32" s="35">
        <f>COUNTIFS('Suivi des actions'!$D$4:$D$43,$B32)</f>
        <v>1</v>
      </c>
      <c r="K32" s="35"/>
      <c r="L32" s="35"/>
      <c r="M32" s="35"/>
      <c r="N32" s="35">
        <f>SUMIFS('Suivi des actions'!$L$4:$L$43,'Suivi des actions'!$D$4:$D$43,$B32)</f>
        <v>13</v>
      </c>
      <c r="O32" s="35"/>
      <c r="P32" s="35"/>
      <c r="Q32" s="35"/>
      <c r="R32" s="35">
        <f>SUMIFS('Suivi des actions'!$P$4:$P$43,'Suivi des actions'!$D$4:$D$43,$B32)</f>
        <v>312</v>
      </c>
      <c r="S32" s="35"/>
      <c r="T32" s="35"/>
      <c r="U32" s="35"/>
      <c r="V32" s="36">
        <f>IFERROR($R32/SUM('Suivi des actions'!$P$4:$P$43),"")</f>
        <v>7.6686739584613493E-3</v>
      </c>
      <c r="W32" s="36"/>
      <c r="X32" s="36"/>
      <c r="Y32" s="36"/>
    </row>
    <row r="33" spans="2:25" ht="16.5" customHeight="1" x14ac:dyDescent="0.25">
      <c r="B33" s="37" t="str">
        <f>Guide!$C$23</f>
        <v>Autre formation professionnelle continue</v>
      </c>
      <c r="C33" s="37"/>
      <c r="D33" s="37"/>
      <c r="E33" s="37"/>
      <c r="F33" s="37"/>
      <c r="G33" s="37"/>
      <c r="H33" s="37"/>
      <c r="I33" s="37"/>
      <c r="J33" s="38">
        <f>COUNTIFS('Suivi des actions'!$D$4:$D$43,$B33)</f>
        <v>3</v>
      </c>
      <c r="K33" s="38"/>
      <c r="L33" s="38"/>
      <c r="M33" s="38"/>
      <c r="N33" s="38">
        <f>SUMIFS('Suivi des actions'!$L$4:$L$43,'Suivi des actions'!$D$4:$D$43,$B33)</f>
        <v>88</v>
      </c>
      <c r="O33" s="38"/>
      <c r="P33" s="38"/>
      <c r="Q33" s="38"/>
      <c r="R33" s="38">
        <f>SUMIFS('Suivi des actions'!$P$4:$P$43,'Suivi des actions'!$D$4:$D$43,$B33)</f>
        <v>4578</v>
      </c>
      <c r="S33" s="38"/>
      <c r="T33" s="38"/>
      <c r="U33" s="38"/>
      <c r="V33" s="39">
        <f>IFERROR($R33/SUM('Suivi des actions'!$P$4:$P$43),"")</f>
        <v>0.11252304289050019</v>
      </c>
      <c r="W33" s="39"/>
      <c r="X33" s="39"/>
      <c r="Y33" s="39"/>
    </row>
    <row r="34" spans="2:25" ht="16.5" customHeight="1" x14ac:dyDescent="0.25">
      <c r="B34" s="1" t="s">
        <v>21</v>
      </c>
      <c r="C34" s="1"/>
      <c r="D34" s="1"/>
      <c r="E34" s="1"/>
      <c r="F34" s="1"/>
      <c r="G34" s="1"/>
      <c r="H34" s="1"/>
      <c r="I34" s="1"/>
      <c r="J34" s="40">
        <f>SUM(J28:J33)</f>
        <v>13</v>
      </c>
      <c r="K34" s="40"/>
      <c r="L34" s="40"/>
      <c r="M34" s="40"/>
      <c r="N34" s="40">
        <f>SUM(N28:N33)</f>
        <v>347</v>
      </c>
      <c r="O34" s="40"/>
      <c r="P34" s="40"/>
      <c r="Q34" s="40"/>
      <c r="R34" s="40">
        <f>SUM(R28:R33)</f>
        <v>40685</v>
      </c>
      <c r="S34" s="40"/>
      <c r="T34" s="40"/>
      <c r="U34" s="40"/>
      <c r="V34" s="41">
        <f>IFERROR(SUM(R28:R33)/SUM('Suivi des actions'!$P$4:$P$43),"")</f>
        <v>1</v>
      </c>
      <c r="W34" s="41"/>
      <c r="X34" s="41"/>
      <c r="Y34" s="41"/>
    </row>
    <row r="36" spans="2:25" x14ac:dyDescent="0.25">
      <c r="B36" s="2" t="s">
        <v>24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ht="3" customHeight="1" x14ac:dyDescent="0.2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2:25" ht="19.5" customHeight="1" x14ac:dyDescent="0.25">
      <c r="B38" s="1" t="s">
        <v>25</v>
      </c>
      <c r="C38" s="1"/>
      <c r="D38" s="1"/>
      <c r="E38" s="1"/>
      <c r="F38" s="1"/>
      <c r="G38" s="1"/>
      <c r="H38" s="1"/>
      <c r="I38" s="1"/>
      <c r="J38" s="33" t="s">
        <v>20</v>
      </c>
      <c r="K38" s="33"/>
      <c r="L38" s="33"/>
      <c r="M38" s="33"/>
      <c r="N38" s="33" t="s">
        <v>17</v>
      </c>
      <c r="O38" s="33"/>
      <c r="P38" s="33"/>
      <c r="Q38" s="33"/>
      <c r="R38" s="33" t="s">
        <v>18</v>
      </c>
      <c r="S38" s="33"/>
      <c r="T38" s="33"/>
      <c r="U38" s="33"/>
      <c r="V38" s="33" t="s">
        <v>26</v>
      </c>
      <c r="W38" s="33"/>
      <c r="X38" s="33"/>
      <c r="Y38" s="33"/>
    </row>
    <row r="39" spans="2:25" ht="16.5" customHeight="1" x14ac:dyDescent="0.25">
      <c r="B39" s="34" t="str">
        <f>Guide!$B$26</f>
        <v>136 - Langues vivantes</v>
      </c>
      <c r="C39" s="34"/>
      <c r="D39" s="34"/>
      <c r="E39" s="34"/>
      <c r="F39" s="34"/>
      <c r="G39" s="34"/>
      <c r="H39" s="34"/>
      <c r="I39" s="34"/>
      <c r="J39" s="35">
        <f>COUNTIFS('Suivi des actions'!$C$4:$C$43,$B39)</f>
        <v>1</v>
      </c>
      <c r="K39" s="35"/>
      <c r="L39" s="35"/>
      <c r="M39" s="35"/>
      <c r="N39" s="35">
        <f>SUMIFS('Suivi des actions'!$L$4:$L$43,'Suivi des actions'!$C$4:$C$43,$B39)</f>
        <v>30</v>
      </c>
      <c r="O39" s="35"/>
      <c r="P39" s="35"/>
      <c r="Q39" s="35"/>
      <c r="R39" s="35">
        <f>SUMIFS('Suivi des actions'!$P$4:$P$43,'Suivi des actions'!$C$4:$C$43,$B39)</f>
        <v>900</v>
      </c>
      <c r="S39" s="35"/>
      <c r="T39" s="35"/>
      <c r="U39" s="35"/>
      <c r="V39" s="42">
        <f t="shared" ref="V39:V53" si="0">IF($R39=0,"",RANK($R39,$R$39:$R$53))</f>
        <v>7</v>
      </c>
      <c r="W39" s="42"/>
      <c r="X39" s="42"/>
      <c r="Y39" s="42"/>
    </row>
    <row r="40" spans="2:25" ht="16.5" customHeight="1" x14ac:dyDescent="0.25">
      <c r="B40" s="37" t="str">
        <f>Guide!$B$27</f>
        <v>312 - Commerce, vente</v>
      </c>
      <c r="C40" s="37"/>
      <c r="D40" s="37"/>
      <c r="E40" s="37"/>
      <c r="F40" s="37"/>
      <c r="G40" s="37"/>
      <c r="H40" s="37"/>
      <c r="I40" s="37"/>
      <c r="J40" s="38">
        <f>COUNTIFS('Suivi des actions'!$C$4:$C$43,$B40)</f>
        <v>2</v>
      </c>
      <c r="K40" s="38"/>
      <c r="L40" s="38"/>
      <c r="M40" s="38"/>
      <c r="N40" s="38">
        <f>SUMIFS('Suivi des actions'!$L$4:$L$43,'Suivi des actions'!$C$4:$C$43,$B40)</f>
        <v>27</v>
      </c>
      <c r="O40" s="38"/>
      <c r="P40" s="38"/>
      <c r="Q40" s="38"/>
      <c r="R40" s="38">
        <f>SUMIFS('Suivi des actions'!$P$4:$P$43,'Suivi des actions'!$C$4:$C$43,$B40)</f>
        <v>14217</v>
      </c>
      <c r="S40" s="38"/>
      <c r="T40" s="38"/>
      <c r="U40" s="38"/>
      <c r="V40" s="43">
        <f t="shared" si="0"/>
        <v>1</v>
      </c>
      <c r="W40" s="43"/>
      <c r="X40" s="43"/>
      <c r="Y40" s="43"/>
    </row>
    <row r="41" spans="2:25" ht="16.5" customHeight="1" x14ac:dyDescent="0.25">
      <c r="B41" s="34" t="str">
        <f>Guide!$B$28</f>
        <v>314 - Comptabilité, gestion</v>
      </c>
      <c r="C41" s="34"/>
      <c r="D41" s="34"/>
      <c r="E41" s="34"/>
      <c r="F41" s="34"/>
      <c r="G41" s="34"/>
      <c r="H41" s="34"/>
      <c r="I41" s="34"/>
      <c r="J41" s="35">
        <f>COUNTIFS('Suivi des actions'!$C$4:$C$43,$B41)</f>
        <v>1</v>
      </c>
      <c r="K41" s="35"/>
      <c r="L41" s="35"/>
      <c r="M41" s="35"/>
      <c r="N41" s="35">
        <f>SUMIFS('Suivi des actions'!$L$4:$L$43,'Suivi des actions'!$C$4:$C$43,$B41)</f>
        <v>16</v>
      </c>
      <c r="O41" s="35"/>
      <c r="P41" s="35"/>
      <c r="Q41" s="35"/>
      <c r="R41" s="35">
        <f>SUMIFS('Suivi des actions'!$P$4:$P$43,'Suivi des actions'!$C$4:$C$43,$B41)</f>
        <v>2240</v>
      </c>
      <c r="S41" s="35"/>
      <c r="T41" s="35"/>
      <c r="U41" s="35"/>
      <c r="V41" s="42">
        <f t="shared" si="0"/>
        <v>4</v>
      </c>
      <c r="W41" s="42"/>
      <c r="X41" s="42"/>
      <c r="Y41" s="42"/>
    </row>
    <row r="42" spans="2:25" ht="16.5" customHeight="1" x14ac:dyDescent="0.25">
      <c r="B42" s="37" t="str">
        <f>Guide!$B$29</f>
        <v>315 - Ressources humaines</v>
      </c>
      <c r="C42" s="37"/>
      <c r="D42" s="37"/>
      <c r="E42" s="37"/>
      <c r="F42" s="37"/>
      <c r="G42" s="37"/>
      <c r="H42" s="37"/>
      <c r="I42" s="37"/>
      <c r="J42" s="38">
        <f>COUNTIFS('Suivi des actions'!$C$4:$C$43,$B42)</f>
        <v>2</v>
      </c>
      <c r="K42" s="38"/>
      <c r="L42" s="38"/>
      <c r="M42" s="38"/>
      <c r="N42" s="38">
        <f>SUMIFS('Suivi des actions'!$L$4:$L$43,'Suivi des actions'!$C$4:$C$43,$B42)</f>
        <v>39</v>
      </c>
      <c r="O42" s="38"/>
      <c r="P42" s="38"/>
      <c r="Q42" s="38"/>
      <c r="R42" s="38">
        <f>SUMIFS('Suivi des actions'!$P$4:$P$43,'Suivi des actions'!$C$4:$C$43,$B42)</f>
        <v>7777</v>
      </c>
      <c r="S42" s="38"/>
      <c r="T42" s="38"/>
      <c r="U42" s="38"/>
      <c r="V42" s="43">
        <f t="shared" si="0"/>
        <v>3</v>
      </c>
      <c r="W42" s="43"/>
      <c r="X42" s="43"/>
      <c r="Y42" s="43"/>
    </row>
    <row r="43" spans="2:25" ht="16.5" customHeight="1" x14ac:dyDescent="0.25">
      <c r="B43" s="34" t="str">
        <f>Guide!$B$30</f>
        <v>320 - Communication, information</v>
      </c>
      <c r="C43" s="34"/>
      <c r="D43" s="34"/>
      <c r="E43" s="34"/>
      <c r="F43" s="34"/>
      <c r="G43" s="34"/>
      <c r="H43" s="34"/>
      <c r="I43" s="34"/>
      <c r="J43" s="35">
        <f>COUNTIFS('Suivi des actions'!$C$4:$C$43,$B43)</f>
        <v>1</v>
      </c>
      <c r="K43" s="35"/>
      <c r="L43" s="35"/>
      <c r="M43" s="35"/>
      <c r="N43" s="35">
        <f>SUMIFS('Suivi des actions'!$L$4:$L$43,'Suivi des actions'!$C$4:$C$43,$B43)</f>
        <v>23</v>
      </c>
      <c r="O43" s="35"/>
      <c r="P43" s="35"/>
      <c r="Q43" s="35"/>
      <c r="R43" s="35">
        <f>SUMIFS('Suivi des actions'!$P$4:$P$43,'Suivi des actions'!$C$4:$C$43,$B43)</f>
        <v>966</v>
      </c>
      <c r="S43" s="35"/>
      <c r="T43" s="35"/>
      <c r="U43" s="35"/>
      <c r="V43" s="42">
        <f t="shared" si="0"/>
        <v>6</v>
      </c>
      <c r="W43" s="42"/>
      <c r="X43" s="42"/>
      <c r="Y43" s="42"/>
    </row>
    <row r="44" spans="2:25" ht="16.5" customHeight="1" x14ac:dyDescent="0.25">
      <c r="B44" s="37" t="str">
        <f>Guide!$B$31</f>
        <v>324 - Secrétariat, bureautique</v>
      </c>
      <c r="C44" s="37"/>
      <c r="D44" s="37"/>
      <c r="E44" s="37"/>
      <c r="F44" s="37"/>
      <c r="G44" s="37"/>
      <c r="H44" s="37"/>
      <c r="I44" s="37"/>
      <c r="J44" s="38">
        <f>COUNTIFS('Suivi des actions'!$C$4:$C$43,$B44)</f>
        <v>0</v>
      </c>
      <c r="K44" s="38"/>
      <c r="L44" s="38"/>
      <c r="M44" s="38"/>
      <c r="N44" s="38">
        <f>SUMIFS('Suivi des actions'!$L$4:$L$43,'Suivi des actions'!$C$4:$C$43,$B44)</f>
        <v>0</v>
      </c>
      <c r="O44" s="38"/>
      <c r="P44" s="38"/>
      <c r="Q44" s="38"/>
      <c r="R44" s="38">
        <f>SUMIFS('Suivi des actions'!$P$4:$P$43,'Suivi des actions'!$C$4:$C$43,$B44)</f>
        <v>0</v>
      </c>
      <c r="S44" s="38"/>
      <c r="T44" s="38"/>
      <c r="U44" s="38"/>
      <c r="V44" s="43" t="str">
        <f t="shared" si="0"/>
        <v/>
      </c>
      <c r="W44" s="43"/>
      <c r="X44" s="43"/>
      <c r="Y44" s="43"/>
    </row>
    <row r="45" spans="2:25" ht="16.5" customHeight="1" x14ac:dyDescent="0.25">
      <c r="B45" s="34" t="str">
        <f>Guide!$B$32</f>
        <v>326 - Informatique, réseaux</v>
      </c>
      <c r="C45" s="34"/>
      <c r="D45" s="34"/>
      <c r="E45" s="34"/>
      <c r="F45" s="34"/>
      <c r="G45" s="34"/>
      <c r="H45" s="34"/>
      <c r="I45" s="34"/>
      <c r="J45" s="35">
        <f>COUNTIFS('Suivi des actions'!$C$4:$C$43,$B45)</f>
        <v>2</v>
      </c>
      <c r="K45" s="35"/>
      <c r="L45" s="35"/>
      <c r="M45" s="35"/>
      <c r="N45" s="35">
        <f>SUMIFS('Suivi des actions'!$L$4:$L$43,'Suivi des actions'!$C$4:$C$43,$B45)</f>
        <v>64</v>
      </c>
      <c r="O45" s="35"/>
      <c r="P45" s="35"/>
      <c r="Q45" s="35"/>
      <c r="R45" s="35">
        <f>SUMIFS('Suivi des actions'!$P$4:$P$43,'Suivi des actions'!$C$4:$C$43,$B45)</f>
        <v>12397</v>
      </c>
      <c r="S45" s="35"/>
      <c r="T45" s="35"/>
      <c r="U45" s="35"/>
      <c r="V45" s="42">
        <f t="shared" si="0"/>
        <v>2</v>
      </c>
      <c r="W45" s="42"/>
      <c r="X45" s="42"/>
      <c r="Y45" s="42"/>
    </row>
    <row r="46" spans="2:25" ht="16.5" customHeight="1" x14ac:dyDescent="0.25">
      <c r="B46" s="37" t="str">
        <f>Guide!$B$33</f>
        <v>331 - Santé</v>
      </c>
      <c r="C46" s="37"/>
      <c r="D46" s="37"/>
      <c r="E46" s="37"/>
      <c r="F46" s="37"/>
      <c r="G46" s="37"/>
      <c r="H46" s="37"/>
      <c r="I46" s="37"/>
      <c r="J46" s="38">
        <f>COUNTIFS('Suivi des actions'!$C$4:$C$43,$B46)</f>
        <v>1</v>
      </c>
      <c r="K46" s="38"/>
      <c r="L46" s="38"/>
      <c r="M46" s="38"/>
      <c r="N46" s="38">
        <f>SUMIFS('Suivi des actions'!$L$4:$L$43,'Suivi des actions'!$C$4:$C$43,$B46)</f>
        <v>70</v>
      </c>
      <c r="O46" s="38"/>
      <c r="P46" s="38"/>
      <c r="Q46" s="38"/>
      <c r="R46" s="38">
        <f>SUMIFS('Suivi des actions'!$P$4:$P$43,'Suivi des actions'!$C$4:$C$43,$B46)</f>
        <v>490</v>
      </c>
      <c r="S46" s="38"/>
      <c r="T46" s="38"/>
      <c r="U46" s="38"/>
      <c r="V46" s="43">
        <f t="shared" si="0"/>
        <v>8</v>
      </c>
      <c r="W46" s="43"/>
      <c r="X46" s="43"/>
      <c r="Y46" s="43"/>
    </row>
    <row r="47" spans="2:25" ht="16.5" customHeight="1" x14ac:dyDescent="0.25">
      <c r="B47" s="34" t="str">
        <f>Guide!$B$34</f>
        <v>332 - Travail social</v>
      </c>
      <c r="C47" s="34"/>
      <c r="D47" s="34"/>
      <c r="E47" s="34"/>
      <c r="F47" s="34"/>
      <c r="G47" s="34"/>
      <c r="H47" s="34"/>
      <c r="I47" s="34"/>
      <c r="J47" s="35">
        <f>COUNTIFS('Suivi des actions'!$C$4:$C$43,$B47)</f>
        <v>1</v>
      </c>
      <c r="K47" s="35"/>
      <c r="L47" s="35"/>
      <c r="M47" s="35"/>
      <c r="N47" s="35">
        <f>SUMIFS('Suivi des actions'!$L$4:$L$43,'Suivi des actions'!$C$4:$C$43,$B47)</f>
        <v>7</v>
      </c>
      <c r="O47" s="35"/>
      <c r="P47" s="35"/>
      <c r="Q47" s="35"/>
      <c r="R47" s="35">
        <f>SUMIFS('Suivi des actions'!$P$4:$P$43,'Suivi des actions'!$C$4:$C$43,$B47)</f>
        <v>168</v>
      </c>
      <c r="S47" s="35"/>
      <c r="T47" s="35"/>
      <c r="U47" s="35"/>
      <c r="V47" s="42">
        <f t="shared" si="0"/>
        <v>10</v>
      </c>
      <c r="W47" s="42"/>
      <c r="X47" s="42"/>
      <c r="Y47" s="42"/>
    </row>
    <row r="48" spans="2:25" ht="16.5" customHeight="1" x14ac:dyDescent="0.25">
      <c r="B48" s="37" t="str">
        <f>Guide!$B$35</f>
        <v>333 - Enseignement, formation</v>
      </c>
      <c r="C48" s="37"/>
      <c r="D48" s="37"/>
      <c r="E48" s="37"/>
      <c r="F48" s="37"/>
      <c r="G48" s="37"/>
      <c r="H48" s="37"/>
      <c r="I48" s="37"/>
      <c r="J48" s="38">
        <f>COUNTIFS('Suivi des actions'!$C$4:$C$43,$B48)</f>
        <v>0</v>
      </c>
      <c r="K48" s="38"/>
      <c r="L48" s="38"/>
      <c r="M48" s="38"/>
      <c r="N48" s="38">
        <f>SUMIFS('Suivi des actions'!$L$4:$L$43,'Suivi des actions'!$C$4:$C$43,$B48)</f>
        <v>0</v>
      </c>
      <c r="O48" s="38"/>
      <c r="P48" s="38"/>
      <c r="Q48" s="38"/>
      <c r="R48" s="38">
        <f>SUMIFS('Suivi des actions'!$P$4:$P$43,'Suivi des actions'!$C$4:$C$43,$B48)</f>
        <v>0</v>
      </c>
      <c r="S48" s="38"/>
      <c r="T48" s="38"/>
      <c r="U48" s="38"/>
      <c r="V48" s="43" t="str">
        <f t="shared" si="0"/>
        <v/>
      </c>
      <c r="W48" s="43"/>
      <c r="X48" s="43"/>
      <c r="Y48" s="43"/>
    </row>
    <row r="49" spans="2:25" ht="16.5" customHeight="1" x14ac:dyDescent="0.25">
      <c r="B49" s="34" t="str">
        <f>Guide!$B$36</f>
        <v>334 - Accueil, hôtellerie, tourisme</v>
      </c>
      <c r="C49" s="34"/>
      <c r="D49" s="34"/>
      <c r="E49" s="34"/>
      <c r="F49" s="34"/>
      <c r="G49" s="34"/>
      <c r="H49" s="34"/>
      <c r="I49" s="34"/>
      <c r="J49" s="35">
        <f>COUNTIFS('Suivi des actions'!$C$4:$C$43,$B49)</f>
        <v>0</v>
      </c>
      <c r="K49" s="35"/>
      <c r="L49" s="35"/>
      <c r="M49" s="35"/>
      <c r="N49" s="35">
        <f>SUMIFS('Suivi des actions'!$L$4:$L$43,'Suivi des actions'!$C$4:$C$43,$B49)</f>
        <v>0</v>
      </c>
      <c r="O49" s="35"/>
      <c r="P49" s="35"/>
      <c r="Q49" s="35"/>
      <c r="R49" s="35">
        <f>SUMIFS('Suivi des actions'!$P$4:$P$43,'Suivi des actions'!$C$4:$C$43,$B49)</f>
        <v>0</v>
      </c>
      <c r="S49" s="35"/>
      <c r="T49" s="35"/>
      <c r="U49" s="35"/>
      <c r="V49" s="42" t="str">
        <f t="shared" si="0"/>
        <v/>
      </c>
      <c r="W49" s="42"/>
      <c r="X49" s="42"/>
      <c r="Y49" s="42"/>
    </row>
    <row r="50" spans="2:25" ht="16.5" customHeight="1" x14ac:dyDescent="0.25">
      <c r="B50" s="37" t="str">
        <f>Guide!$B$37</f>
        <v>336 - Coiffure, esthétique</v>
      </c>
      <c r="C50" s="37"/>
      <c r="D50" s="37"/>
      <c r="E50" s="37"/>
      <c r="F50" s="37"/>
      <c r="G50" s="37"/>
      <c r="H50" s="37"/>
      <c r="I50" s="37"/>
      <c r="J50" s="38">
        <f>COUNTIFS('Suivi des actions'!$C$4:$C$43,$B50)</f>
        <v>0</v>
      </c>
      <c r="K50" s="38"/>
      <c r="L50" s="38"/>
      <c r="M50" s="38"/>
      <c r="N50" s="38">
        <f>SUMIFS('Suivi des actions'!$L$4:$L$43,'Suivi des actions'!$C$4:$C$43,$B50)</f>
        <v>0</v>
      </c>
      <c r="O50" s="38"/>
      <c r="P50" s="38"/>
      <c r="Q50" s="38"/>
      <c r="R50" s="38">
        <f>SUMIFS('Suivi des actions'!$P$4:$P$43,'Suivi des actions'!$C$4:$C$43,$B50)</f>
        <v>0</v>
      </c>
      <c r="S50" s="38"/>
      <c r="T50" s="38"/>
      <c r="U50" s="38"/>
      <c r="V50" s="43" t="str">
        <f t="shared" si="0"/>
        <v/>
      </c>
      <c r="W50" s="43"/>
      <c r="X50" s="43"/>
      <c r="Y50" s="43"/>
    </row>
    <row r="51" spans="2:25" ht="16.5" customHeight="1" x14ac:dyDescent="0.25">
      <c r="B51" s="34" t="str">
        <f>Guide!$B$38</f>
        <v>344 - Sécurité des biens et des personnes</v>
      </c>
      <c r="C51" s="34"/>
      <c r="D51" s="34"/>
      <c r="E51" s="34"/>
      <c r="F51" s="34"/>
      <c r="G51" s="34"/>
      <c r="H51" s="34"/>
      <c r="I51" s="34"/>
      <c r="J51" s="35">
        <f>COUNTIFS('Suivi des actions'!$C$4:$C$43,$B51)</f>
        <v>1</v>
      </c>
      <c r="K51" s="35"/>
      <c r="L51" s="35"/>
      <c r="M51" s="35"/>
      <c r="N51" s="35">
        <f>SUMIFS('Suivi des actions'!$L$4:$L$43,'Suivi des actions'!$C$4:$C$43,$B51)</f>
        <v>58</v>
      </c>
      <c r="O51" s="35"/>
      <c r="P51" s="35"/>
      <c r="Q51" s="35"/>
      <c r="R51" s="35">
        <f>SUMIFS('Suivi des actions'!$P$4:$P$43,'Suivi des actions'!$C$4:$C$43,$B51)</f>
        <v>1218</v>
      </c>
      <c r="S51" s="35"/>
      <c r="T51" s="35"/>
      <c r="U51" s="35"/>
      <c r="V51" s="42">
        <f t="shared" si="0"/>
        <v>5</v>
      </c>
      <c r="W51" s="42"/>
      <c r="X51" s="42"/>
      <c r="Y51" s="42"/>
    </row>
    <row r="52" spans="2:25" ht="16.5" customHeight="1" x14ac:dyDescent="0.25">
      <c r="B52" s="37" t="str">
        <f>Guide!$B$39</f>
        <v>411 - Pratiques sportives</v>
      </c>
      <c r="C52" s="37"/>
      <c r="D52" s="37"/>
      <c r="E52" s="37"/>
      <c r="F52" s="37"/>
      <c r="G52" s="37"/>
      <c r="H52" s="37"/>
      <c r="I52" s="37"/>
      <c r="J52" s="38">
        <f>COUNTIFS('Suivi des actions'!$C$4:$C$43,$B52)</f>
        <v>0</v>
      </c>
      <c r="K52" s="38"/>
      <c r="L52" s="38"/>
      <c r="M52" s="38"/>
      <c r="N52" s="38">
        <f>SUMIFS('Suivi des actions'!$L$4:$L$43,'Suivi des actions'!$C$4:$C$43,$B52)</f>
        <v>0</v>
      </c>
      <c r="O52" s="38"/>
      <c r="P52" s="38"/>
      <c r="Q52" s="38"/>
      <c r="R52" s="38">
        <f>SUMIFS('Suivi des actions'!$P$4:$P$43,'Suivi des actions'!$C$4:$C$43,$B52)</f>
        <v>0</v>
      </c>
      <c r="S52" s="38"/>
      <c r="T52" s="38"/>
      <c r="U52" s="38"/>
      <c r="V52" s="43" t="str">
        <f t="shared" si="0"/>
        <v/>
      </c>
      <c r="W52" s="43"/>
      <c r="X52" s="43"/>
      <c r="Y52" s="43"/>
    </row>
    <row r="53" spans="2:25" ht="16.5" customHeight="1" x14ac:dyDescent="0.25">
      <c r="B53" s="34" t="str">
        <f>Guide!$B$40</f>
        <v>415 - Bilan de compétences, orientation</v>
      </c>
      <c r="C53" s="34"/>
      <c r="D53" s="34"/>
      <c r="E53" s="34"/>
      <c r="F53" s="34"/>
      <c r="G53" s="34"/>
      <c r="H53" s="34"/>
      <c r="I53" s="34"/>
      <c r="J53" s="35">
        <f>COUNTIFS('Suivi des actions'!$C$4:$C$43,$B53)</f>
        <v>1</v>
      </c>
      <c r="K53" s="35"/>
      <c r="L53" s="35"/>
      <c r="M53" s="35"/>
      <c r="N53" s="35">
        <f>SUMIFS('Suivi des actions'!$L$4:$L$43,'Suivi des actions'!$C$4:$C$43,$B53)</f>
        <v>13</v>
      </c>
      <c r="O53" s="35"/>
      <c r="P53" s="35"/>
      <c r="Q53" s="35"/>
      <c r="R53" s="35">
        <f>SUMIFS('Suivi des actions'!$P$4:$P$43,'Suivi des actions'!$C$4:$C$43,$B53)</f>
        <v>312</v>
      </c>
      <c r="S53" s="35"/>
      <c r="T53" s="35"/>
      <c r="U53" s="35"/>
      <c r="V53" s="42">
        <f t="shared" si="0"/>
        <v>9</v>
      </c>
      <c r="W53" s="42"/>
      <c r="X53" s="42"/>
      <c r="Y53" s="42"/>
    </row>
    <row r="54" spans="2:25" ht="16.5" customHeight="1" x14ac:dyDescent="0.25">
      <c r="B54" s="1" t="s">
        <v>21</v>
      </c>
      <c r="C54" s="1"/>
      <c r="D54" s="1"/>
      <c r="E54" s="1"/>
      <c r="F54" s="1"/>
      <c r="G54" s="1"/>
      <c r="H54" s="1"/>
      <c r="I54" s="1"/>
      <c r="J54" s="40">
        <f>SUM(J39:J53)</f>
        <v>13</v>
      </c>
      <c r="K54" s="40"/>
      <c r="L54" s="40"/>
      <c r="M54" s="40"/>
      <c r="N54" s="40">
        <f>SUM(N39:N53)</f>
        <v>347</v>
      </c>
      <c r="O54" s="40"/>
      <c r="P54" s="40"/>
      <c r="Q54" s="40"/>
      <c r="R54" s="40">
        <f>SUM(R39:R53)</f>
        <v>40685</v>
      </c>
      <c r="S54" s="40"/>
      <c r="T54" s="40"/>
      <c r="U54" s="40"/>
      <c r="V54" s="44"/>
      <c r="W54" s="44"/>
      <c r="X54" s="44"/>
      <c r="Y54" s="44"/>
    </row>
    <row r="55" spans="2:25" x14ac:dyDescent="0.25">
      <c r="B55" s="45" t="s">
        <v>27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6" t="s">
        <v>28</v>
      </c>
      <c r="S55" s="46"/>
      <c r="T55" s="46"/>
      <c r="U55" s="46"/>
      <c r="V55" s="47" t="str">
        <f>IF(R54=SUM('Suivi des actions'!$P$4:$P$43),"✓ Cohérent","⚠ Écart")</f>
        <v>✓ Cohérent</v>
      </c>
      <c r="W55" s="47"/>
      <c r="X55" s="47"/>
      <c r="Y55" s="47"/>
    </row>
    <row r="57" spans="2:25" x14ac:dyDescent="0.25">
      <c r="B57" s="2" t="s">
        <v>29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5" ht="3" customHeight="1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2:25" ht="19.5" customHeight="1" x14ac:dyDescent="0.25">
      <c r="B59" s="1" t="s">
        <v>30</v>
      </c>
      <c r="C59" s="1"/>
      <c r="D59" s="1"/>
      <c r="E59" s="1"/>
      <c r="F59" s="1"/>
      <c r="G59" s="1"/>
      <c r="H59" s="33" t="s">
        <v>20</v>
      </c>
      <c r="I59" s="33"/>
      <c r="J59" s="33" t="s">
        <v>31</v>
      </c>
      <c r="K59" s="33"/>
      <c r="L59" s="33" t="s">
        <v>32</v>
      </c>
      <c r="M59" s="33"/>
      <c r="N59" s="1" t="s">
        <v>33</v>
      </c>
      <c r="O59" s="1"/>
      <c r="P59" s="1"/>
      <c r="Q59" s="1"/>
      <c r="R59" s="1"/>
      <c r="S59" s="1"/>
      <c r="T59" s="33" t="s">
        <v>20</v>
      </c>
      <c r="U59" s="33"/>
      <c r="V59" s="33" t="s">
        <v>31</v>
      </c>
      <c r="W59" s="33"/>
      <c r="X59" s="33" t="s">
        <v>32</v>
      </c>
      <c r="Y59" s="33"/>
    </row>
    <row r="60" spans="2:25" ht="16.5" customHeight="1" x14ac:dyDescent="0.25">
      <c r="B60" s="34" t="str">
        <f>Guide!$D$18</f>
        <v>Présentiel</v>
      </c>
      <c r="C60" s="34"/>
      <c r="D60" s="34"/>
      <c r="E60" s="34"/>
      <c r="F60" s="34"/>
      <c r="G60" s="34"/>
      <c r="H60" s="35">
        <f>COUNTIFS('Suivi des actions'!$F$4:$F$43,$B60)</f>
        <v>5</v>
      </c>
      <c r="I60" s="35"/>
      <c r="J60" s="35">
        <f>SUMIFS('Suivi des actions'!$P$4:$P$43,'Suivi des actions'!$F$4:$F$43,$B60)</f>
        <v>18165</v>
      </c>
      <c r="K60" s="35"/>
      <c r="L60" s="36">
        <f>IFERROR(J60/SUM('Suivi des actions'!$P$4:$P$43),"")</f>
        <v>0.44647904633157182</v>
      </c>
      <c r="M60" s="36"/>
      <c r="N60" s="34" t="str">
        <f>Guide!$E$18</f>
        <v>Interne</v>
      </c>
      <c r="O60" s="34"/>
      <c r="P60" s="34"/>
      <c r="Q60" s="34"/>
      <c r="R60" s="34"/>
      <c r="S60" s="34"/>
      <c r="T60" s="35">
        <f>COUNTIFS('Suivi des actions'!$G$4:$G$43,$N60)</f>
        <v>8</v>
      </c>
      <c r="U60" s="35"/>
      <c r="V60" s="35">
        <f>SUMIFS('Suivi des actions'!$P$4:$P$43,'Suivi des actions'!$G$4:$G$43,$N60)</f>
        <v>29684</v>
      </c>
      <c r="W60" s="35"/>
      <c r="X60" s="36">
        <f>IFERROR(V60/SUM('Suivi des actions'!$P$4:$P$43),"")</f>
        <v>0.72960550571463689</v>
      </c>
      <c r="Y60" s="36"/>
    </row>
    <row r="61" spans="2:25" ht="16.5" customHeight="1" x14ac:dyDescent="0.25">
      <c r="B61" s="37" t="str">
        <f>Guide!$D$19</f>
        <v>Distanciel (FOAD)</v>
      </c>
      <c r="C61" s="37"/>
      <c r="D61" s="37"/>
      <c r="E61" s="37"/>
      <c r="F61" s="37"/>
      <c r="G61" s="37"/>
      <c r="H61" s="38">
        <f>COUNTIFS('Suivi des actions'!$F$4:$F$43,$B61)</f>
        <v>3</v>
      </c>
      <c r="I61" s="38"/>
      <c r="J61" s="38">
        <f>SUMIFS('Suivi des actions'!$P$4:$P$43,'Suivi des actions'!$F$4:$F$43,$B61)</f>
        <v>3238</v>
      </c>
      <c r="K61" s="38"/>
      <c r="L61" s="39">
        <f>IFERROR(J61/SUM('Suivi des actions'!$P$4:$P$43),"")</f>
        <v>7.9587071402236698E-2</v>
      </c>
      <c r="M61" s="39"/>
      <c r="N61" s="37" t="str">
        <f>Guide!$E$19</f>
        <v>Externe (sous-traitance)</v>
      </c>
      <c r="O61" s="37"/>
      <c r="P61" s="37"/>
      <c r="Q61" s="37"/>
      <c r="R61" s="37"/>
      <c r="S61" s="37"/>
      <c r="T61" s="38">
        <f>COUNTIFS('Suivi des actions'!$G$4:$G$43,$N61)</f>
        <v>5</v>
      </c>
      <c r="U61" s="38"/>
      <c r="V61" s="38">
        <f>SUMIFS('Suivi des actions'!$P$4:$P$43,'Suivi des actions'!$G$4:$G$43,$N61)</f>
        <v>11001</v>
      </c>
      <c r="W61" s="38"/>
      <c r="X61" s="39">
        <f>IFERROR(V61/SUM('Suivi des actions'!$P$4:$P$43),"")</f>
        <v>0.27039449428536316</v>
      </c>
      <c r="Y61" s="39"/>
    </row>
    <row r="62" spans="2:25" ht="16.5" customHeight="1" x14ac:dyDescent="0.25">
      <c r="B62" s="34" t="str">
        <f>Guide!$D$20</f>
        <v>Mixte</v>
      </c>
      <c r="C62" s="34"/>
      <c r="D62" s="34"/>
      <c r="E62" s="34"/>
      <c r="F62" s="34"/>
      <c r="G62" s="34"/>
      <c r="H62" s="35">
        <f>COUNTIFS('Suivi des actions'!$F$4:$F$43,$B62)</f>
        <v>5</v>
      </c>
      <c r="I62" s="35"/>
      <c r="J62" s="35">
        <f>SUMIFS('Suivi des actions'!$P$4:$P$43,'Suivi des actions'!$F$4:$F$43,$B62)</f>
        <v>19282</v>
      </c>
      <c r="K62" s="35"/>
      <c r="L62" s="36">
        <f>IFERROR(J62/SUM('Suivi des actions'!$P$4:$P$43),"")</f>
        <v>0.47393388226619149</v>
      </c>
      <c r="M62" s="36"/>
      <c r="N62" s="55"/>
      <c r="O62" s="56"/>
      <c r="P62" s="56"/>
      <c r="Q62" s="56"/>
      <c r="R62" s="56"/>
      <c r="S62" s="57"/>
      <c r="T62" s="55"/>
      <c r="U62" s="57"/>
      <c r="V62" s="55"/>
      <c r="W62" s="57"/>
      <c r="X62" s="55"/>
      <c r="Y62" s="57"/>
    </row>
    <row r="63" spans="2:25" ht="16.5" customHeight="1" x14ac:dyDescent="0.25">
      <c r="B63" s="37" t="str">
        <f>Guide!$D$21</f>
        <v>AFEST</v>
      </c>
      <c r="C63" s="37"/>
      <c r="D63" s="37"/>
      <c r="E63" s="37"/>
      <c r="F63" s="37"/>
      <c r="G63" s="37"/>
      <c r="H63" s="38">
        <f>COUNTIFS('Suivi des actions'!$F$4:$F$43,$B63)</f>
        <v>0</v>
      </c>
      <c r="I63" s="38"/>
      <c r="J63" s="38">
        <f>SUMIFS('Suivi des actions'!$P$4:$P$43,'Suivi des actions'!$F$4:$F$43,$B63)</f>
        <v>0</v>
      </c>
      <c r="K63" s="38"/>
      <c r="L63" s="39">
        <f>IFERROR(J63/SUM('Suivi des actions'!$P$4:$P$43),"")</f>
        <v>0</v>
      </c>
      <c r="M63" s="39"/>
      <c r="N63" s="58"/>
      <c r="O63" s="59"/>
      <c r="P63" s="59"/>
      <c r="Q63" s="59"/>
      <c r="R63" s="59"/>
      <c r="S63" s="60"/>
      <c r="T63" s="58"/>
      <c r="U63" s="60"/>
      <c r="V63" s="58"/>
      <c r="W63" s="60"/>
      <c r="X63" s="58"/>
      <c r="Y63" s="60"/>
    </row>
    <row r="64" spans="2:25" ht="16.5" customHeight="1" x14ac:dyDescent="0.25">
      <c r="B64" s="1" t="s">
        <v>21</v>
      </c>
      <c r="C64" s="1"/>
      <c r="D64" s="1"/>
      <c r="E64" s="1"/>
      <c r="F64" s="1"/>
      <c r="G64" s="1"/>
      <c r="H64" s="40">
        <f>SUM(H60:H63)</f>
        <v>13</v>
      </c>
      <c r="I64" s="40"/>
      <c r="J64" s="40">
        <f>SUM(J60:J63)</f>
        <v>40685</v>
      </c>
      <c r="K64" s="40"/>
      <c r="L64" s="41">
        <f>IFERROR(SUM(J60:J63)/SUM('Suivi des actions'!$P$4:$P$43),"")</f>
        <v>1</v>
      </c>
      <c r="M64" s="41"/>
      <c r="N64" s="1" t="s">
        <v>21</v>
      </c>
      <c r="O64" s="1"/>
      <c r="P64" s="1"/>
      <c r="Q64" s="1"/>
      <c r="R64" s="1"/>
      <c r="S64" s="1"/>
      <c r="T64" s="40">
        <f>SUM(T60:T63)</f>
        <v>13</v>
      </c>
      <c r="U64" s="40"/>
      <c r="V64" s="40">
        <f>SUM(V60:V63)</f>
        <v>40685</v>
      </c>
      <c r="W64" s="40"/>
      <c r="X64" s="41">
        <f>IFERROR(SUM(V60:V63)/SUM('Suivi des actions'!$P$4:$P$43),"")</f>
        <v>1</v>
      </c>
      <c r="Y64" s="41"/>
    </row>
    <row r="66" spans="2:25" x14ac:dyDescent="0.25">
      <c r="B66" s="2" t="s">
        <v>34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2:25" ht="3" customHeight="1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83" spans="2:25" x14ac:dyDescent="0.25">
      <c r="B83" s="45" t="s">
        <v>35</v>
      </c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</sheetData>
  <mergeCells count="240">
    <mergeCell ref="N64:S64"/>
    <mergeCell ref="T64:U64"/>
    <mergeCell ref="V64:W64"/>
    <mergeCell ref="X64:Y64"/>
    <mergeCell ref="B66:Y66"/>
    <mergeCell ref="B83:Y83"/>
    <mergeCell ref="N62:S62"/>
    <mergeCell ref="N63:S63"/>
    <mergeCell ref="T62:U62"/>
    <mergeCell ref="V62:W62"/>
    <mergeCell ref="X62:Y62"/>
    <mergeCell ref="T63:U63"/>
    <mergeCell ref="V63:W63"/>
    <mergeCell ref="X63:Y63"/>
    <mergeCell ref="B62:G62"/>
    <mergeCell ref="H62:I62"/>
    <mergeCell ref="J62:K62"/>
    <mergeCell ref="L62:M62"/>
    <mergeCell ref="B63:G63"/>
    <mergeCell ref="H63:I63"/>
    <mergeCell ref="J63:K63"/>
    <mergeCell ref="L63:M63"/>
    <mergeCell ref="B64:G64"/>
    <mergeCell ref="H64:I64"/>
    <mergeCell ref="J64:K64"/>
    <mergeCell ref="L64:M64"/>
    <mergeCell ref="B60:G60"/>
    <mergeCell ref="H60:I60"/>
    <mergeCell ref="J60:K60"/>
    <mergeCell ref="L60:M60"/>
    <mergeCell ref="N60:S60"/>
    <mergeCell ref="T60:U60"/>
    <mergeCell ref="V60:W60"/>
    <mergeCell ref="X60:Y60"/>
    <mergeCell ref="B61:G61"/>
    <mergeCell ref="H61:I61"/>
    <mergeCell ref="J61:K61"/>
    <mergeCell ref="L61:M61"/>
    <mergeCell ref="N61:S61"/>
    <mergeCell ref="T61:U61"/>
    <mergeCell ref="V61:W61"/>
    <mergeCell ref="X61:Y61"/>
    <mergeCell ref="B55:Q55"/>
    <mergeCell ref="R55:U55"/>
    <mergeCell ref="V55:Y55"/>
    <mergeCell ref="B57:Y57"/>
    <mergeCell ref="B59:G59"/>
    <mergeCell ref="H59:I59"/>
    <mergeCell ref="J59:K59"/>
    <mergeCell ref="L59:M59"/>
    <mergeCell ref="N59:S59"/>
    <mergeCell ref="T59:U59"/>
    <mergeCell ref="V59:W59"/>
    <mergeCell ref="X59:Y59"/>
    <mergeCell ref="B53:I53"/>
    <mergeCell ref="J53:M53"/>
    <mergeCell ref="N53:Q53"/>
    <mergeCell ref="R53:U53"/>
    <mergeCell ref="V53:Y53"/>
    <mergeCell ref="B54:I54"/>
    <mergeCell ref="J54:M54"/>
    <mergeCell ref="N54:Q54"/>
    <mergeCell ref="R54:U54"/>
    <mergeCell ref="V54:Y54"/>
    <mergeCell ref="B51:I51"/>
    <mergeCell ref="J51:M51"/>
    <mergeCell ref="N51:Q51"/>
    <mergeCell ref="R51:U51"/>
    <mergeCell ref="V51:Y51"/>
    <mergeCell ref="B52:I52"/>
    <mergeCell ref="J52:M52"/>
    <mergeCell ref="N52:Q52"/>
    <mergeCell ref="R52:U52"/>
    <mergeCell ref="V52:Y52"/>
    <mergeCell ref="B49:I49"/>
    <mergeCell ref="J49:M49"/>
    <mergeCell ref="N49:Q49"/>
    <mergeCell ref="R49:U49"/>
    <mergeCell ref="V49:Y49"/>
    <mergeCell ref="B50:I50"/>
    <mergeCell ref="J50:M50"/>
    <mergeCell ref="N50:Q50"/>
    <mergeCell ref="R50:U50"/>
    <mergeCell ref="V50:Y50"/>
    <mergeCell ref="B47:I47"/>
    <mergeCell ref="J47:M47"/>
    <mergeCell ref="N47:Q47"/>
    <mergeCell ref="R47:U47"/>
    <mergeCell ref="V47:Y47"/>
    <mergeCell ref="B48:I48"/>
    <mergeCell ref="J48:M48"/>
    <mergeCell ref="N48:Q48"/>
    <mergeCell ref="R48:U48"/>
    <mergeCell ref="V48:Y48"/>
    <mergeCell ref="B45:I45"/>
    <mergeCell ref="J45:M45"/>
    <mergeCell ref="N45:Q45"/>
    <mergeCell ref="R45:U45"/>
    <mergeCell ref="V45:Y45"/>
    <mergeCell ref="B46:I46"/>
    <mergeCell ref="J46:M46"/>
    <mergeCell ref="N46:Q46"/>
    <mergeCell ref="R46:U46"/>
    <mergeCell ref="V46:Y46"/>
    <mergeCell ref="B43:I43"/>
    <mergeCell ref="J43:M43"/>
    <mergeCell ref="N43:Q43"/>
    <mergeCell ref="R43:U43"/>
    <mergeCell ref="V43:Y43"/>
    <mergeCell ref="B44:I44"/>
    <mergeCell ref="J44:M44"/>
    <mergeCell ref="N44:Q44"/>
    <mergeCell ref="R44:U44"/>
    <mergeCell ref="V44:Y44"/>
    <mergeCell ref="B41:I41"/>
    <mergeCell ref="J41:M41"/>
    <mergeCell ref="N41:Q41"/>
    <mergeCell ref="R41:U41"/>
    <mergeCell ref="V41:Y41"/>
    <mergeCell ref="B42:I42"/>
    <mergeCell ref="J42:M42"/>
    <mergeCell ref="N42:Q42"/>
    <mergeCell ref="R42:U42"/>
    <mergeCell ref="V42:Y42"/>
    <mergeCell ref="B39:I39"/>
    <mergeCell ref="J39:M39"/>
    <mergeCell ref="N39:Q39"/>
    <mergeCell ref="R39:U39"/>
    <mergeCell ref="V39:Y39"/>
    <mergeCell ref="B40:I40"/>
    <mergeCell ref="J40:M40"/>
    <mergeCell ref="N40:Q40"/>
    <mergeCell ref="R40:U40"/>
    <mergeCell ref="V40:Y40"/>
    <mergeCell ref="B34:I34"/>
    <mergeCell ref="J34:M34"/>
    <mergeCell ref="N34:Q34"/>
    <mergeCell ref="R34:U34"/>
    <mergeCell ref="V34:Y34"/>
    <mergeCell ref="B36:Y36"/>
    <mergeCell ref="B38:I38"/>
    <mergeCell ref="J38:M38"/>
    <mergeCell ref="N38:Q38"/>
    <mergeCell ref="R38:U38"/>
    <mergeCell ref="V38:Y38"/>
    <mergeCell ref="B32:I32"/>
    <mergeCell ref="J32:M32"/>
    <mergeCell ref="N32:Q32"/>
    <mergeCell ref="R32:U32"/>
    <mergeCell ref="V32:Y32"/>
    <mergeCell ref="B33:I33"/>
    <mergeCell ref="J33:M33"/>
    <mergeCell ref="N33:Q33"/>
    <mergeCell ref="R33:U33"/>
    <mergeCell ref="V33:Y33"/>
    <mergeCell ref="B30:I30"/>
    <mergeCell ref="J30:M30"/>
    <mergeCell ref="N30:Q30"/>
    <mergeCell ref="R30:U30"/>
    <mergeCell ref="V30:Y30"/>
    <mergeCell ref="B31:I31"/>
    <mergeCell ref="J31:M31"/>
    <mergeCell ref="N31:Q31"/>
    <mergeCell ref="R31:U31"/>
    <mergeCell ref="V31:Y31"/>
    <mergeCell ref="B28:I28"/>
    <mergeCell ref="J28:M28"/>
    <mergeCell ref="N28:Q28"/>
    <mergeCell ref="R28:U28"/>
    <mergeCell ref="V28:Y28"/>
    <mergeCell ref="B29:I29"/>
    <mergeCell ref="J29:M29"/>
    <mergeCell ref="N29:Q29"/>
    <mergeCell ref="R29:U29"/>
    <mergeCell ref="V29:Y29"/>
    <mergeCell ref="B23:I23"/>
    <mergeCell ref="J23:M23"/>
    <mergeCell ref="N23:Q23"/>
    <mergeCell ref="R23:U23"/>
    <mergeCell ref="V23:Y23"/>
    <mergeCell ref="B25:Y25"/>
    <mergeCell ref="B27:I27"/>
    <mergeCell ref="J27:M27"/>
    <mergeCell ref="N27:Q27"/>
    <mergeCell ref="R27:U27"/>
    <mergeCell ref="V27:Y27"/>
    <mergeCell ref="B21:I21"/>
    <mergeCell ref="J21:M21"/>
    <mergeCell ref="N21:Q21"/>
    <mergeCell ref="R21:U21"/>
    <mergeCell ref="V21:Y21"/>
    <mergeCell ref="B22:I22"/>
    <mergeCell ref="J22:M22"/>
    <mergeCell ref="N22:Q22"/>
    <mergeCell ref="R22:U22"/>
    <mergeCell ref="V22:Y22"/>
    <mergeCell ref="B19:I19"/>
    <mergeCell ref="J19:M19"/>
    <mergeCell ref="N19:Q19"/>
    <mergeCell ref="R19:U19"/>
    <mergeCell ref="V19:Y19"/>
    <mergeCell ref="B20:I20"/>
    <mergeCell ref="J20:M20"/>
    <mergeCell ref="N20:Q20"/>
    <mergeCell ref="R20:U20"/>
    <mergeCell ref="V20:Y20"/>
    <mergeCell ref="B15:Y15"/>
    <mergeCell ref="B17:I17"/>
    <mergeCell ref="J17:M17"/>
    <mergeCell ref="N17:Q17"/>
    <mergeCell ref="R17:U17"/>
    <mergeCell ref="V17:Y17"/>
    <mergeCell ref="B18:I18"/>
    <mergeCell ref="J18:M18"/>
    <mergeCell ref="N18:Q18"/>
    <mergeCell ref="R18:U18"/>
    <mergeCell ref="V18:Y18"/>
    <mergeCell ref="B11:E11"/>
    <mergeCell ref="F11:I11"/>
    <mergeCell ref="J11:M11"/>
    <mergeCell ref="N11:Q11"/>
    <mergeCell ref="R11:U11"/>
    <mergeCell ref="V11:Y11"/>
    <mergeCell ref="B13:E13"/>
    <mergeCell ref="F13:I13"/>
    <mergeCell ref="J13:M13"/>
    <mergeCell ref="N13:Q13"/>
    <mergeCell ref="R13:U13"/>
    <mergeCell ref="V13:Y13"/>
    <mergeCell ref="B2:M2"/>
    <mergeCell ref="R2:Y2"/>
    <mergeCell ref="B3:M3"/>
    <mergeCell ref="R3:Y3"/>
    <mergeCell ref="B7:I7"/>
    <mergeCell ref="J7:Q7"/>
    <mergeCell ref="R7:Y7"/>
    <mergeCell ref="B8:I8"/>
    <mergeCell ref="J8:Q8"/>
    <mergeCell ref="R8:T8"/>
    <mergeCell ref="V8:Y8"/>
  </mergeCells>
  <conditionalFormatting sqref="V55">
    <cfRule type="expression" dxfId="2" priority="2">
      <formula>ISNUMBER(SEARCH("Cohérent",V55))</formula>
    </cfRule>
    <cfRule type="expression" dxfId="1" priority="3">
      <formula>ISNUMBER(SEARCH("Écart",V55))</formula>
    </cfRule>
  </conditionalFormatting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7A24A"/>
    <pageSetUpPr fitToPage="1"/>
  </sheetPr>
  <dimension ref="A1:T4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8.7109375" defaultRowHeight="15" x14ac:dyDescent="0.25"/>
  <cols>
    <col min="1" max="1" width="13" customWidth="1"/>
    <col min="2" max="2" width="33" customWidth="1"/>
    <col min="3" max="3" width="25" customWidth="1"/>
    <col min="4" max="4" width="23" customWidth="1"/>
    <col min="5" max="5" width="19" customWidth="1"/>
    <col min="6" max="6" width="15" customWidth="1"/>
    <col min="7" max="7" width="17" customWidth="1"/>
    <col min="8" max="9" width="11" customWidth="1"/>
    <col min="10" max="10" width="8.42578125" customWidth="1"/>
    <col min="11" max="12" width="9" customWidth="1"/>
    <col min="13" max="14" width="9.5703125" customWidth="1"/>
    <col min="15" max="17" width="11" customWidth="1"/>
    <col min="18" max="18" width="9.5703125" customWidth="1"/>
    <col min="19" max="20" width="10" customWidth="1"/>
  </cols>
  <sheetData>
    <row r="1" spans="1:20" ht="24" customHeight="1" x14ac:dyDescent="0.25">
      <c r="A1" s="48" t="s">
        <v>36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 x14ac:dyDescent="0.25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30" customHeight="1" x14ac:dyDescent="0.25">
      <c r="A3" s="21" t="s">
        <v>38</v>
      </c>
      <c r="B3" s="21" t="s">
        <v>39</v>
      </c>
      <c r="C3" s="21" t="s">
        <v>40</v>
      </c>
      <c r="D3" s="21" t="s">
        <v>23</v>
      </c>
      <c r="E3" s="21" t="s">
        <v>16</v>
      </c>
      <c r="F3" s="21" t="s">
        <v>30</v>
      </c>
      <c r="G3" s="21" t="s">
        <v>33</v>
      </c>
      <c r="H3" s="21" t="s">
        <v>41</v>
      </c>
      <c r="I3" s="21" t="s">
        <v>42</v>
      </c>
      <c r="J3" s="21" t="s">
        <v>43</v>
      </c>
      <c r="K3" s="21" t="s">
        <v>44</v>
      </c>
      <c r="L3" s="21" t="s">
        <v>45</v>
      </c>
      <c r="M3" s="22" t="s">
        <v>46</v>
      </c>
      <c r="N3" s="21" t="s">
        <v>47</v>
      </c>
      <c r="O3" s="22" t="s">
        <v>48</v>
      </c>
      <c r="P3" s="22" t="s">
        <v>49</v>
      </c>
      <c r="Q3" s="22" t="s">
        <v>50</v>
      </c>
      <c r="R3" s="21" t="s">
        <v>51</v>
      </c>
      <c r="S3" s="22" t="s">
        <v>52</v>
      </c>
      <c r="T3" s="21" t="s">
        <v>53</v>
      </c>
    </row>
    <row r="4" spans="1:20" ht="16.5" customHeight="1" x14ac:dyDescent="0.25">
      <c r="A4" s="23" t="s">
        <v>54</v>
      </c>
      <c r="B4" s="23" t="s">
        <v>55</v>
      </c>
      <c r="C4" s="23" t="s">
        <v>56</v>
      </c>
      <c r="D4" s="23" t="s">
        <v>57</v>
      </c>
      <c r="E4" s="23" t="s">
        <v>58</v>
      </c>
      <c r="F4" s="23" t="s">
        <v>59</v>
      </c>
      <c r="G4" s="23" t="s">
        <v>60</v>
      </c>
      <c r="H4" s="24">
        <v>46400</v>
      </c>
      <c r="I4" s="24">
        <v>46501</v>
      </c>
      <c r="J4" s="25">
        <v>2</v>
      </c>
      <c r="K4" s="25">
        <v>24</v>
      </c>
      <c r="L4" s="25">
        <v>22</v>
      </c>
      <c r="M4" s="19">
        <f t="shared" ref="M4:M43" si="0">IF($K4="","",$K4-$L4)</f>
        <v>2</v>
      </c>
      <c r="N4" s="26">
        <v>56</v>
      </c>
      <c r="O4" s="19">
        <f t="shared" ref="O4:O43" si="1">IF(OR($K4="",$N4=""),"",$K4*$N4)</f>
        <v>1344</v>
      </c>
      <c r="P4" s="19">
        <f t="shared" ref="P4:P43" si="2">IF(OR($L4="",$N4=""),"",$L4*$N4)</f>
        <v>1232</v>
      </c>
      <c r="Q4" s="20">
        <f t="shared" ref="Q4:Q43" si="3">IF(OR($O4="",$O4=0),"",$P4/$O4)</f>
        <v>0.91666666666666663</v>
      </c>
      <c r="R4" s="25">
        <v>20</v>
      </c>
      <c r="S4" s="20">
        <f t="shared" ref="S4:S43" si="4">IF(OR($L4="",$L4=0,$R4=""),"",$R4/$L4)</f>
        <v>0.90909090909090906</v>
      </c>
      <c r="T4" s="27">
        <v>8.9</v>
      </c>
    </row>
    <row r="5" spans="1:20" ht="16.5" customHeight="1" x14ac:dyDescent="0.25">
      <c r="A5" s="23" t="s">
        <v>61</v>
      </c>
      <c r="B5" s="23" t="s">
        <v>62</v>
      </c>
      <c r="C5" s="23" t="s">
        <v>63</v>
      </c>
      <c r="D5" s="23" t="s">
        <v>64</v>
      </c>
      <c r="E5" s="23" t="s">
        <v>58</v>
      </c>
      <c r="F5" s="23" t="s">
        <v>65</v>
      </c>
      <c r="G5" s="23" t="s">
        <v>66</v>
      </c>
      <c r="H5" s="24">
        <v>46420</v>
      </c>
      <c r="I5" s="24">
        <v>46424</v>
      </c>
      <c r="J5" s="25">
        <v>4</v>
      </c>
      <c r="K5" s="25">
        <v>52</v>
      </c>
      <c r="L5" s="25">
        <v>49</v>
      </c>
      <c r="M5" s="28">
        <f t="shared" si="0"/>
        <v>3</v>
      </c>
      <c r="N5" s="26">
        <v>28</v>
      </c>
      <c r="O5" s="28">
        <f t="shared" si="1"/>
        <v>1456</v>
      </c>
      <c r="P5" s="28">
        <f t="shared" si="2"/>
        <v>1372</v>
      </c>
      <c r="Q5" s="29">
        <f t="shared" si="3"/>
        <v>0.94230769230769229</v>
      </c>
      <c r="R5" s="25"/>
      <c r="S5" s="29" t="str">
        <f t="shared" si="4"/>
        <v/>
      </c>
      <c r="T5" s="27">
        <v>8.6</v>
      </c>
    </row>
    <row r="6" spans="1:20" ht="16.5" customHeight="1" x14ac:dyDescent="0.25">
      <c r="A6" s="23" t="s">
        <v>67</v>
      </c>
      <c r="B6" s="23" t="s">
        <v>68</v>
      </c>
      <c r="C6" s="23" t="s">
        <v>69</v>
      </c>
      <c r="D6" s="23" t="s">
        <v>70</v>
      </c>
      <c r="E6" s="23" t="s">
        <v>71</v>
      </c>
      <c r="F6" s="23" t="s">
        <v>72</v>
      </c>
      <c r="G6" s="23" t="s">
        <v>60</v>
      </c>
      <c r="H6" s="24">
        <v>46398</v>
      </c>
      <c r="I6" s="24">
        <v>46577</v>
      </c>
      <c r="J6" s="25">
        <v>1</v>
      </c>
      <c r="K6" s="25">
        <v>15</v>
      </c>
      <c r="L6" s="25">
        <v>12</v>
      </c>
      <c r="M6" s="19">
        <f t="shared" si="0"/>
        <v>3</v>
      </c>
      <c r="N6" s="26">
        <v>616</v>
      </c>
      <c r="O6" s="19">
        <f t="shared" si="1"/>
        <v>9240</v>
      </c>
      <c r="P6" s="19">
        <f t="shared" si="2"/>
        <v>7392</v>
      </c>
      <c r="Q6" s="20">
        <f t="shared" si="3"/>
        <v>0.8</v>
      </c>
      <c r="R6" s="25">
        <v>10</v>
      </c>
      <c r="S6" s="20">
        <f t="shared" si="4"/>
        <v>0.83333333333333337</v>
      </c>
      <c r="T6" s="27">
        <v>8.4</v>
      </c>
    </row>
    <row r="7" spans="1:20" ht="16.5" customHeight="1" x14ac:dyDescent="0.25">
      <c r="A7" s="23" t="s">
        <v>73</v>
      </c>
      <c r="B7" s="23" t="s">
        <v>74</v>
      </c>
      <c r="C7" s="23" t="s">
        <v>75</v>
      </c>
      <c r="D7" s="23" t="s">
        <v>57</v>
      </c>
      <c r="E7" s="23" t="s">
        <v>58</v>
      </c>
      <c r="F7" s="23" t="s">
        <v>65</v>
      </c>
      <c r="G7" s="23" t="s">
        <v>66</v>
      </c>
      <c r="H7" s="24">
        <v>46455</v>
      </c>
      <c r="I7" s="24">
        <v>46564</v>
      </c>
      <c r="J7" s="25">
        <v>3</v>
      </c>
      <c r="K7" s="25">
        <v>34</v>
      </c>
      <c r="L7" s="25">
        <v>30</v>
      </c>
      <c r="M7" s="28">
        <f t="shared" si="0"/>
        <v>4</v>
      </c>
      <c r="N7" s="26">
        <v>30</v>
      </c>
      <c r="O7" s="28">
        <f t="shared" si="1"/>
        <v>1020</v>
      </c>
      <c r="P7" s="28">
        <f t="shared" si="2"/>
        <v>900</v>
      </c>
      <c r="Q7" s="29">
        <f t="shared" si="3"/>
        <v>0.88235294117647056</v>
      </c>
      <c r="R7" s="25">
        <v>25</v>
      </c>
      <c r="S7" s="29">
        <f t="shared" si="4"/>
        <v>0.83333333333333337</v>
      </c>
      <c r="T7" s="27">
        <v>8.1999999999999993</v>
      </c>
    </row>
    <row r="8" spans="1:20" ht="16.5" customHeight="1" x14ac:dyDescent="0.25">
      <c r="A8" s="23" t="s">
        <v>76</v>
      </c>
      <c r="B8" s="23" t="s">
        <v>77</v>
      </c>
      <c r="C8" s="23" t="s">
        <v>78</v>
      </c>
      <c r="D8" s="23" t="s">
        <v>64</v>
      </c>
      <c r="E8" s="23" t="s">
        <v>71</v>
      </c>
      <c r="F8" s="23" t="s">
        <v>72</v>
      </c>
      <c r="G8" s="23" t="s">
        <v>60</v>
      </c>
      <c r="H8" s="24">
        <v>46483</v>
      </c>
      <c r="I8" s="24">
        <v>46529</v>
      </c>
      <c r="J8" s="25">
        <v>1</v>
      </c>
      <c r="K8" s="25">
        <v>18</v>
      </c>
      <c r="L8" s="25">
        <v>16</v>
      </c>
      <c r="M8" s="19">
        <f t="shared" si="0"/>
        <v>2</v>
      </c>
      <c r="N8" s="26">
        <v>140</v>
      </c>
      <c r="O8" s="19">
        <f t="shared" si="1"/>
        <v>2520</v>
      </c>
      <c r="P8" s="19">
        <f t="shared" si="2"/>
        <v>2240</v>
      </c>
      <c r="Q8" s="20">
        <f t="shared" si="3"/>
        <v>0.88888888888888884</v>
      </c>
      <c r="R8" s="25"/>
      <c r="S8" s="20" t="str">
        <f t="shared" si="4"/>
        <v/>
      </c>
      <c r="T8" s="27">
        <v>8.6999999999999993</v>
      </c>
    </row>
    <row r="9" spans="1:20" ht="16.5" customHeight="1" x14ac:dyDescent="0.25">
      <c r="A9" s="23" t="s">
        <v>79</v>
      </c>
      <c r="B9" s="23" t="s">
        <v>80</v>
      </c>
      <c r="C9" s="23" t="s">
        <v>63</v>
      </c>
      <c r="D9" s="23" t="s">
        <v>70</v>
      </c>
      <c r="E9" s="23" t="s">
        <v>71</v>
      </c>
      <c r="F9" s="23" t="s">
        <v>59</v>
      </c>
      <c r="G9" s="23" t="s">
        <v>60</v>
      </c>
      <c r="H9" s="24">
        <v>46405</v>
      </c>
      <c r="I9" s="24">
        <v>46598</v>
      </c>
      <c r="J9" s="25">
        <v>1</v>
      </c>
      <c r="K9" s="25">
        <v>20</v>
      </c>
      <c r="L9" s="25">
        <v>15</v>
      </c>
      <c r="M9" s="28">
        <f t="shared" si="0"/>
        <v>5</v>
      </c>
      <c r="N9" s="26">
        <v>735</v>
      </c>
      <c r="O9" s="28">
        <f t="shared" si="1"/>
        <v>14700</v>
      </c>
      <c r="P9" s="28">
        <f t="shared" si="2"/>
        <v>11025</v>
      </c>
      <c r="Q9" s="29">
        <f t="shared" si="3"/>
        <v>0.75</v>
      </c>
      <c r="R9" s="25">
        <v>12</v>
      </c>
      <c r="S9" s="29">
        <f t="shared" si="4"/>
        <v>0.8</v>
      </c>
      <c r="T9" s="27">
        <v>9</v>
      </c>
    </row>
    <row r="10" spans="1:20" ht="16.5" customHeight="1" x14ac:dyDescent="0.25">
      <c r="A10" s="23" t="s">
        <v>81</v>
      </c>
      <c r="B10" s="23" t="s">
        <v>82</v>
      </c>
      <c r="C10" s="23" t="s">
        <v>83</v>
      </c>
      <c r="D10" s="23" t="s">
        <v>57</v>
      </c>
      <c r="E10" s="23" t="s">
        <v>58</v>
      </c>
      <c r="F10" s="23" t="s">
        <v>72</v>
      </c>
      <c r="G10" s="23" t="s">
        <v>66</v>
      </c>
      <c r="H10" s="24">
        <v>46511</v>
      </c>
      <c r="I10" s="24">
        <v>46513</v>
      </c>
      <c r="J10" s="25">
        <v>5</v>
      </c>
      <c r="K10" s="25">
        <v>60</v>
      </c>
      <c r="L10" s="25">
        <v>58</v>
      </c>
      <c r="M10" s="19">
        <f t="shared" si="0"/>
        <v>2</v>
      </c>
      <c r="N10" s="26">
        <v>21</v>
      </c>
      <c r="O10" s="19">
        <f t="shared" si="1"/>
        <v>1260</v>
      </c>
      <c r="P10" s="19">
        <f t="shared" si="2"/>
        <v>1218</v>
      </c>
      <c r="Q10" s="20">
        <f t="shared" si="3"/>
        <v>0.96666666666666667</v>
      </c>
      <c r="R10" s="25">
        <v>57</v>
      </c>
      <c r="S10" s="20">
        <f t="shared" si="4"/>
        <v>0.98275862068965514</v>
      </c>
      <c r="T10" s="27">
        <v>9.1999999999999993</v>
      </c>
    </row>
    <row r="11" spans="1:20" ht="16.5" customHeight="1" x14ac:dyDescent="0.25">
      <c r="A11" s="23" t="s">
        <v>84</v>
      </c>
      <c r="B11" s="23" t="s">
        <v>85</v>
      </c>
      <c r="C11" s="23" t="s">
        <v>86</v>
      </c>
      <c r="D11" s="23" t="s">
        <v>85</v>
      </c>
      <c r="E11" s="23" t="s">
        <v>87</v>
      </c>
      <c r="F11" s="23" t="s">
        <v>59</v>
      </c>
      <c r="G11" s="23" t="s">
        <v>60</v>
      </c>
      <c r="H11" s="24">
        <v>46399</v>
      </c>
      <c r="I11" s="24">
        <v>46675</v>
      </c>
      <c r="J11" s="25">
        <v>1</v>
      </c>
      <c r="K11" s="25">
        <v>14</v>
      </c>
      <c r="L11" s="25">
        <v>13</v>
      </c>
      <c r="M11" s="28">
        <f t="shared" si="0"/>
        <v>1</v>
      </c>
      <c r="N11" s="26">
        <v>24</v>
      </c>
      <c r="O11" s="28">
        <f t="shared" si="1"/>
        <v>336</v>
      </c>
      <c r="P11" s="28">
        <f t="shared" si="2"/>
        <v>312</v>
      </c>
      <c r="Q11" s="29">
        <f t="shared" si="3"/>
        <v>0.9285714285714286</v>
      </c>
      <c r="R11" s="25">
        <v>13</v>
      </c>
      <c r="S11" s="29">
        <f t="shared" si="4"/>
        <v>1</v>
      </c>
      <c r="T11" s="27">
        <v>9.3000000000000007</v>
      </c>
    </row>
    <row r="12" spans="1:20" ht="16.5" customHeight="1" x14ac:dyDescent="0.25">
      <c r="A12" s="23" t="s">
        <v>88</v>
      </c>
      <c r="B12" s="23" t="s">
        <v>89</v>
      </c>
      <c r="C12" s="23" t="s">
        <v>90</v>
      </c>
      <c r="D12" s="23" t="s">
        <v>91</v>
      </c>
      <c r="E12" s="23" t="s">
        <v>71</v>
      </c>
      <c r="F12" s="23" t="s">
        <v>59</v>
      </c>
      <c r="G12" s="23" t="s">
        <v>60</v>
      </c>
      <c r="H12" s="24">
        <v>46407</v>
      </c>
      <c r="I12" s="24">
        <v>46709</v>
      </c>
      <c r="J12" s="25">
        <v>1</v>
      </c>
      <c r="K12" s="25">
        <v>8</v>
      </c>
      <c r="L12" s="25">
        <v>7</v>
      </c>
      <c r="M12" s="19">
        <f t="shared" si="0"/>
        <v>1</v>
      </c>
      <c r="N12" s="26">
        <v>24</v>
      </c>
      <c r="O12" s="19">
        <f t="shared" si="1"/>
        <v>192</v>
      </c>
      <c r="P12" s="19">
        <f t="shared" si="2"/>
        <v>168</v>
      </c>
      <c r="Q12" s="20">
        <f t="shared" si="3"/>
        <v>0.875</v>
      </c>
      <c r="R12" s="25">
        <v>6</v>
      </c>
      <c r="S12" s="20">
        <f t="shared" si="4"/>
        <v>0.8571428571428571</v>
      </c>
      <c r="T12" s="27">
        <v>8.5</v>
      </c>
    </row>
    <row r="13" spans="1:20" ht="16.5" customHeight="1" x14ac:dyDescent="0.25">
      <c r="A13" s="23" t="s">
        <v>92</v>
      </c>
      <c r="B13" s="23" t="s">
        <v>93</v>
      </c>
      <c r="C13" s="23" t="s">
        <v>69</v>
      </c>
      <c r="D13" s="23" t="s">
        <v>94</v>
      </c>
      <c r="E13" s="23" t="s">
        <v>95</v>
      </c>
      <c r="F13" s="23" t="s">
        <v>72</v>
      </c>
      <c r="G13" s="23" t="s">
        <v>60</v>
      </c>
      <c r="H13" s="24">
        <v>46632</v>
      </c>
      <c r="I13" s="24">
        <v>46738</v>
      </c>
      <c r="J13" s="25">
        <v>1</v>
      </c>
      <c r="K13" s="25">
        <v>16</v>
      </c>
      <c r="L13" s="25">
        <v>15</v>
      </c>
      <c r="M13" s="28">
        <f t="shared" si="0"/>
        <v>1</v>
      </c>
      <c r="N13" s="26">
        <v>455</v>
      </c>
      <c r="O13" s="28">
        <f t="shared" si="1"/>
        <v>7280</v>
      </c>
      <c r="P13" s="28">
        <f t="shared" si="2"/>
        <v>6825</v>
      </c>
      <c r="Q13" s="29">
        <f t="shared" si="3"/>
        <v>0.9375</v>
      </c>
      <c r="R13" s="25">
        <v>13</v>
      </c>
      <c r="S13" s="29">
        <f t="shared" si="4"/>
        <v>0.8666666666666667</v>
      </c>
      <c r="T13" s="27">
        <v>8.6</v>
      </c>
    </row>
    <row r="14" spans="1:20" ht="16.5" customHeight="1" x14ac:dyDescent="0.25">
      <c r="A14" s="23" t="s">
        <v>96</v>
      </c>
      <c r="B14" s="23" t="s">
        <v>97</v>
      </c>
      <c r="C14" s="23" t="s">
        <v>98</v>
      </c>
      <c r="D14" s="23" t="s">
        <v>64</v>
      </c>
      <c r="E14" s="23" t="s">
        <v>99</v>
      </c>
      <c r="F14" s="23" t="s">
        <v>65</v>
      </c>
      <c r="G14" s="23" t="s">
        <v>66</v>
      </c>
      <c r="H14" s="24">
        <v>46644</v>
      </c>
      <c r="I14" s="24">
        <v>46683</v>
      </c>
      <c r="J14" s="25">
        <v>2</v>
      </c>
      <c r="K14" s="25">
        <v>26</v>
      </c>
      <c r="L14" s="25">
        <v>23</v>
      </c>
      <c r="M14" s="19">
        <f t="shared" si="0"/>
        <v>3</v>
      </c>
      <c r="N14" s="26">
        <v>42</v>
      </c>
      <c r="O14" s="19">
        <f t="shared" si="1"/>
        <v>1092</v>
      </c>
      <c r="P14" s="19">
        <f t="shared" si="2"/>
        <v>966</v>
      </c>
      <c r="Q14" s="20">
        <f t="shared" si="3"/>
        <v>0.88461538461538458</v>
      </c>
      <c r="R14" s="25"/>
      <c r="S14" s="20" t="str">
        <f t="shared" si="4"/>
        <v/>
      </c>
      <c r="T14" s="27">
        <v>8.8000000000000007</v>
      </c>
    </row>
    <row r="15" spans="1:20" ht="16.5" customHeight="1" x14ac:dyDescent="0.25">
      <c r="A15" s="23" t="s">
        <v>100</v>
      </c>
      <c r="B15" s="23" t="s">
        <v>101</v>
      </c>
      <c r="C15" s="23" t="s">
        <v>56</v>
      </c>
      <c r="D15" s="23" t="s">
        <v>70</v>
      </c>
      <c r="E15" s="23" t="s">
        <v>58</v>
      </c>
      <c r="F15" s="23" t="s">
        <v>59</v>
      </c>
      <c r="G15" s="23" t="s">
        <v>66</v>
      </c>
      <c r="H15" s="24">
        <v>46426</v>
      </c>
      <c r="I15" s="24">
        <v>46563</v>
      </c>
      <c r="J15" s="25">
        <v>1</v>
      </c>
      <c r="K15" s="25">
        <v>19</v>
      </c>
      <c r="L15" s="25">
        <v>17</v>
      </c>
      <c r="M15" s="28">
        <f t="shared" si="0"/>
        <v>2</v>
      </c>
      <c r="N15" s="26">
        <v>385</v>
      </c>
      <c r="O15" s="28">
        <f t="shared" si="1"/>
        <v>7315</v>
      </c>
      <c r="P15" s="28">
        <f t="shared" si="2"/>
        <v>6545</v>
      </c>
      <c r="Q15" s="29">
        <f t="shared" si="3"/>
        <v>0.89473684210526316</v>
      </c>
      <c r="R15" s="25">
        <v>14</v>
      </c>
      <c r="S15" s="29">
        <f t="shared" si="4"/>
        <v>0.82352941176470584</v>
      </c>
      <c r="T15" s="27">
        <v>8.3000000000000007</v>
      </c>
    </row>
    <row r="16" spans="1:20" ht="16.5" customHeight="1" x14ac:dyDescent="0.25">
      <c r="A16" s="23" t="s">
        <v>102</v>
      </c>
      <c r="B16" s="23" t="s">
        <v>103</v>
      </c>
      <c r="C16" s="23" t="s">
        <v>104</v>
      </c>
      <c r="D16" s="23" t="s">
        <v>57</v>
      </c>
      <c r="E16" s="23" t="s">
        <v>58</v>
      </c>
      <c r="F16" s="23" t="s">
        <v>72</v>
      </c>
      <c r="G16" s="23" t="s">
        <v>60</v>
      </c>
      <c r="H16" s="24">
        <v>46553</v>
      </c>
      <c r="I16" s="24">
        <v>46553</v>
      </c>
      <c r="J16" s="25">
        <v>6</v>
      </c>
      <c r="K16" s="25">
        <v>72</v>
      </c>
      <c r="L16" s="25">
        <v>70</v>
      </c>
      <c r="M16" s="19">
        <f t="shared" si="0"/>
        <v>2</v>
      </c>
      <c r="N16" s="26">
        <v>7</v>
      </c>
      <c r="O16" s="19">
        <f t="shared" si="1"/>
        <v>504</v>
      </c>
      <c r="P16" s="19">
        <f t="shared" si="2"/>
        <v>490</v>
      </c>
      <c r="Q16" s="20">
        <f t="shared" si="3"/>
        <v>0.97222222222222221</v>
      </c>
      <c r="R16" s="25">
        <v>70</v>
      </c>
      <c r="S16" s="20">
        <f t="shared" si="4"/>
        <v>1</v>
      </c>
      <c r="T16" s="27">
        <v>9.1</v>
      </c>
    </row>
    <row r="17" spans="1:20" ht="16.5" customHeight="1" x14ac:dyDescent="0.25">
      <c r="A17" s="23"/>
      <c r="B17" s="23"/>
      <c r="C17" s="23"/>
      <c r="D17" s="23"/>
      <c r="E17" s="23"/>
      <c r="F17" s="23"/>
      <c r="G17" s="23"/>
      <c r="H17" s="24"/>
      <c r="I17" s="24"/>
      <c r="J17" s="25"/>
      <c r="K17" s="25"/>
      <c r="L17" s="25"/>
      <c r="M17" s="28" t="str">
        <f t="shared" si="0"/>
        <v/>
      </c>
      <c r="N17" s="26"/>
      <c r="O17" s="28" t="str">
        <f t="shared" si="1"/>
        <v/>
      </c>
      <c r="P17" s="28" t="str">
        <f t="shared" si="2"/>
        <v/>
      </c>
      <c r="Q17" s="29" t="str">
        <f t="shared" si="3"/>
        <v/>
      </c>
      <c r="R17" s="25"/>
      <c r="S17" s="29" t="str">
        <f t="shared" si="4"/>
        <v/>
      </c>
      <c r="T17" s="27"/>
    </row>
    <row r="18" spans="1:20" ht="16.5" customHeight="1" x14ac:dyDescent="0.25">
      <c r="A18" s="23"/>
      <c r="B18" s="23"/>
      <c r="C18" s="23"/>
      <c r="D18" s="23"/>
      <c r="E18" s="23"/>
      <c r="F18" s="23"/>
      <c r="G18" s="23"/>
      <c r="H18" s="24"/>
      <c r="I18" s="24"/>
      <c r="J18" s="25"/>
      <c r="K18" s="25"/>
      <c r="L18" s="25"/>
      <c r="M18" s="19" t="str">
        <f t="shared" si="0"/>
        <v/>
      </c>
      <c r="N18" s="26"/>
      <c r="O18" s="19" t="str">
        <f t="shared" si="1"/>
        <v/>
      </c>
      <c r="P18" s="19" t="str">
        <f t="shared" si="2"/>
        <v/>
      </c>
      <c r="Q18" s="20" t="str">
        <f t="shared" si="3"/>
        <v/>
      </c>
      <c r="R18" s="25"/>
      <c r="S18" s="20" t="str">
        <f t="shared" si="4"/>
        <v/>
      </c>
      <c r="T18" s="27"/>
    </row>
    <row r="19" spans="1:20" ht="16.5" customHeight="1" x14ac:dyDescent="0.25">
      <c r="A19" s="23"/>
      <c r="B19" s="23"/>
      <c r="C19" s="23"/>
      <c r="D19" s="23"/>
      <c r="E19" s="23"/>
      <c r="F19" s="23"/>
      <c r="G19" s="23"/>
      <c r="H19" s="24"/>
      <c r="I19" s="24"/>
      <c r="J19" s="25"/>
      <c r="K19" s="25"/>
      <c r="L19" s="25"/>
      <c r="M19" s="28" t="str">
        <f t="shared" si="0"/>
        <v/>
      </c>
      <c r="N19" s="26"/>
      <c r="O19" s="28" t="str">
        <f t="shared" si="1"/>
        <v/>
      </c>
      <c r="P19" s="28" t="str">
        <f t="shared" si="2"/>
        <v/>
      </c>
      <c r="Q19" s="29" t="str">
        <f t="shared" si="3"/>
        <v/>
      </c>
      <c r="R19" s="25"/>
      <c r="S19" s="29" t="str">
        <f t="shared" si="4"/>
        <v/>
      </c>
      <c r="T19" s="27"/>
    </row>
    <row r="20" spans="1:20" ht="16.5" customHeight="1" x14ac:dyDescent="0.25">
      <c r="A20" s="23"/>
      <c r="B20" s="23"/>
      <c r="C20" s="23"/>
      <c r="D20" s="23"/>
      <c r="E20" s="23"/>
      <c r="F20" s="23"/>
      <c r="G20" s="23"/>
      <c r="H20" s="24"/>
      <c r="I20" s="24"/>
      <c r="J20" s="25"/>
      <c r="K20" s="25"/>
      <c r="L20" s="25"/>
      <c r="M20" s="19" t="str">
        <f t="shared" si="0"/>
        <v/>
      </c>
      <c r="N20" s="26"/>
      <c r="O20" s="19" t="str">
        <f t="shared" si="1"/>
        <v/>
      </c>
      <c r="P20" s="19" t="str">
        <f t="shared" si="2"/>
        <v/>
      </c>
      <c r="Q20" s="20" t="str">
        <f t="shared" si="3"/>
        <v/>
      </c>
      <c r="R20" s="25"/>
      <c r="S20" s="20" t="str">
        <f t="shared" si="4"/>
        <v/>
      </c>
      <c r="T20" s="27"/>
    </row>
    <row r="21" spans="1:20" ht="16.5" customHeight="1" x14ac:dyDescent="0.25">
      <c r="A21" s="23"/>
      <c r="B21" s="23"/>
      <c r="C21" s="23"/>
      <c r="D21" s="23"/>
      <c r="E21" s="23"/>
      <c r="F21" s="23"/>
      <c r="G21" s="23"/>
      <c r="H21" s="24"/>
      <c r="I21" s="24"/>
      <c r="J21" s="25"/>
      <c r="K21" s="25"/>
      <c r="L21" s="25"/>
      <c r="M21" s="28" t="str">
        <f t="shared" si="0"/>
        <v/>
      </c>
      <c r="N21" s="26"/>
      <c r="O21" s="28" t="str">
        <f t="shared" si="1"/>
        <v/>
      </c>
      <c r="P21" s="28" t="str">
        <f t="shared" si="2"/>
        <v/>
      </c>
      <c r="Q21" s="29" t="str">
        <f t="shared" si="3"/>
        <v/>
      </c>
      <c r="R21" s="25"/>
      <c r="S21" s="29" t="str">
        <f t="shared" si="4"/>
        <v/>
      </c>
      <c r="T21" s="27"/>
    </row>
    <row r="22" spans="1:20" ht="16.5" customHeight="1" x14ac:dyDescent="0.25">
      <c r="A22" s="23"/>
      <c r="B22" s="23"/>
      <c r="C22" s="23"/>
      <c r="D22" s="23"/>
      <c r="E22" s="23"/>
      <c r="F22" s="23"/>
      <c r="G22" s="23"/>
      <c r="H22" s="24"/>
      <c r="I22" s="24"/>
      <c r="J22" s="25"/>
      <c r="K22" s="25"/>
      <c r="L22" s="25"/>
      <c r="M22" s="19" t="str">
        <f t="shared" si="0"/>
        <v/>
      </c>
      <c r="N22" s="26"/>
      <c r="O22" s="19" t="str">
        <f t="shared" si="1"/>
        <v/>
      </c>
      <c r="P22" s="19" t="str">
        <f t="shared" si="2"/>
        <v/>
      </c>
      <c r="Q22" s="20" t="str">
        <f t="shared" si="3"/>
        <v/>
      </c>
      <c r="R22" s="25"/>
      <c r="S22" s="20" t="str">
        <f t="shared" si="4"/>
        <v/>
      </c>
      <c r="T22" s="27"/>
    </row>
    <row r="23" spans="1:20" ht="16.5" customHeight="1" x14ac:dyDescent="0.25">
      <c r="A23" s="23"/>
      <c r="B23" s="23"/>
      <c r="C23" s="23"/>
      <c r="D23" s="23"/>
      <c r="E23" s="23"/>
      <c r="F23" s="23"/>
      <c r="G23" s="23"/>
      <c r="H23" s="24"/>
      <c r="I23" s="24"/>
      <c r="J23" s="25"/>
      <c r="K23" s="25"/>
      <c r="L23" s="25"/>
      <c r="M23" s="28" t="str">
        <f t="shared" si="0"/>
        <v/>
      </c>
      <c r="N23" s="26"/>
      <c r="O23" s="28" t="str">
        <f t="shared" si="1"/>
        <v/>
      </c>
      <c r="P23" s="28" t="str">
        <f t="shared" si="2"/>
        <v/>
      </c>
      <c r="Q23" s="29" t="str">
        <f t="shared" si="3"/>
        <v/>
      </c>
      <c r="R23" s="25"/>
      <c r="S23" s="29" t="str">
        <f t="shared" si="4"/>
        <v/>
      </c>
      <c r="T23" s="27"/>
    </row>
    <row r="24" spans="1:20" ht="16.5" customHeight="1" x14ac:dyDescent="0.25">
      <c r="A24" s="23"/>
      <c r="B24" s="23"/>
      <c r="C24" s="23"/>
      <c r="D24" s="23"/>
      <c r="E24" s="23"/>
      <c r="F24" s="23"/>
      <c r="G24" s="23"/>
      <c r="H24" s="24"/>
      <c r="I24" s="24"/>
      <c r="J24" s="25"/>
      <c r="K24" s="25"/>
      <c r="L24" s="25"/>
      <c r="M24" s="19" t="str">
        <f t="shared" si="0"/>
        <v/>
      </c>
      <c r="N24" s="26"/>
      <c r="O24" s="19" t="str">
        <f t="shared" si="1"/>
        <v/>
      </c>
      <c r="P24" s="19" t="str">
        <f t="shared" si="2"/>
        <v/>
      </c>
      <c r="Q24" s="20" t="str">
        <f t="shared" si="3"/>
        <v/>
      </c>
      <c r="R24" s="25"/>
      <c r="S24" s="20" t="str">
        <f t="shared" si="4"/>
        <v/>
      </c>
      <c r="T24" s="27"/>
    </row>
    <row r="25" spans="1:20" ht="16.5" customHeight="1" x14ac:dyDescent="0.25">
      <c r="A25" s="23"/>
      <c r="B25" s="23"/>
      <c r="C25" s="23"/>
      <c r="D25" s="23"/>
      <c r="E25" s="23"/>
      <c r="F25" s="23"/>
      <c r="G25" s="23"/>
      <c r="H25" s="24"/>
      <c r="I25" s="24"/>
      <c r="J25" s="25"/>
      <c r="K25" s="25"/>
      <c r="L25" s="25"/>
      <c r="M25" s="28" t="str">
        <f t="shared" si="0"/>
        <v/>
      </c>
      <c r="N25" s="26"/>
      <c r="O25" s="28" t="str">
        <f t="shared" si="1"/>
        <v/>
      </c>
      <c r="P25" s="28" t="str">
        <f t="shared" si="2"/>
        <v/>
      </c>
      <c r="Q25" s="29" t="str">
        <f t="shared" si="3"/>
        <v/>
      </c>
      <c r="R25" s="25"/>
      <c r="S25" s="29" t="str">
        <f t="shared" si="4"/>
        <v/>
      </c>
      <c r="T25" s="27"/>
    </row>
    <row r="26" spans="1:20" ht="16.5" customHeight="1" x14ac:dyDescent="0.25">
      <c r="A26" s="23"/>
      <c r="B26" s="23"/>
      <c r="C26" s="23"/>
      <c r="D26" s="23"/>
      <c r="E26" s="23"/>
      <c r="F26" s="23"/>
      <c r="G26" s="23"/>
      <c r="H26" s="24"/>
      <c r="I26" s="24"/>
      <c r="J26" s="25"/>
      <c r="K26" s="25"/>
      <c r="L26" s="25"/>
      <c r="M26" s="19" t="str">
        <f t="shared" si="0"/>
        <v/>
      </c>
      <c r="N26" s="26"/>
      <c r="O26" s="19" t="str">
        <f t="shared" si="1"/>
        <v/>
      </c>
      <c r="P26" s="19" t="str">
        <f t="shared" si="2"/>
        <v/>
      </c>
      <c r="Q26" s="20" t="str">
        <f t="shared" si="3"/>
        <v/>
      </c>
      <c r="R26" s="25"/>
      <c r="S26" s="20" t="str">
        <f t="shared" si="4"/>
        <v/>
      </c>
      <c r="T26" s="27"/>
    </row>
    <row r="27" spans="1:20" ht="16.5" customHeight="1" x14ac:dyDescent="0.25">
      <c r="A27" s="23"/>
      <c r="B27" s="23"/>
      <c r="C27" s="23"/>
      <c r="D27" s="23"/>
      <c r="E27" s="23"/>
      <c r="F27" s="23"/>
      <c r="G27" s="23"/>
      <c r="H27" s="24"/>
      <c r="I27" s="24"/>
      <c r="J27" s="25"/>
      <c r="K27" s="25"/>
      <c r="L27" s="25"/>
      <c r="M27" s="28" t="str">
        <f t="shared" si="0"/>
        <v/>
      </c>
      <c r="N27" s="26"/>
      <c r="O27" s="28" t="str">
        <f t="shared" si="1"/>
        <v/>
      </c>
      <c r="P27" s="28" t="str">
        <f t="shared" si="2"/>
        <v/>
      </c>
      <c r="Q27" s="29" t="str">
        <f t="shared" si="3"/>
        <v/>
      </c>
      <c r="R27" s="25"/>
      <c r="S27" s="29" t="str">
        <f t="shared" si="4"/>
        <v/>
      </c>
      <c r="T27" s="27"/>
    </row>
    <row r="28" spans="1:20" ht="16.5" customHeight="1" x14ac:dyDescent="0.25">
      <c r="A28" s="23"/>
      <c r="B28" s="23"/>
      <c r="C28" s="23"/>
      <c r="D28" s="23"/>
      <c r="E28" s="23"/>
      <c r="F28" s="23"/>
      <c r="G28" s="23"/>
      <c r="H28" s="24"/>
      <c r="I28" s="24"/>
      <c r="J28" s="25"/>
      <c r="K28" s="25"/>
      <c r="L28" s="25"/>
      <c r="M28" s="19" t="str">
        <f t="shared" si="0"/>
        <v/>
      </c>
      <c r="N28" s="26"/>
      <c r="O28" s="19" t="str">
        <f t="shared" si="1"/>
        <v/>
      </c>
      <c r="P28" s="19" t="str">
        <f t="shared" si="2"/>
        <v/>
      </c>
      <c r="Q28" s="20" t="str">
        <f t="shared" si="3"/>
        <v/>
      </c>
      <c r="R28" s="25"/>
      <c r="S28" s="20" t="str">
        <f t="shared" si="4"/>
        <v/>
      </c>
      <c r="T28" s="27"/>
    </row>
    <row r="29" spans="1:20" ht="16.5" customHeight="1" x14ac:dyDescent="0.25">
      <c r="A29" s="23"/>
      <c r="B29" s="23"/>
      <c r="C29" s="23"/>
      <c r="D29" s="23"/>
      <c r="E29" s="23"/>
      <c r="F29" s="23"/>
      <c r="G29" s="23"/>
      <c r="H29" s="24"/>
      <c r="I29" s="24"/>
      <c r="J29" s="25"/>
      <c r="K29" s="25"/>
      <c r="L29" s="25"/>
      <c r="M29" s="28" t="str">
        <f t="shared" si="0"/>
        <v/>
      </c>
      <c r="N29" s="26"/>
      <c r="O29" s="28" t="str">
        <f t="shared" si="1"/>
        <v/>
      </c>
      <c r="P29" s="28" t="str">
        <f t="shared" si="2"/>
        <v/>
      </c>
      <c r="Q29" s="29" t="str">
        <f t="shared" si="3"/>
        <v/>
      </c>
      <c r="R29" s="25"/>
      <c r="S29" s="29" t="str">
        <f t="shared" si="4"/>
        <v/>
      </c>
      <c r="T29" s="27"/>
    </row>
    <row r="30" spans="1:20" ht="16.5" customHeight="1" x14ac:dyDescent="0.25">
      <c r="A30" s="23"/>
      <c r="B30" s="23"/>
      <c r="C30" s="23"/>
      <c r="D30" s="23"/>
      <c r="E30" s="23"/>
      <c r="F30" s="23"/>
      <c r="G30" s="23"/>
      <c r="H30" s="24"/>
      <c r="I30" s="24"/>
      <c r="J30" s="25"/>
      <c r="K30" s="25"/>
      <c r="L30" s="25"/>
      <c r="M30" s="19" t="str">
        <f t="shared" si="0"/>
        <v/>
      </c>
      <c r="N30" s="26"/>
      <c r="O30" s="19" t="str">
        <f t="shared" si="1"/>
        <v/>
      </c>
      <c r="P30" s="19" t="str">
        <f t="shared" si="2"/>
        <v/>
      </c>
      <c r="Q30" s="20" t="str">
        <f t="shared" si="3"/>
        <v/>
      </c>
      <c r="R30" s="25"/>
      <c r="S30" s="20" t="str">
        <f t="shared" si="4"/>
        <v/>
      </c>
      <c r="T30" s="27"/>
    </row>
    <row r="31" spans="1:20" ht="16.5" customHeight="1" x14ac:dyDescent="0.25">
      <c r="A31" s="23"/>
      <c r="B31" s="23"/>
      <c r="C31" s="23"/>
      <c r="D31" s="23"/>
      <c r="E31" s="23"/>
      <c r="F31" s="23"/>
      <c r="G31" s="23"/>
      <c r="H31" s="24"/>
      <c r="I31" s="24"/>
      <c r="J31" s="25"/>
      <c r="K31" s="25"/>
      <c r="L31" s="25"/>
      <c r="M31" s="28" t="str">
        <f t="shared" si="0"/>
        <v/>
      </c>
      <c r="N31" s="26"/>
      <c r="O31" s="28" t="str">
        <f t="shared" si="1"/>
        <v/>
      </c>
      <c r="P31" s="28" t="str">
        <f t="shared" si="2"/>
        <v/>
      </c>
      <c r="Q31" s="29" t="str">
        <f t="shared" si="3"/>
        <v/>
      </c>
      <c r="R31" s="25"/>
      <c r="S31" s="29" t="str">
        <f t="shared" si="4"/>
        <v/>
      </c>
      <c r="T31" s="27"/>
    </row>
    <row r="32" spans="1:20" ht="16.5" customHeight="1" x14ac:dyDescent="0.25">
      <c r="A32" s="23"/>
      <c r="B32" s="23"/>
      <c r="C32" s="23"/>
      <c r="D32" s="23"/>
      <c r="E32" s="23"/>
      <c r="F32" s="23"/>
      <c r="G32" s="23"/>
      <c r="H32" s="24"/>
      <c r="I32" s="24"/>
      <c r="J32" s="25"/>
      <c r="K32" s="25"/>
      <c r="L32" s="25"/>
      <c r="M32" s="19" t="str">
        <f t="shared" si="0"/>
        <v/>
      </c>
      <c r="N32" s="26"/>
      <c r="O32" s="19" t="str">
        <f t="shared" si="1"/>
        <v/>
      </c>
      <c r="P32" s="19" t="str">
        <f t="shared" si="2"/>
        <v/>
      </c>
      <c r="Q32" s="20" t="str">
        <f t="shared" si="3"/>
        <v/>
      </c>
      <c r="R32" s="25"/>
      <c r="S32" s="20" t="str">
        <f t="shared" si="4"/>
        <v/>
      </c>
      <c r="T32" s="27"/>
    </row>
    <row r="33" spans="1:20" ht="16.5" customHeight="1" x14ac:dyDescent="0.25">
      <c r="A33" s="23"/>
      <c r="B33" s="23"/>
      <c r="C33" s="23"/>
      <c r="D33" s="23"/>
      <c r="E33" s="23"/>
      <c r="F33" s="23"/>
      <c r="G33" s="23"/>
      <c r="H33" s="24"/>
      <c r="I33" s="24"/>
      <c r="J33" s="25"/>
      <c r="K33" s="25"/>
      <c r="L33" s="25"/>
      <c r="M33" s="28" t="str">
        <f t="shared" si="0"/>
        <v/>
      </c>
      <c r="N33" s="26"/>
      <c r="O33" s="28" t="str">
        <f t="shared" si="1"/>
        <v/>
      </c>
      <c r="P33" s="28" t="str">
        <f t="shared" si="2"/>
        <v/>
      </c>
      <c r="Q33" s="29" t="str">
        <f t="shared" si="3"/>
        <v/>
      </c>
      <c r="R33" s="25"/>
      <c r="S33" s="29" t="str">
        <f t="shared" si="4"/>
        <v/>
      </c>
      <c r="T33" s="27"/>
    </row>
    <row r="34" spans="1:20" ht="16.5" customHeight="1" x14ac:dyDescent="0.25">
      <c r="A34" s="23"/>
      <c r="B34" s="23"/>
      <c r="C34" s="23"/>
      <c r="D34" s="23"/>
      <c r="E34" s="23"/>
      <c r="F34" s="23"/>
      <c r="G34" s="23"/>
      <c r="H34" s="24"/>
      <c r="I34" s="24"/>
      <c r="J34" s="25"/>
      <c r="K34" s="25"/>
      <c r="L34" s="25"/>
      <c r="M34" s="19" t="str">
        <f t="shared" si="0"/>
        <v/>
      </c>
      <c r="N34" s="26"/>
      <c r="O34" s="19" t="str">
        <f t="shared" si="1"/>
        <v/>
      </c>
      <c r="P34" s="19" t="str">
        <f t="shared" si="2"/>
        <v/>
      </c>
      <c r="Q34" s="20" t="str">
        <f t="shared" si="3"/>
        <v/>
      </c>
      <c r="R34" s="25"/>
      <c r="S34" s="20" t="str">
        <f t="shared" si="4"/>
        <v/>
      </c>
      <c r="T34" s="27"/>
    </row>
    <row r="35" spans="1:20" ht="16.5" customHeight="1" x14ac:dyDescent="0.25">
      <c r="A35" s="23"/>
      <c r="B35" s="23"/>
      <c r="C35" s="23"/>
      <c r="D35" s="23"/>
      <c r="E35" s="23"/>
      <c r="F35" s="23"/>
      <c r="G35" s="23"/>
      <c r="H35" s="24"/>
      <c r="I35" s="24"/>
      <c r="J35" s="25"/>
      <c r="K35" s="25"/>
      <c r="L35" s="25"/>
      <c r="M35" s="28" t="str">
        <f t="shared" si="0"/>
        <v/>
      </c>
      <c r="N35" s="26"/>
      <c r="O35" s="28" t="str">
        <f t="shared" si="1"/>
        <v/>
      </c>
      <c r="P35" s="28" t="str">
        <f t="shared" si="2"/>
        <v/>
      </c>
      <c r="Q35" s="29" t="str">
        <f t="shared" si="3"/>
        <v/>
      </c>
      <c r="R35" s="25"/>
      <c r="S35" s="29" t="str">
        <f t="shared" si="4"/>
        <v/>
      </c>
      <c r="T35" s="27"/>
    </row>
    <row r="36" spans="1:20" ht="16.5" customHeight="1" x14ac:dyDescent="0.25">
      <c r="A36" s="23"/>
      <c r="B36" s="23"/>
      <c r="C36" s="23"/>
      <c r="D36" s="23"/>
      <c r="E36" s="23"/>
      <c r="F36" s="23"/>
      <c r="G36" s="23"/>
      <c r="H36" s="24"/>
      <c r="I36" s="24"/>
      <c r="J36" s="25"/>
      <c r="K36" s="25"/>
      <c r="L36" s="25"/>
      <c r="M36" s="19" t="str">
        <f t="shared" si="0"/>
        <v/>
      </c>
      <c r="N36" s="26"/>
      <c r="O36" s="19" t="str">
        <f t="shared" si="1"/>
        <v/>
      </c>
      <c r="P36" s="19" t="str">
        <f t="shared" si="2"/>
        <v/>
      </c>
      <c r="Q36" s="20" t="str">
        <f t="shared" si="3"/>
        <v/>
      </c>
      <c r="R36" s="25"/>
      <c r="S36" s="20" t="str">
        <f t="shared" si="4"/>
        <v/>
      </c>
      <c r="T36" s="27"/>
    </row>
    <row r="37" spans="1:20" ht="16.5" customHeight="1" x14ac:dyDescent="0.25">
      <c r="A37" s="23"/>
      <c r="B37" s="23"/>
      <c r="C37" s="23"/>
      <c r="D37" s="23"/>
      <c r="E37" s="23"/>
      <c r="F37" s="23"/>
      <c r="G37" s="23"/>
      <c r="H37" s="24"/>
      <c r="I37" s="24"/>
      <c r="J37" s="25"/>
      <c r="K37" s="25"/>
      <c r="L37" s="25"/>
      <c r="M37" s="28" t="str">
        <f t="shared" si="0"/>
        <v/>
      </c>
      <c r="N37" s="26"/>
      <c r="O37" s="28" t="str">
        <f t="shared" si="1"/>
        <v/>
      </c>
      <c r="P37" s="28" t="str">
        <f t="shared" si="2"/>
        <v/>
      </c>
      <c r="Q37" s="29" t="str">
        <f t="shared" si="3"/>
        <v/>
      </c>
      <c r="R37" s="25"/>
      <c r="S37" s="29" t="str">
        <f t="shared" si="4"/>
        <v/>
      </c>
      <c r="T37" s="27"/>
    </row>
    <row r="38" spans="1:20" ht="16.5" customHeight="1" x14ac:dyDescent="0.25">
      <c r="A38" s="23"/>
      <c r="B38" s="23"/>
      <c r="C38" s="23"/>
      <c r="D38" s="23"/>
      <c r="E38" s="23"/>
      <c r="F38" s="23"/>
      <c r="G38" s="23"/>
      <c r="H38" s="24"/>
      <c r="I38" s="24"/>
      <c r="J38" s="25"/>
      <c r="K38" s="25"/>
      <c r="L38" s="25"/>
      <c r="M38" s="19" t="str">
        <f t="shared" si="0"/>
        <v/>
      </c>
      <c r="N38" s="26"/>
      <c r="O38" s="19" t="str">
        <f t="shared" si="1"/>
        <v/>
      </c>
      <c r="P38" s="19" t="str">
        <f t="shared" si="2"/>
        <v/>
      </c>
      <c r="Q38" s="20" t="str">
        <f t="shared" si="3"/>
        <v/>
      </c>
      <c r="R38" s="25"/>
      <c r="S38" s="20" t="str">
        <f t="shared" si="4"/>
        <v/>
      </c>
      <c r="T38" s="27"/>
    </row>
    <row r="39" spans="1:20" ht="16.5" customHeight="1" x14ac:dyDescent="0.25">
      <c r="A39" s="23"/>
      <c r="B39" s="23"/>
      <c r="C39" s="23"/>
      <c r="D39" s="23"/>
      <c r="E39" s="23"/>
      <c r="F39" s="23"/>
      <c r="G39" s="23"/>
      <c r="H39" s="24"/>
      <c r="I39" s="24"/>
      <c r="J39" s="25"/>
      <c r="K39" s="25"/>
      <c r="L39" s="25"/>
      <c r="M39" s="28" t="str">
        <f t="shared" si="0"/>
        <v/>
      </c>
      <c r="N39" s="26"/>
      <c r="O39" s="28" t="str">
        <f t="shared" si="1"/>
        <v/>
      </c>
      <c r="P39" s="28" t="str">
        <f t="shared" si="2"/>
        <v/>
      </c>
      <c r="Q39" s="29" t="str">
        <f t="shared" si="3"/>
        <v/>
      </c>
      <c r="R39" s="25"/>
      <c r="S39" s="29" t="str">
        <f t="shared" si="4"/>
        <v/>
      </c>
      <c r="T39" s="27"/>
    </row>
    <row r="40" spans="1:20" ht="16.5" customHeight="1" x14ac:dyDescent="0.25">
      <c r="A40" s="23"/>
      <c r="B40" s="23"/>
      <c r="C40" s="23"/>
      <c r="D40" s="23"/>
      <c r="E40" s="23"/>
      <c r="F40" s="23"/>
      <c r="G40" s="23"/>
      <c r="H40" s="24"/>
      <c r="I40" s="24"/>
      <c r="J40" s="25"/>
      <c r="K40" s="25"/>
      <c r="L40" s="25"/>
      <c r="M40" s="19" t="str">
        <f t="shared" si="0"/>
        <v/>
      </c>
      <c r="N40" s="26"/>
      <c r="O40" s="19" t="str">
        <f t="shared" si="1"/>
        <v/>
      </c>
      <c r="P40" s="19" t="str">
        <f t="shared" si="2"/>
        <v/>
      </c>
      <c r="Q40" s="20" t="str">
        <f t="shared" si="3"/>
        <v/>
      </c>
      <c r="R40" s="25"/>
      <c r="S40" s="20" t="str">
        <f t="shared" si="4"/>
        <v/>
      </c>
      <c r="T40" s="27"/>
    </row>
    <row r="41" spans="1:20" ht="16.5" customHeight="1" x14ac:dyDescent="0.25">
      <c r="A41" s="23"/>
      <c r="B41" s="23"/>
      <c r="C41" s="23"/>
      <c r="D41" s="23"/>
      <c r="E41" s="23"/>
      <c r="F41" s="23"/>
      <c r="G41" s="23"/>
      <c r="H41" s="24"/>
      <c r="I41" s="24"/>
      <c r="J41" s="25"/>
      <c r="K41" s="25"/>
      <c r="L41" s="25"/>
      <c r="M41" s="28" t="str">
        <f t="shared" si="0"/>
        <v/>
      </c>
      <c r="N41" s="26"/>
      <c r="O41" s="28" t="str">
        <f t="shared" si="1"/>
        <v/>
      </c>
      <c r="P41" s="28" t="str">
        <f t="shared" si="2"/>
        <v/>
      </c>
      <c r="Q41" s="29" t="str">
        <f t="shared" si="3"/>
        <v/>
      </c>
      <c r="R41" s="25"/>
      <c r="S41" s="29" t="str">
        <f t="shared" si="4"/>
        <v/>
      </c>
      <c r="T41" s="27"/>
    </row>
    <row r="42" spans="1:20" ht="16.5" customHeight="1" x14ac:dyDescent="0.25">
      <c r="A42" s="23"/>
      <c r="B42" s="23"/>
      <c r="C42" s="23"/>
      <c r="D42" s="23"/>
      <c r="E42" s="23"/>
      <c r="F42" s="23"/>
      <c r="G42" s="23"/>
      <c r="H42" s="24"/>
      <c r="I42" s="24"/>
      <c r="J42" s="25"/>
      <c r="K42" s="25"/>
      <c r="L42" s="25"/>
      <c r="M42" s="19" t="str">
        <f t="shared" si="0"/>
        <v/>
      </c>
      <c r="N42" s="26"/>
      <c r="O42" s="19" t="str">
        <f t="shared" si="1"/>
        <v/>
      </c>
      <c r="P42" s="19" t="str">
        <f t="shared" si="2"/>
        <v/>
      </c>
      <c r="Q42" s="20" t="str">
        <f t="shared" si="3"/>
        <v/>
      </c>
      <c r="R42" s="25"/>
      <c r="S42" s="20" t="str">
        <f t="shared" si="4"/>
        <v/>
      </c>
      <c r="T42" s="27"/>
    </row>
    <row r="43" spans="1:20" ht="16.5" customHeight="1" x14ac:dyDescent="0.25">
      <c r="A43" s="23"/>
      <c r="B43" s="23"/>
      <c r="C43" s="23"/>
      <c r="D43" s="23"/>
      <c r="E43" s="23"/>
      <c r="F43" s="23"/>
      <c r="G43" s="23"/>
      <c r="H43" s="24"/>
      <c r="I43" s="24"/>
      <c r="J43" s="25"/>
      <c r="K43" s="25"/>
      <c r="L43" s="25"/>
      <c r="M43" s="28" t="str">
        <f t="shared" si="0"/>
        <v/>
      </c>
      <c r="N43" s="26"/>
      <c r="O43" s="28" t="str">
        <f t="shared" si="1"/>
        <v/>
      </c>
      <c r="P43" s="28" t="str">
        <f t="shared" si="2"/>
        <v/>
      </c>
      <c r="Q43" s="29" t="str">
        <f t="shared" si="3"/>
        <v/>
      </c>
      <c r="R43" s="25"/>
      <c r="S43" s="29" t="str">
        <f t="shared" si="4"/>
        <v/>
      </c>
      <c r="T43" s="27"/>
    </row>
  </sheetData>
  <autoFilter ref="A3:T43" xr:uid="{00000000-0009-0000-0000-000001000000}"/>
  <mergeCells count="2">
    <mergeCell ref="A1:T1"/>
    <mergeCell ref="A2:T2"/>
  </mergeCells>
  <conditionalFormatting sqref="M4:M43">
    <cfRule type="cellIs" dxfId="0" priority="2" operator="lessThan">
      <formula>0</formula>
    </cfRule>
  </conditionalFormatting>
  <conditionalFormatting sqref="Q4:Q43">
    <cfRule type="colorScale" priority="3">
      <colorScale>
        <cfvo type="num" val="0.7"/>
        <cfvo type="num" val="0.9"/>
        <cfvo type="num" val="1"/>
        <color rgb="FFF3C9C3"/>
        <color rgb="FFFBEBCB"/>
        <color rgb="FFCBE7D6"/>
      </colorScale>
    </cfRule>
  </conditionalFormatting>
  <conditionalFormatting sqref="T4:T43">
    <cfRule type="colorScale" priority="4">
      <colorScale>
        <cfvo type="num" val="6"/>
        <cfvo type="num" val="8"/>
        <cfvo type="num" val="10"/>
        <color rgb="FFF3C9C3"/>
        <color rgb="FFFBEBCB"/>
        <color rgb="FFCBE7D6"/>
      </colorScale>
    </cfRule>
  </conditionalFormatting>
  <dataValidations count="9">
    <dataValidation type="list" allowBlank="1" errorTitle="Valeur invalide" error="Choisissez une spécialité dans la liste." sqref="C4:C43" xr:uid="{00000000-0002-0000-0100-000000000000}">
      <formula1>liste_specialite</formula1>
      <formula2>0</formula2>
    </dataValidation>
    <dataValidation type="list" allowBlank="1" errorTitle="Valeur invalide" error="Choisissez un objectif dans la liste." sqref="D4:D43" xr:uid="{00000000-0002-0000-0100-000001000000}">
      <formula1>liste_objectif</formula1>
      <formula2>0</formula2>
    </dataValidation>
    <dataValidation type="list" allowBlank="1" errorTitle="Valeur invalide" error="Choisissez un type de public dans la liste." sqref="E4:E43" xr:uid="{00000000-0002-0000-0100-000002000000}">
      <formula1>liste_public</formula1>
      <formula2>0</formula2>
    </dataValidation>
    <dataValidation type="list" allowBlank="1" errorTitle="Valeur invalide" error="Choisissez une modalité dans la liste." sqref="F4:F43" xr:uid="{00000000-0002-0000-0100-000003000000}">
      <formula1>liste_modalite</formula1>
      <formula2>0</formula2>
    </dataValidation>
    <dataValidation type="list" allowBlank="1" errorTitle="Valeur invalide" error="Choisissez Interne ou Externe." sqref="G4:G43" xr:uid="{00000000-0002-0000-0100-000004000000}">
      <formula1>liste_intervenant</formula1>
      <formula2>0</formula2>
    </dataValidation>
    <dataValidation type="whole" operator="greaterThanOrEqual" allowBlank="1" errorTitle="Nombre invalide" error="Nombre entier positif attendu." sqref="J4:L43 R4:R43" xr:uid="{00000000-0002-0000-0100-000005000000}">
      <formula1>0</formula1>
      <formula2>0</formula2>
    </dataValidation>
    <dataValidation type="decimal" operator="greaterThan" allowBlank="1" errorTitle="Durée invalide" error="La durée doit être supérieure à 0." sqref="N4:N43" xr:uid="{00000000-0002-0000-0100-000006000000}">
      <formula1>0</formula1>
      <formula2>0</formula2>
    </dataValidation>
    <dataValidation type="decimal" allowBlank="1" errorTitle="Note invalide" error="Note comprise entre 0 et 10." sqref="T4:T43" xr:uid="{00000000-0002-0000-0100-000007000000}">
      <formula1>0</formula1>
      <formula2>10</formula2>
    </dataValidation>
    <dataValidation type="date" allowBlank="1" errorTitle="Date invalide" error="Date de l'exercice 2027 attendue." sqref="H4:I43" xr:uid="{00000000-0002-0000-0100-000008000000}">
      <formula1>DATE(2027,1,1)</formula1>
      <formula2>DATE(2027,12,31)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B4E74"/>
    <pageSetUpPr fitToPage="1"/>
  </sheetPr>
  <dimension ref="B1:F42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6" width="34" customWidth="1"/>
  </cols>
  <sheetData>
    <row r="1" spans="2:6" x14ac:dyDescent="0.25">
      <c r="B1" s="15"/>
      <c r="C1" s="15"/>
      <c r="D1" s="15"/>
      <c r="E1" s="15"/>
      <c r="F1" s="15"/>
    </row>
    <row r="2" spans="2:6" ht="25.5" customHeight="1" x14ac:dyDescent="0.25">
      <c r="B2" s="49" t="s">
        <v>105</v>
      </c>
      <c r="C2" s="49"/>
      <c r="D2" s="49"/>
      <c r="E2" s="49"/>
      <c r="F2" s="49"/>
    </row>
    <row r="3" spans="2:6" x14ac:dyDescent="0.25">
      <c r="B3" s="12" t="s">
        <v>106</v>
      </c>
      <c r="C3" s="12"/>
      <c r="D3" s="12"/>
      <c r="E3" s="12"/>
      <c r="F3" s="12"/>
    </row>
    <row r="5" spans="2:6" x14ac:dyDescent="0.25">
      <c r="B5" s="2" t="s">
        <v>107</v>
      </c>
      <c r="C5" s="2"/>
      <c r="D5" s="2"/>
      <c r="E5" s="2"/>
      <c r="F5" s="2"/>
    </row>
    <row r="6" spans="2:6" ht="3" customHeight="1" x14ac:dyDescent="0.25">
      <c r="B6" s="16"/>
      <c r="C6" s="16"/>
      <c r="D6" s="16"/>
      <c r="E6" s="16"/>
      <c r="F6" s="16"/>
    </row>
    <row r="7" spans="2:6" ht="30" customHeight="1" x14ac:dyDescent="0.25">
      <c r="B7" s="50" t="s">
        <v>108</v>
      </c>
      <c r="C7" s="50"/>
      <c r="D7" s="50"/>
      <c r="E7" s="50"/>
      <c r="F7" s="50"/>
    </row>
    <row r="8" spans="2:6" ht="30" customHeight="1" x14ac:dyDescent="0.25">
      <c r="B8" s="50" t="s">
        <v>109</v>
      </c>
      <c r="C8" s="50"/>
      <c r="D8" s="50"/>
      <c r="E8" s="50"/>
      <c r="F8" s="50"/>
    </row>
    <row r="9" spans="2:6" ht="30" customHeight="1" x14ac:dyDescent="0.25">
      <c r="B9" s="50" t="s">
        <v>110</v>
      </c>
      <c r="C9" s="50"/>
      <c r="D9" s="50"/>
      <c r="E9" s="50"/>
      <c r="F9" s="50"/>
    </row>
    <row r="10" spans="2:6" ht="30" customHeight="1" x14ac:dyDescent="0.25">
      <c r="B10" s="50" t="s">
        <v>111</v>
      </c>
      <c r="C10" s="50"/>
      <c r="D10" s="50"/>
      <c r="E10" s="50"/>
      <c r="F10" s="50"/>
    </row>
    <row r="11" spans="2:6" ht="30" customHeight="1" x14ac:dyDescent="0.25">
      <c r="B11" s="50" t="s">
        <v>112</v>
      </c>
      <c r="C11" s="50"/>
      <c r="D11" s="50"/>
      <c r="E11" s="50"/>
      <c r="F11" s="50"/>
    </row>
    <row r="12" spans="2:6" ht="30" customHeight="1" x14ac:dyDescent="0.25">
      <c r="B12" s="50" t="s">
        <v>113</v>
      </c>
      <c r="C12" s="50"/>
      <c r="D12" s="50"/>
      <c r="E12" s="50"/>
      <c r="F12" s="50"/>
    </row>
    <row r="13" spans="2:6" ht="30" customHeight="1" x14ac:dyDescent="0.25">
      <c r="B13" s="50" t="s">
        <v>114</v>
      </c>
      <c r="C13" s="50"/>
      <c r="D13" s="50"/>
      <c r="E13" s="50"/>
      <c r="F13" s="50"/>
    </row>
    <row r="15" spans="2:6" x14ac:dyDescent="0.25">
      <c r="B15" s="2" t="s">
        <v>115</v>
      </c>
      <c r="C15" s="2"/>
      <c r="D15" s="2"/>
      <c r="E15" s="2"/>
      <c r="F15" s="2"/>
    </row>
    <row r="16" spans="2:6" ht="3" customHeight="1" x14ac:dyDescent="0.25">
      <c r="B16" s="16"/>
      <c r="C16" s="16"/>
      <c r="D16" s="16"/>
      <c r="E16" s="16"/>
      <c r="F16" s="16"/>
    </row>
    <row r="17" spans="2:5" ht="19.5" customHeight="1" x14ac:dyDescent="0.25">
      <c r="B17" s="30" t="s">
        <v>116</v>
      </c>
      <c r="C17" s="30" t="s">
        <v>117</v>
      </c>
      <c r="D17" s="30" t="s">
        <v>118</v>
      </c>
      <c r="E17" s="30" t="s">
        <v>119</v>
      </c>
    </row>
    <row r="18" spans="2:5" x14ac:dyDescent="0.25">
      <c r="B18" s="31" t="s">
        <v>58</v>
      </c>
      <c r="C18" s="31" t="s">
        <v>70</v>
      </c>
      <c r="D18" s="31" t="s">
        <v>72</v>
      </c>
      <c r="E18" s="31" t="s">
        <v>60</v>
      </c>
    </row>
    <row r="19" spans="2:5" x14ac:dyDescent="0.25">
      <c r="B19" s="32" t="s">
        <v>71</v>
      </c>
      <c r="C19" s="32" t="s">
        <v>57</v>
      </c>
      <c r="D19" s="32" t="s">
        <v>65</v>
      </c>
      <c r="E19" s="32" t="s">
        <v>66</v>
      </c>
    </row>
    <row r="20" spans="2:5" x14ac:dyDescent="0.25">
      <c r="B20" s="31" t="s">
        <v>87</v>
      </c>
      <c r="C20" s="31" t="s">
        <v>94</v>
      </c>
      <c r="D20" s="31" t="s">
        <v>59</v>
      </c>
      <c r="E20" s="31"/>
    </row>
    <row r="21" spans="2:5" x14ac:dyDescent="0.25">
      <c r="B21" s="32" t="s">
        <v>99</v>
      </c>
      <c r="C21" s="32" t="s">
        <v>91</v>
      </c>
      <c r="D21" s="32" t="s">
        <v>120</v>
      </c>
      <c r="E21" s="32"/>
    </row>
    <row r="22" spans="2:5" x14ac:dyDescent="0.25">
      <c r="B22" s="31" t="s">
        <v>95</v>
      </c>
      <c r="C22" s="31" t="s">
        <v>85</v>
      </c>
      <c r="D22" s="31"/>
      <c r="E22" s="31"/>
    </row>
    <row r="23" spans="2:5" ht="24" x14ac:dyDescent="0.25">
      <c r="B23" s="32"/>
      <c r="C23" s="32" t="s">
        <v>64</v>
      </c>
      <c r="D23" s="32"/>
      <c r="E23" s="32"/>
    </row>
    <row r="25" spans="2:5" ht="19.5" customHeight="1" x14ac:dyDescent="0.25">
      <c r="B25" s="51" t="s">
        <v>121</v>
      </c>
      <c r="C25" s="51"/>
    </row>
    <row r="26" spans="2:5" ht="15" customHeight="1" x14ac:dyDescent="0.25">
      <c r="B26" s="52" t="s">
        <v>75</v>
      </c>
      <c r="C26" s="52"/>
    </row>
    <row r="27" spans="2:5" ht="15" customHeight="1" x14ac:dyDescent="0.25">
      <c r="B27" s="53" t="s">
        <v>69</v>
      </c>
      <c r="C27" s="53"/>
    </row>
    <row r="28" spans="2:5" ht="15" customHeight="1" x14ac:dyDescent="0.25">
      <c r="B28" s="52" t="s">
        <v>78</v>
      </c>
      <c r="C28" s="52"/>
    </row>
    <row r="29" spans="2:5" ht="15" customHeight="1" x14ac:dyDescent="0.25">
      <c r="B29" s="53" t="s">
        <v>56</v>
      </c>
      <c r="C29" s="53"/>
    </row>
    <row r="30" spans="2:5" ht="15" customHeight="1" x14ac:dyDescent="0.25">
      <c r="B30" s="52" t="s">
        <v>98</v>
      </c>
      <c r="C30" s="52"/>
    </row>
    <row r="31" spans="2:5" ht="15" customHeight="1" x14ac:dyDescent="0.25">
      <c r="B31" s="53" t="s">
        <v>122</v>
      </c>
      <c r="C31" s="53"/>
    </row>
    <row r="32" spans="2:5" ht="15" customHeight="1" x14ac:dyDescent="0.25">
      <c r="B32" s="52" t="s">
        <v>63</v>
      </c>
      <c r="C32" s="52"/>
    </row>
    <row r="33" spans="2:6" ht="15" customHeight="1" x14ac:dyDescent="0.25">
      <c r="B33" s="53" t="s">
        <v>104</v>
      </c>
      <c r="C33" s="53"/>
    </row>
    <row r="34" spans="2:6" ht="15" customHeight="1" x14ac:dyDescent="0.25">
      <c r="B34" s="52" t="s">
        <v>90</v>
      </c>
      <c r="C34" s="52"/>
    </row>
    <row r="35" spans="2:6" ht="15" customHeight="1" x14ac:dyDescent="0.25">
      <c r="B35" s="53" t="s">
        <v>123</v>
      </c>
      <c r="C35" s="53"/>
    </row>
    <row r="36" spans="2:6" ht="15" customHeight="1" x14ac:dyDescent="0.25">
      <c r="B36" s="52" t="s">
        <v>124</v>
      </c>
      <c r="C36" s="52"/>
    </row>
    <row r="37" spans="2:6" ht="15" customHeight="1" x14ac:dyDescent="0.25">
      <c r="B37" s="53" t="s">
        <v>125</v>
      </c>
      <c r="C37" s="53"/>
    </row>
    <row r="38" spans="2:6" ht="15" customHeight="1" x14ac:dyDescent="0.25">
      <c r="B38" s="52" t="s">
        <v>83</v>
      </c>
      <c r="C38" s="52"/>
    </row>
    <row r="39" spans="2:6" ht="15" customHeight="1" x14ac:dyDescent="0.25">
      <c r="B39" s="53" t="s">
        <v>126</v>
      </c>
      <c r="C39" s="53"/>
    </row>
    <row r="40" spans="2:6" ht="15" customHeight="1" x14ac:dyDescent="0.25">
      <c r="B40" s="52" t="s">
        <v>86</v>
      </c>
      <c r="C40" s="52"/>
    </row>
    <row r="42" spans="2:6" ht="15" customHeight="1" x14ac:dyDescent="0.25">
      <c r="B42" s="54" t="s">
        <v>127</v>
      </c>
      <c r="C42" s="54"/>
      <c r="D42" s="54"/>
      <c r="E42" s="54"/>
      <c r="F42" s="54"/>
    </row>
  </sheetData>
  <mergeCells count="28">
    <mergeCell ref="B39:C39"/>
    <mergeCell ref="B40:C40"/>
    <mergeCell ref="B42:F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15:F15"/>
    <mergeCell ref="B25:C25"/>
    <mergeCell ref="B26:C26"/>
    <mergeCell ref="B27:C27"/>
    <mergeCell ref="B28:C28"/>
    <mergeCell ref="B9:F9"/>
    <mergeCell ref="B10:F10"/>
    <mergeCell ref="B11:F11"/>
    <mergeCell ref="B12:F12"/>
    <mergeCell ref="B13:F13"/>
    <mergeCell ref="B2:F2"/>
    <mergeCell ref="B3:F3"/>
    <mergeCell ref="B5:F5"/>
    <mergeCell ref="B7:F7"/>
    <mergeCell ref="B8:F8"/>
  </mergeCells>
  <pageMargins left="0.3" right="0.3" top="0.4" bottom="0.4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Synthèse</vt:lpstr>
      <vt:lpstr>Suivi des actions</vt:lpstr>
      <vt:lpstr>Guide</vt:lpstr>
      <vt:lpstr>Synthèse!Druckbereich</vt:lpstr>
      <vt:lpstr>liste_intervenant</vt:lpstr>
      <vt:lpstr>liste_modalite</vt:lpstr>
      <vt:lpstr>liste_objectif</vt:lpstr>
      <vt:lpstr>liste_public</vt:lpstr>
      <vt:lpstr>liste_specialite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2026-09-22T10:36:17Z</dcterms:created>
  <dcterms:modified xsi:type="dcterms:W3CDTF">2026-09-27T14:54:37Z</dcterms:modified>
  <dc:language>en-US</dc:language>
</cp:coreProperties>
</file>