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923234D7-50E3-4FB0-8377-574D2280505B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Synthèse" sheetId="1" r:id="rId1"/>
    <sheet name="Suivi des actions" sheetId="2" r:id="rId2"/>
    <sheet name="Paramètres" sheetId="3" r:id="rId3"/>
  </sheets>
  <definedNames>
    <definedName name="_xlnm._FilterDatabase" localSheetId="1" hidden="1">'Suivi des actions'!$A$2:$T$42</definedName>
    <definedName name="_xlnm.Print_Area" localSheetId="0">Synthèse!$A$1:$L$62</definedName>
    <definedName name="liste_formateur">Paramètres!$E$14:$E$15</definedName>
    <definedName name="liste_modalite">Paramètres!$D$14:$D$17</definedName>
    <definedName name="liste_objectif">Paramètres!$C$14:$C$19</definedName>
    <definedName name="liste_public">Paramètres!$B$14:$B$18</definedName>
    <definedName name="liste_specialite">Paramètres!$B$22:$B$36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42" i="2" l="1"/>
  <c r="P42" i="2"/>
  <c r="O42" i="2"/>
  <c r="Q42" i="2" s="1"/>
  <c r="M42" i="2"/>
  <c r="S41" i="2"/>
  <c r="P41" i="2"/>
  <c r="O41" i="2"/>
  <c r="Q41" i="2" s="1"/>
  <c r="M41" i="2"/>
  <c r="S40" i="2"/>
  <c r="P40" i="2"/>
  <c r="O40" i="2"/>
  <c r="Q40" i="2" s="1"/>
  <c r="M40" i="2"/>
  <c r="S39" i="2"/>
  <c r="P39" i="2"/>
  <c r="O39" i="2"/>
  <c r="Q39" i="2" s="1"/>
  <c r="M39" i="2"/>
  <c r="S38" i="2"/>
  <c r="Q38" i="2"/>
  <c r="P38" i="2"/>
  <c r="O38" i="2"/>
  <c r="M38" i="2"/>
  <c r="S37" i="2"/>
  <c r="P37" i="2"/>
  <c r="O37" i="2"/>
  <c r="Q37" i="2" s="1"/>
  <c r="M37" i="2"/>
  <c r="S36" i="2"/>
  <c r="P36" i="2"/>
  <c r="O36" i="2"/>
  <c r="Q36" i="2" s="1"/>
  <c r="M36" i="2"/>
  <c r="S35" i="2"/>
  <c r="Q35" i="2"/>
  <c r="P35" i="2"/>
  <c r="O35" i="2"/>
  <c r="M35" i="2"/>
  <c r="S34" i="2"/>
  <c r="Q34" i="2"/>
  <c r="P34" i="2"/>
  <c r="O34" i="2"/>
  <c r="M34" i="2"/>
  <c r="S33" i="2"/>
  <c r="P33" i="2"/>
  <c r="O33" i="2"/>
  <c r="Q33" i="2" s="1"/>
  <c r="M33" i="2"/>
  <c r="S32" i="2"/>
  <c r="P32" i="2"/>
  <c r="O32" i="2"/>
  <c r="Q32" i="2" s="1"/>
  <c r="M32" i="2"/>
  <c r="S31" i="2"/>
  <c r="Q31" i="2"/>
  <c r="P31" i="2"/>
  <c r="O31" i="2"/>
  <c r="M31" i="2"/>
  <c r="S30" i="2"/>
  <c r="Q30" i="2"/>
  <c r="P30" i="2"/>
  <c r="O30" i="2"/>
  <c r="M30" i="2"/>
  <c r="S29" i="2"/>
  <c r="P29" i="2"/>
  <c r="O29" i="2"/>
  <c r="Q29" i="2" s="1"/>
  <c r="M29" i="2"/>
  <c r="S28" i="2"/>
  <c r="P28" i="2"/>
  <c r="O28" i="2"/>
  <c r="Q28" i="2" s="1"/>
  <c r="M28" i="2"/>
  <c r="S27" i="2"/>
  <c r="Q27" i="2"/>
  <c r="P27" i="2"/>
  <c r="O27" i="2"/>
  <c r="M27" i="2"/>
  <c r="S26" i="2"/>
  <c r="Q26" i="2"/>
  <c r="P26" i="2"/>
  <c r="O26" i="2"/>
  <c r="M26" i="2"/>
  <c r="S25" i="2"/>
  <c r="P25" i="2"/>
  <c r="O25" i="2"/>
  <c r="Q25" i="2" s="1"/>
  <c r="M25" i="2"/>
  <c r="S24" i="2"/>
  <c r="P24" i="2"/>
  <c r="O24" i="2"/>
  <c r="Q24" i="2" s="1"/>
  <c r="M24" i="2"/>
  <c r="S23" i="2"/>
  <c r="Q23" i="2"/>
  <c r="P23" i="2"/>
  <c r="O23" i="2"/>
  <c r="M23" i="2"/>
  <c r="S22" i="2"/>
  <c r="Q22" i="2"/>
  <c r="P22" i="2"/>
  <c r="O22" i="2"/>
  <c r="M22" i="2"/>
  <c r="S21" i="2"/>
  <c r="P21" i="2"/>
  <c r="O21" i="2"/>
  <c r="Q21" i="2" s="1"/>
  <c r="M21" i="2"/>
  <c r="S20" i="2"/>
  <c r="P20" i="2"/>
  <c r="O20" i="2"/>
  <c r="Q20" i="2" s="1"/>
  <c r="M20" i="2"/>
  <c r="S19" i="2"/>
  <c r="Q19" i="2"/>
  <c r="P19" i="2"/>
  <c r="O19" i="2"/>
  <c r="M19" i="2"/>
  <c r="S18" i="2"/>
  <c r="Q18" i="2"/>
  <c r="P18" i="2"/>
  <c r="O18" i="2"/>
  <c r="M18" i="2"/>
  <c r="S17" i="2"/>
  <c r="P17" i="2"/>
  <c r="O17" i="2"/>
  <c r="Q17" i="2" s="1"/>
  <c r="M17" i="2"/>
  <c r="S16" i="2"/>
  <c r="P16" i="2"/>
  <c r="O16" i="2"/>
  <c r="Q16" i="2" s="1"/>
  <c r="M16" i="2"/>
  <c r="S15" i="2"/>
  <c r="Q15" i="2"/>
  <c r="P15" i="2"/>
  <c r="O15" i="2"/>
  <c r="M15" i="2"/>
  <c r="S14" i="2"/>
  <c r="Q14" i="2"/>
  <c r="P14" i="2"/>
  <c r="O14" i="2"/>
  <c r="M14" i="2"/>
  <c r="S13" i="2"/>
  <c r="P13" i="2"/>
  <c r="O13" i="2"/>
  <c r="Q13" i="2" s="1"/>
  <c r="M13" i="2"/>
  <c r="S12" i="2"/>
  <c r="P12" i="2"/>
  <c r="O12" i="2"/>
  <c r="Q12" i="2" s="1"/>
  <c r="M12" i="2"/>
  <c r="S11" i="2"/>
  <c r="Q11" i="2"/>
  <c r="P11" i="2"/>
  <c r="O11" i="2"/>
  <c r="M11" i="2"/>
  <c r="S10" i="2"/>
  <c r="Q10" i="2"/>
  <c r="P10" i="2"/>
  <c r="O10" i="2"/>
  <c r="M10" i="2"/>
  <c r="S9" i="2"/>
  <c r="P9" i="2"/>
  <c r="O9" i="2"/>
  <c r="Q9" i="2" s="1"/>
  <c r="M9" i="2"/>
  <c r="S8" i="2"/>
  <c r="P8" i="2"/>
  <c r="O8" i="2"/>
  <c r="Q8" i="2" s="1"/>
  <c r="M8" i="2"/>
  <c r="S7" i="2"/>
  <c r="Q7" i="2"/>
  <c r="P7" i="2"/>
  <c r="O7" i="2"/>
  <c r="M7" i="2"/>
  <c r="S6" i="2"/>
  <c r="Q6" i="2"/>
  <c r="P6" i="2"/>
  <c r="O6" i="2"/>
  <c r="M6" i="2"/>
  <c r="S5" i="2"/>
  <c r="P5" i="2"/>
  <c r="O5" i="2"/>
  <c r="Q5" i="2" s="1"/>
  <c r="M5" i="2"/>
  <c r="S4" i="2"/>
  <c r="P4" i="2"/>
  <c r="O4" i="2"/>
  <c r="Q4" i="2" s="1"/>
  <c r="M4" i="2"/>
  <c r="S3" i="2"/>
  <c r="Q3" i="2"/>
  <c r="P3" i="2"/>
  <c r="O3" i="2"/>
  <c r="M3" i="2"/>
  <c r="E42" i="1"/>
  <c r="C42" i="1"/>
  <c r="B42" i="1"/>
  <c r="D42" i="1" s="1"/>
  <c r="E41" i="1"/>
  <c r="F41" i="1" s="1"/>
  <c r="B41" i="1"/>
  <c r="D41" i="1" s="1"/>
  <c r="E40" i="1"/>
  <c r="D40" i="1"/>
  <c r="C40" i="1"/>
  <c r="B40" i="1"/>
  <c r="B39" i="1"/>
  <c r="E39" i="1" s="1"/>
  <c r="F39" i="1" s="1"/>
  <c r="C38" i="1"/>
  <c r="B38" i="1"/>
  <c r="E38" i="1" s="1"/>
  <c r="F38" i="1" s="1"/>
  <c r="H37" i="1"/>
  <c r="J37" i="1" s="1"/>
  <c r="K37" i="1" s="1"/>
  <c r="E37" i="1"/>
  <c r="F37" i="1" s="1"/>
  <c r="B37" i="1"/>
  <c r="D37" i="1" s="1"/>
  <c r="J36" i="1"/>
  <c r="K36" i="1" s="1"/>
  <c r="I36" i="1"/>
  <c r="H36" i="1"/>
  <c r="E36" i="1"/>
  <c r="D36" i="1"/>
  <c r="B36" i="1"/>
  <c r="C36" i="1" s="1"/>
  <c r="C35" i="1"/>
  <c r="B35" i="1"/>
  <c r="E35" i="1" s="1"/>
  <c r="E34" i="1"/>
  <c r="D34" i="1"/>
  <c r="B34" i="1"/>
  <c r="C34" i="1" s="1"/>
  <c r="E33" i="1"/>
  <c r="D33" i="1"/>
  <c r="C33" i="1"/>
  <c r="B33" i="1"/>
  <c r="E32" i="1"/>
  <c r="D32" i="1"/>
  <c r="C32" i="1"/>
  <c r="B32" i="1"/>
  <c r="H31" i="1"/>
  <c r="J31" i="1" s="1"/>
  <c r="K31" i="1" s="1"/>
  <c r="B31" i="1"/>
  <c r="C31" i="1" s="1"/>
  <c r="J30" i="1"/>
  <c r="K30" i="1" s="1"/>
  <c r="H30" i="1"/>
  <c r="I30" i="1" s="1"/>
  <c r="B30" i="1"/>
  <c r="E30" i="1" s="1"/>
  <c r="I29" i="1"/>
  <c r="H29" i="1"/>
  <c r="J29" i="1" s="1"/>
  <c r="K29" i="1" s="1"/>
  <c r="E29" i="1"/>
  <c r="D29" i="1"/>
  <c r="B29" i="1"/>
  <c r="C29" i="1" s="1"/>
  <c r="H28" i="1"/>
  <c r="J28" i="1" s="1"/>
  <c r="E28" i="1"/>
  <c r="D28" i="1"/>
  <c r="C28" i="1"/>
  <c r="B28" i="1"/>
  <c r="J23" i="1"/>
  <c r="H23" i="1"/>
  <c r="K23" i="1" s="1"/>
  <c r="H22" i="1"/>
  <c r="K22" i="1" s="1"/>
  <c r="D22" i="1"/>
  <c r="E22" i="1" s="1"/>
  <c r="C22" i="1"/>
  <c r="B22" i="1"/>
  <c r="F22" i="1" s="1"/>
  <c r="K21" i="1"/>
  <c r="J21" i="1"/>
  <c r="I21" i="1"/>
  <c r="H21" i="1"/>
  <c r="B21" i="1"/>
  <c r="F21" i="1" s="1"/>
  <c r="H20" i="1"/>
  <c r="I20" i="1" s="1"/>
  <c r="B20" i="1"/>
  <c r="D20" i="1" s="1"/>
  <c r="E20" i="1" s="1"/>
  <c r="H19" i="1"/>
  <c r="J19" i="1" s="1"/>
  <c r="F19" i="1"/>
  <c r="D19" i="1"/>
  <c r="E19" i="1" s="1"/>
  <c r="B19" i="1"/>
  <c r="C19" i="1" s="1"/>
  <c r="K18" i="1"/>
  <c r="J18" i="1"/>
  <c r="H18" i="1"/>
  <c r="I18" i="1" s="1"/>
  <c r="F18" i="1"/>
  <c r="D18" i="1"/>
  <c r="C18" i="1"/>
  <c r="B18" i="1"/>
  <c r="H14" i="1"/>
  <c r="F14" i="1"/>
  <c r="D14" i="1"/>
  <c r="B14" i="1"/>
  <c r="H11" i="1"/>
  <c r="F11" i="1"/>
  <c r="D11" i="1"/>
  <c r="B11" i="1"/>
  <c r="K28" i="1" l="1"/>
  <c r="J32" i="1"/>
  <c r="K32" i="1" s="1"/>
  <c r="F34" i="1"/>
  <c r="J24" i="1"/>
  <c r="F20" i="1"/>
  <c r="F23" i="1" s="1"/>
  <c r="I22" i="1"/>
  <c r="I28" i="1"/>
  <c r="D31" i="1"/>
  <c r="C37" i="1"/>
  <c r="C43" i="1" s="1"/>
  <c r="E18" i="1"/>
  <c r="J22" i="1"/>
  <c r="J20" i="1"/>
  <c r="K20" i="1"/>
  <c r="E31" i="1"/>
  <c r="F31" i="1" s="1"/>
  <c r="C21" i="1"/>
  <c r="D21" i="1"/>
  <c r="E21" i="1" s="1"/>
  <c r="I31" i="1"/>
  <c r="I23" i="1"/>
  <c r="I37" i="1"/>
  <c r="I38" i="1" s="1"/>
  <c r="K19" i="1"/>
  <c r="K24" i="1" s="1"/>
  <c r="D35" i="1"/>
  <c r="D43" i="1" s="1"/>
  <c r="C41" i="1"/>
  <c r="D38" i="1"/>
  <c r="I19" i="1"/>
  <c r="I24" i="1" s="1"/>
  <c r="C30" i="1"/>
  <c r="D30" i="1"/>
  <c r="C20" i="1"/>
  <c r="C23" i="1" s="1"/>
  <c r="J38" i="1"/>
  <c r="K38" i="1" s="1"/>
  <c r="C39" i="1"/>
  <c r="D39" i="1"/>
  <c r="F35" i="1" l="1"/>
  <c r="D23" i="1"/>
  <c r="E23" i="1" s="1"/>
  <c r="F33" i="1"/>
  <c r="F32" i="1"/>
  <c r="F36" i="1"/>
  <c r="E43" i="1"/>
  <c r="C45" i="1" s="1"/>
  <c r="F40" i="1"/>
  <c r="F28" i="1"/>
  <c r="I32" i="1"/>
  <c r="F42" i="1"/>
  <c r="F30" i="1"/>
  <c r="F29" i="1"/>
</calcChain>
</file>

<file path=xl/sharedStrings.xml><?xml version="1.0" encoding="utf-8"?>
<sst xmlns="http://schemas.openxmlformats.org/spreadsheetml/2006/main" count="203" uniqueCount="122">
  <si>
    <t>BILAN PÉDAGOGIQUE</t>
  </si>
  <si>
    <t>Organisme de formation</t>
  </si>
  <si>
    <t>Centre Exemple Formation</t>
  </si>
  <si>
    <t>N° de déclaration (NDA)</t>
  </si>
  <si>
    <t>12 34 56789 34</t>
  </si>
  <si>
    <t>Exercice / période</t>
  </si>
  <si>
    <t>au</t>
  </si>
  <si>
    <t>INDICATEURS CLÉS</t>
  </si>
  <si>
    <t>ACTIONS DE FORMATION</t>
  </si>
  <si>
    <t>STAGIAIRES FORMÉS</t>
  </si>
  <si>
    <t>HEURES-STAGIAIRES</t>
  </si>
  <si>
    <t>SESSIONS RÉALISÉES</t>
  </si>
  <si>
    <t>TAUX DE RÉALISATION</t>
  </si>
  <si>
    <t>TAUX DE RÉUSSITE</t>
  </si>
  <si>
    <t>TAUX D'ABANDON</t>
  </si>
  <si>
    <t>SATISFACTION MOYENNE</t>
  </si>
  <si>
    <t>Répartition par type de public  (Cadre F-1)</t>
  </si>
  <si>
    <t>Répartition par objectif  (Cadre F-3)</t>
  </si>
  <si>
    <t>Type de public</t>
  </si>
  <si>
    <t>Stagiaires</t>
  </si>
  <si>
    <t>Heures-stag.</t>
  </si>
  <si>
    <t>% heures</t>
  </si>
  <si>
    <t>Actions</t>
  </si>
  <si>
    <t>Objectif général</t>
  </si>
  <si>
    <t>TOTAL</t>
  </si>
  <si>
    <t>Répartition par spécialité de formation  (Cadre F-4)</t>
  </si>
  <si>
    <t>Répartition par modalité</t>
  </si>
  <si>
    <t>Spécialité (code NSF)</t>
  </si>
  <si>
    <t>Rang</t>
  </si>
  <si>
    <t>Modalité</t>
  </si>
  <si>
    <t>Personnes dispensant les heures</t>
  </si>
  <si>
    <t>Formateur</t>
  </si>
  <si>
    <t>▸ Les spécialités de rang 1 à 5 sont vos 5 principales spécialités de formation.</t>
  </si>
  <si>
    <t>Contrôle heures-stag.</t>
  </si>
  <si>
    <t>Modèle de bilan pédagogique — données d'exemple fictives. Complétez l'onglet « Suivi des actions » : la synthèse se recalcule automatiquement.</t>
  </si>
  <si>
    <t>SUIVI DES ACTIONS DE FORMATION  —  Exercice 2027</t>
  </si>
  <si>
    <t>Code action</t>
  </si>
  <si>
    <t>Intitulé de l'action</t>
  </si>
  <si>
    <t>Spécialité (NSF)</t>
  </si>
  <si>
    <t>Début</t>
  </si>
  <si>
    <t>Fin</t>
  </si>
  <si>
    <t>Sessions</t>
  </si>
  <si>
    <t>Stag. inscrits</t>
  </si>
  <si>
    <t>Stag. formés</t>
  </si>
  <si>
    <t>Abandons</t>
  </si>
  <si>
    <t>Durée (h/stag.)</t>
  </si>
  <si>
    <t>H-stag. prévues</t>
  </si>
  <si>
    <t>H-stag. réalisées</t>
  </si>
  <si>
    <t>Taux réalisation</t>
  </si>
  <si>
    <t>Stag. certifiés</t>
  </si>
  <si>
    <t>Taux réussite</t>
  </si>
  <si>
    <t>Satisfaction /10</t>
  </si>
  <si>
    <t>ACT-2027-001</t>
  </si>
  <si>
    <t>Titre professionnel Assistant commercial</t>
  </si>
  <si>
    <t>312 - Commerce, vente</t>
  </si>
  <si>
    <t>Diplôme / titre RNCP</t>
  </si>
  <si>
    <t>Demandeurs d'emploi</t>
  </si>
  <si>
    <t>Présentiel</t>
  </si>
  <si>
    <t>Interne</t>
  </si>
  <si>
    <t>ACT-2027-002</t>
  </si>
  <si>
    <t>Bureautique – Excel perfectionnement</t>
  </si>
  <si>
    <t>324 - Secrétariat, bureautique</t>
  </si>
  <si>
    <t>Certification / habilitation RS</t>
  </si>
  <si>
    <t>Salariés (secteur privé)</t>
  </si>
  <si>
    <t>Distanciel (FOAD)</t>
  </si>
  <si>
    <t>Externe (sous-traitance)</t>
  </si>
  <si>
    <t>ACT-2027-003</t>
  </si>
  <si>
    <t>Bilan de compétences</t>
  </si>
  <si>
    <t>415 - Développement des capacités, bilan de compétences</t>
  </si>
  <si>
    <t>Mixte</t>
  </si>
  <si>
    <t>ACT-2027-004</t>
  </si>
  <si>
    <t>Anglais professionnel – niveau B1</t>
  </si>
  <si>
    <t>136 - Langues vivantes</t>
  </si>
  <si>
    <t>ACT-2027-005</t>
  </si>
  <si>
    <t>Comptabilité pour non-comptables</t>
  </si>
  <si>
    <t>314 - Comptabilité, gestion</t>
  </si>
  <si>
    <t>Autre formation professionnelle continue</t>
  </si>
  <si>
    <t>ACT-2027-006</t>
  </si>
  <si>
    <t>Développeur web – titre professionnel</t>
  </si>
  <si>
    <t>326 - Informatique, réseaux</t>
  </si>
  <si>
    <t>ACT-2027-007</t>
  </si>
  <si>
    <t>Sauveteur secouriste du travail (SST)</t>
  </si>
  <si>
    <t>344 - Sécurité des biens et des personnes</t>
  </si>
  <si>
    <t>ACT-2027-008</t>
  </si>
  <si>
    <t>Accompagnement VAE Aide-soignant</t>
  </si>
  <si>
    <t>331 - Santé</t>
  </si>
  <si>
    <t>VAE</t>
  </si>
  <si>
    <t>ACT-2027-009</t>
  </si>
  <si>
    <t>CQP Vendeur-conseil</t>
  </si>
  <si>
    <t>CQP</t>
  </si>
  <si>
    <t>Apprentis</t>
  </si>
  <si>
    <t>ACT-2027-010</t>
  </si>
  <si>
    <t>Management d'équipe</t>
  </si>
  <si>
    <t>315 - Ressources humaines</t>
  </si>
  <si>
    <t>ACT-2027-011</t>
  </si>
  <si>
    <t>Petite enfance – CAP AEPE</t>
  </si>
  <si>
    <t>332 - Travail social</t>
  </si>
  <si>
    <t>Particuliers (à leurs frais)</t>
  </si>
  <si>
    <t>ACT-2027-012</t>
  </si>
  <si>
    <t>Community management</t>
  </si>
  <si>
    <t>320 - Communication, information</t>
  </si>
  <si>
    <t>Autres stagiaires</t>
  </si>
  <si>
    <t>PARAMÈTRES ET MODE D'EMPLOI</t>
  </si>
  <si>
    <t>Mode d'emploi</t>
  </si>
  <si>
    <t>1.  Renseignez vos formations dans l'onglet « Suivi des actions » : une ligne = une action de formation de l'exercice.</t>
  </si>
  <si>
    <t>2.  Les cellules à saisir sont sur fond crème. Les colonnes grisées se calculent seules (ne rien y écrire).</t>
  </si>
  <si>
    <t>3.  Les menus déroulants (spécialité, objectif, public, modalité, formateur) puisent dans les listes ci-dessous : modifiez-les ici pour les adapter.</t>
  </si>
  <si>
    <t>4.  L'onglet « Synthèse » se met à jour automatiquement : indicateurs clés, répartitions par public / objectif / spécialité et graphiques.</t>
  </si>
  <si>
    <t>5.  Heures-stagiaires = nombre de stagiaires × durée en heures. C'est la donnée volumétrique attendue au bilan.</t>
  </si>
  <si>
    <t>6.  Dans la répartition par spécialité, les 5 spécialités de rang 1 à 5 sont vos principales spécialités de formation (à déclarer).</t>
  </si>
  <si>
    <t>7.  Les données affichées sont des exemples fictifs : remplacez-les par les vôtres.</t>
  </si>
  <si>
    <t>Types de public</t>
  </si>
  <si>
    <t>Objectifs généraux</t>
  </si>
  <si>
    <t>Modalités</t>
  </si>
  <si>
    <t>Formateurs</t>
  </si>
  <si>
    <t>AFEST</t>
  </si>
  <si>
    <t>Spécialités de formation (code NSF)</t>
  </si>
  <si>
    <t>333 - Enseignement, formation</t>
  </si>
  <si>
    <t>334 - Accueil, hôtellerie, tourisme</t>
  </si>
  <si>
    <t>336 - Coiffure, esthétique</t>
  </si>
  <si>
    <t>411 - Pratiques sportives</t>
  </si>
  <si>
    <t>Codes NSF issus de la nomenclature officielle des spécialités de formation. Ajustez les libellés à votre activité si besoin.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</si>
</sst>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18" x14ac:knownFonts="1">
    <font>
      <sz val="11"/>
      <color theme="1"/>
      <name val="Calibri"/>
      <family val="2"/>
      <charset val="1"/>
    </font>
    <font>
      <b/>
      <sz val="26"/>
      <color rgb="FFFFFFFF"/>
      <name val="Calibri"/>
      <charset val="1"/>
    </font>
    <font>
      <b/>
      <sz val="10"/>
      <color rgb="FF6B7A78"/>
      <name val="Calibri"/>
      <charset val="1"/>
    </font>
    <font>
      <b/>
      <sz val="11"/>
      <color rgb="FF0B4F4A"/>
      <name val="Calibri"/>
      <charset val="1"/>
    </font>
    <font>
      <sz val="10"/>
      <color rgb="FF6B7A78"/>
      <name val="Calibri"/>
      <charset val="1"/>
    </font>
    <font>
      <b/>
      <sz val="12"/>
      <color rgb="FF0B4F4A"/>
      <name val="Calibri"/>
      <charset val="1"/>
    </font>
    <font>
      <b/>
      <sz val="9"/>
      <color rgb="FFFFFFFF"/>
      <name val="Calibri"/>
      <charset val="1"/>
    </font>
    <font>
      <b/>
      <sz val="20"/>
      <color rgb="FFFFFFFF"/>
      <name val="Calibri"/>
      <charset val="1"/>
    </font>
    <font>
      <b/>
      <sz val="20"/>
      <color rgb="FFE8A33D"/>
      <name val="Calibri"/>
      <charset val="1"/>
    </font>
    <font>
      <b/>
      <sz val="11"/>
      <color rgb="FFFFFFFF"/>
      <name val="Calibri"/>
      <charset val="1"/>
    </font>
    <font>
      <b/>
      <sz val="9"/>
      <color rgb="FF07352F"/>
      <name val="Calibri"/>
      <charset val="1"/>
    </font>
    <font>
      <sz val="10"/>
      <color rgb="FF1F2A2A"/>
      <name val="Calibri"/>
      <charset val="1"/>
    </font>
    <font>
      <b/>
      <sz val="10"/>
      <color rgb="FFFFFFFF"/>
      <name val="Calibri"/>
      <charset val="1"/>
    </font>
    <font>
      <i/>
      <sz val="9"/>
      <color rgb="FF6B7A78"/>
      <name val="Calibri"/>
      <charset val="1"/>
    </font>
    <font>
      <b/>
      <sz val="9"/>
      <color rgb="FF6B7A78"/>
      <name val="Calibri"/>
      <charset val="1"/>
    </font>
    <font>
      <b/>
      <sz val="10"/>
      <color rgb="FF0B4F4A"/>
      <name val="Calibri"/>
      <charset val="1"/>
    </font>
    <font>
      <b/>
      <sz val="15"/>
      <color rgb="FFFFFFFF"/>
      <name val="Calibri"/>
      <charset val="1"/>
    </font>
    <font>
      <b/>
      <sz val="16"/>
      <color rgb="FFFFFFFF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0B4F4A"/>
        <bgColor rgb="FF07352F"/>
      </patternFill>
    </fill>
    <fill>
      <patternFill patternType="solid">
        <fgColor rgb="FFE8A33D"/>
        <bgColor rgb="FFFF8080"/>
      </patternFill>
    </fill>
    <fill>
      <patternFill patternType="solid">
        <fgColor rgb="FFFFF6E3"/>
        <bgColor rgb="FFF9F9F9"/>
      </patternFill>
    </fill>
    <fill>
      <patternFill patternType="solid">
        <fgColor rgb="FF07352F"/>
        <bgColor rgb="FF1F2A2A"/>
      </patternFill>
    </fill>
    <fill>
      <patternFill patternType="solid">
        <fgColor rgb="FFE4F1EE"/>
        <bgColor rgb="FFF4F9F7"/>
      </patternFill>
    </fill>
    <fill>
      <patternFill patternType="solid">
        <fgColor rgb="FFF4F9F7"/>
        <bgColor rgb="FFF9F9F9"/>
      </patternFill>
    </fill>
    <fill>
      <patternFill patternType="solid">
        <fgColor rgb="FFB87A20"/>
        <bgColor rgb="FFC0504D"/>
      </patternFill>
    </fill>
    <fill>
      <patternFill patternType="solid">
        <fgColor rgb="FFFFFFFF"/>
        <bgColor rgb="FFF9F9F9"/>
      </patternFill>
    </fill>
  </fills>
  <borders count="3">
    <border>
      <left/>
      <right/>
      <top/>
      <bottom/>
      <diagonal/>
    </border>
    <border>
      <left style="thin">
        <color rgb="FFCFDCD8"/>
      </left>
      <right style="thin">
        <color rgb="FFCFDCD8"/>
      </right>
      <top style="thin">
        <color rgb="FFCFDCD8"/>
      </top>
      <bottom style="thin">
        <color rgb="FFCFDCD8"/>
      </bottom>
      <diagonal/>
    </border>
    <border>
      <left style="thin">
        <color rgb="FFCFDCD8"/>
      </left>
      <right style="thin">
        <color rgb="FFCFDCD8"/>
      </right>
      <top style="medium">
        <color rgb="FF0B4F4A"/>
      </top>
      <bottom style="medium">
        <color rgb="FF0B4F4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7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165" fontId="8" fillId="5" borderId="0" xfId="0" applyNumberFormat="1" applyFont="1" applyFill="1" applyAlignment="1">
      <alignment horizontal="left" vertical="center" indent="1"/>
    </xf>
    <xf numFmtId="164" fontId="8" fillId="5" borderId="0" xfId="0" applyNumberFormat="1" applyFont="1" applyFill="1" applyAlignment="1">
      <alignment horizontal="left" vertical="center" indent="1"/>
    </xf>
    <xf numFmtId="0" fontId="6" fillId="5" borderId="0" xfId="0" applyFont="1" applyFill="1" applyAlignment="1">
      <alignment horizontal="left" vertical="center" indent="1"/>
    </xf>
    <xf numFmtId="3" fontId="7" fillId="2" borderId="0" xfId="0" applyNumberFormat="1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3" borderId="0" xfId="0" applyFill="1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3" fontId="12" fillId="5" borderId="1" xfId="0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1" fillId="7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left" vertical="center" wrapText="1"/>
    </xf>
    <xf numFmtId="14" fontId="11" fillId="4" borderId="1" xfId="0" applyNumberFormat="1" applyFont="1" applyFill="1" applyBorder="1" applyAlignment="1">
      <alignment horizontal="center" vertical="center"/>
    </xf>
    <xf numFmtId="3" fontId="11" fillId="4" borderId="1" xfId="0" applyNumberFormat="1" applyFont="1" applyFill="1" applyBorder="1" applyAlignment="1">
      <alignment horizontal="center" vertical="center"/>
    </xf>
    <xf numFmtId="3" fontId="11" fillId="6" borderId="1" xfId="0" applyNumberFormat="1" applyFont="1" applyFill="1" applyBorder="1" applyAlignment="1">
      <alignment horizontal="center" vertical="center"/>
    </xf>
    <xf numFmtId="166" fontId="11" fillId="4" borderId="1" xfId="0" applyNumberFormat="1" applyFont="1" applyFill="1" applyBorder="1" applyAlignment="1">
      <alignment horizontal="center" vertical="center"/>
    </xf>
    <xf numFmtId="164" fontId="11" fillId="6" borderId="1" xfId="0" applyNumberFormat="1" applyFont="1" applyFill="1" applyBorder="1" applyAlignment="1">
      <alignment horizontal="center" vertical="center"/>
    </xf>
    <xf numFmtId="165" fontId="11" fillId="4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9" fillId="5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</cellXfs>
  <cellStyles count="1">
    <cellStyle name="Standard" xfId="0" builtinId="0"/>
  </cellStyles>
  <dxfs count="3">
    <dxf>
      <font>
        <b/>
        <sz val="10"/>
        <color rgb="FF9C1F1A"/>
        <name val="Calibri"/>
        <charset val="1"/>
      </font>
      <fill>
        <patternFill>
          <bgColor rgb="FFF4C7C3"/>
        </patternFill>
      </fill>
    </dxf>
    <dxf>
      <font>
        <b/>
        <sz val="10"/>
        <color rgb="FF1E6B45"/>
        <name val="Calibri"/>
        <charset val="1"/>
      </font>
      <fill>
        <patternFill>
          <bgColor rgb="FFC6E7D4"/>
        </patternFill>
      </fill>
    </dxf>
    <dxf>
      <font>
        <b/>
        <sz val="10"/>
        <color rgb="FF9C1F1A"/>
        <name val="Calibri"/>
        <charset val="1"/>
      </font>
      <fill>
        <patternFill>
          <bgColor rgb="FFF4C7C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7A20"/>
      <rgbColor rgb="FF800080"/>
      <rgbColor rgb="FF1E6B45"/>
      <rgbColor rgb="FFCFDCD8"/>
      <rgbColor rgb="FF878787"/>
      <rgbColor rgb="FF9999FF"/>
      <rgbColor rgb="FFC0504D"/>
      <rgbColor rgb="FFFFF6E3"/>
      <rgbColor rgb="FFE4F1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9F7"/>
      <rgbColor rgb="FFC6E7D4"/>
      <rgbColor rgb="FFF9F9F9"/>
      <rgbColor rgb="FF99CCFF"/>
      <rgbColor rgb="FFFF99CC"/>
      <rgbColor rgb="FFCC99FF"/>
      <rgbColor rgb="FFF4C7C3"/>
      <rgbColor rgb="FF4F81BD"/>
      <rgbColor rgb="FF33CCCC"/>
      <rgbColor rgb="FF9BBB59"/>
      <rgbColor rgb="FFFFCC00"/>
      <rgbColor rgb="FFE8A33D"/>
      <rgbColor rgb="FFFF6600"/>
      <rgbColor rgb="FF8064A2"/>
      <rgbColor rgb="FF6B7A78"/>
      <rgbColor rgb="FF0B4F4A"/>
      <rgbColor rgb="FF339966"/>
      <rgbColor rgb="FF07352F"/>
      <rgbColor rgb="FF333300"/>
      <rgbColor rgb="FF9C1F1A"/>
      <rgbColor rgb="FF993366"/>
      <rgbColor rgb="FF333399"/>
      <rgbColor rgb="FF1F2A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Heures-stagiaires par type de public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Synthèse!$D$17</c:f>
              <c:strCache>
                <c:ptCount val="1"/>
                <c:pt idx="0">
                  <c:v>Heures-stag.</c:v>
                </c:pt>
              </c:strCache>
            </c:strRef>
          </c:tx>
          <c:spPr>
            <a:solidFill>
              <a:srgbClr val="0B4F4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Synthèse!$B$18:$B$22</c:f>
              <c:strCache>
                <c:ptCount val="5"/>
                <c:pt idx="0">
                  <c:v>Salariés (secteur privé)</c:v>
                </c:pt>
                <c:pt idx="1">
                  <c:v>Demandeurs d'emploi</c:v>
                </c:pt>
                <c:pt idx="2">
                  <c:v>Particuliers (à leurs frais)</c:v>
                </c:pt>
                <c:pt idx="3">
                  <c:v>Autres stagiaires</c:v>
                </c:pt>
                <c:pt idx="4">
                  <c:v>Apprentis</c:v>
                </c:pt>
              </c:strCache>
            </c:strRef>
          </c:cat>
          <c:val>
            <c:numRef>
              <c:f>Synthèse!$D$18:$D$22</c:f>
              <c:numCache>
                <c:formatCode>#,##0</c:formatCode>
                <c:ptCount val="5"/>
                <c:pt idx="0">
                  <c:v>3342</c:v>
                </c:pt>
                <c:pt idx="1">
                  <c:v>13444</c:v>
                </c:pt>
                <c:pt idx="2">
                  <c:v>5040</c:v>
                </c:pt>
                <c:pt idx="3">
                  <c:v>882</c:v>
                </c:pt>
                <c:pt idx="4">
                  <c:v>4620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7E-4F51-849F-A02E480CF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37622"/>
        <c:axId val="88842343"/>
      </c:barChart>
      <c:catAx>
        <c:axId val="118376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8842343"/>
        <c:crosses val="autoZero"/>
        <c:auto val="1"/>
        <c:lblAlgn val="ctr"/>
        <c:lblOffset val="100"/>
        <c:noMultiLvlLbl val="0"/>
      </c:catAx>
      <c:valAx>
        <c:axId val="88842343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183762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Heures-stagiaires par modalité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Synthèse!$J$27</c:f>
              <c:strCache>
                <c:ptCount val="1"/>
                <c:pt idx="0">
                  <c:v>Heures-stag.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F81B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0C39-44CC-A6EE-7E34DFF1C1B3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0C39-44CC-A6EE-7E34DFF1C1B3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0C39-44CC-A6EE-7E34DFF1C1B3}"/>
              </c:ext>
            </c:extLst>
          </c:dPt>
          <c:dPt>
            <c:idx val="3"/>
            <c:bubble3D val="0"/>
            <c:spPr>
              <a:solidFill>
                <a:srgbClr val="8064A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0C39-44CC-A6EE-7E34DFF1C1B3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0C39-44CC-A6EE-7E34DFF1C1B3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0C39-44CC-A6EE-7E34DFF1C1B3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0C39-44CC-A6EE-7E34DFF1C1B3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0C39-44CC-A6EE-7E34DFF1C1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Synthèse!$H$28:$H$31</c:f>
              <c:strCache>
                <c:ptCount val="4"/>
                <c:pt idx="0">
                  <c:v>Présentiel</c:v>
                </c:pt>
                <c:pt idx="1">
                  <c:v>Distanciel (FOAD)</c:v>
                </c:pt>
                <c:pt idx="2">
                  <c:v>Mixte</c:v>
                </c:pt>
                <c:pt idx="3">
                  <c:v>AFEST</c:v>
                </c:pt>
              </c:strCache>
            </c:strRef>
          </c:cat>
          <c:val>
            <c:numRef>
              <c:f>Synthèse!$J$28:$J$31</c:f>
              <c:numCache>
                <c:formatCode>#,##0</c:formatCode>
                <c:ptCount val="4"/>
                <c:pt idx="0">
                  <c:v>15078</c:v>
                </c:pt>
                <c:pt idx="1">
                  <c:v>2230</c:v>
                </c:pt>
                <c:pt idx="2">
                  <c:v>10020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C39-44CC-A6EE-7E34DFF1C1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43</xdr:row>
      <xdr:rowOff>43920</xdr:rowOff>
    </xdr:from>
    <xdr:to>
      <xdr:col>6</xdr:col>
      <xdr:colOff>9525</xdr:colOff>
      <xdr:row>56</xdr:row>
      <xdr:rowOff>159120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43</xdr:row>
      <xdr:rowOff>43920</xdr:rowOff>
    </xdr:from>
    <xdr:to>
      <xdr:col>10</xdr:col>
      <xdr:colOff>828675</xdr:colOff>
      <xdr:row>56</xdr:row>
      <xdr:rowOff>159120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B4F4A"/>
    <pageSetUpPr fitToPage="1"/>
  </sheetPr>
  <dimension ref="B2:K62"/>
  <sheetViews>
    <sheetView showGridLines="0" tabSelected="1" zoomScaleNormal="100" workbookViewId="0">
      <selection activeCell="H66" sqref="H66"/>
    </sheetView>
  </sheetViews>
  <sheetFormatPr baseColWidth="10" defaultColWidth="8.7109375" defaultRowHeight="15" x14ac:dyDescent="0.25"/>
  <cols>
    <col min="1" max="1" width="2.42578125" customWidth="1"/>
    <col min="2" max="2" width="30" customWidth="1"/>
    <col min="3" max="3" width="12" customWidth="1"/>
    <col min="4" max="5" width="13" customWidth="1"/>
    <col min="6" max="6" width="11" customWidth="1"/>
    <col min="7" max="7" width="3" customWidth="1"/>
    <col min="8" max="8" width="30" customWidth="1"/>
    <col min="9" max="9" width="11" customWidth="1"/>
    <col min="10" max="11" width="13" customWidth="1"/>
    <col min="12" max="12" width="3" customWidth="1"/>
  </cols>
  <sheetData>
    <row r="2" spans="2:11" ht="24" customHeight="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ht="24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2:11" ht="4.5" customHeight="1" x14ac:dyDescent="0.25"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2:11" ht="15" customHeight="1" x14ac:dyDescent="0.25">
      <c r="B6" s="15" t="s">
        <v>1</v>
      </c>
      <c r="C6" s="12" t="s">
        <v>2</v>
      </c>
      <c r="D6" s="12"/>
      <c r="E6" s="12"/>
      <c r="F6" s="12"/>
      <c r="H6" s="15" t="s">
        <v>3</v>
      </c>
      <c r="I6" s="12" t="s">
        <v>4</v>
      </c>
      <c r="J6" s="12"/>
      <c r="K6" s="12"/>
    </row>
    <row r="7" spans="2:11" x14ac:dyDescent="0.25">
      <c r="B7" s="15" t="s">
        <v>5</v>
      </c>
      <c r="C7" s="16">
        <v>46388</v>
      </c>
      <c r="D7" s="17" t="s">
        <v>6</v>
      </c>
      <c r="E7" s="16">
        <v>46752</v>
      </c>
    </row>
    <row r="9" spans="2:11" ht="18" customHeight="1" x14ac:dyDescent="0.25">
      <c r="B9" s="11" t="s">
        <v>7</v>
      </c>
      <c r="C9" s="11"/>
      <c r="D9" s="11"/>
      <c r="E9" s="11"/>
      <c r="F9" s="11"/>
      <c r="G9" s="11"/>
      <c r="H9" s="11"/>
      <c r="I9" s="11"/>
      <c r="J9" s="11"/>
      <c r="K9" s="11"/>
    </row>
    <row r="10" spans="2:11" ht="15.75" customHeight="1" x14ac:dyDescent="0.25">
      <c r="B10" s="10" t="s">
        <v>8</v>
      </c>
      <c r="C10" s="10"/>
      <c r="D10" s="10" t="s">
        <v>9</v>
      </c>
      <c r="E10" s="10"/>
      <c r="F10" s="10" t="s">
        <v>10</v>
      </c>
      <c r="G10" s="10"/>
      <c r="H10" s="10" t="s">
        <v>11</v>
      </c>
      <c r="I10" s="10"/>
      <c r="J10" s="10"/>
      <c r="K10" s="10"/>
    </row>
    <row r="11" spans="2:11" ht="30" customHeight="1" x14ac:dyDescent="0.25">
      <c r="B11" s="9">
        <f>COUNTA('Suivi des actions'!$A$3:$A$42)</f>
        <v>12</v>
      </c>
      <c r="C11" s="9"/>
      <c r="D11" s="9">
        <f>SUM('Suivi des actions'!$L$3:$L$42)</f>
        <v>214</v>
      </c>
      <c r="E11" s="9"/>
      <c r="F11" s="9">
        <f>SUM('Suivi des actions'!$P$3:$P$42)</f>
        <v>27328</v>
      </c>
      <c r="G11" s="9"/>
      <c r="H11" s="9">
        <f>SUM('Suivi des actions'!$J$3:$J$42)</f>
        <v>22</v>
      </c>
      <c r="I11" s="9"/>
      <c r="J11" s="9"/>
      <c r="K11" s="9"/>
    </row>
    <row r="12" spans="2:11" ht="3.75" customHeight="1" x14ac:dyDescent="0.25"/>
    <row r="13" spans="2:11" ht="15.75" customHeight="1" x14ac:dyDescent="0.25">
      <c r="B13" s="8" t="s">
        <v>12</v>
      </c>
      <c r="C13" s="8"/>
      <c r="D13" s="8" t="s">
        <v>13</v>
      </c>
      <c r="E13" s="8"/>
      <c r="F13" s="8" t="s">
        <v>14</v>
      </c>
      <c r="G13" s="8"/>
      <c r="H13" s="8" t="s">
        <v>15</v>
      </c>
      <c r="I13" s="8"/>
      <c r="J13" s="8"/>
      <c r="K13" s="8"/>
    </row>
    <row r="14" spans="2:11" ht="30" customHeight="1" x14ac:dyDescent="0.25">
      <c r="B14" s="7">
        <f>IFERROR(SUM('Suivi des actions'!$P$3:$P$42)/SUM('Suivi des actions'!$O$3:$O$42),"")</f>
        <v>0.85285397746777769</v>
      </c>
      <c r="C14" s="7"/>
      <c r="D14" s="7">
        <f>IFERROR(SUM('Suivi des actions'!$R$3:$R$42)/SUMPRODUCT(--ISNUMBER('Suivi des actions'!$R$3:$R$42),'Suivi des actions'!$L$3:$L$42),"")</f>
        <v>0.90909090909090906</v>
      </c>
      <c r="E14" s="7"/>
      <c r="F14" s="7">
        <f>IFERROR(SUM('Suivi des actions'!$M$3:$M$42)/SUM('Suivi des actions'!$K$3:$K$42),"")</f>
        <v>8.5470085470085472E-2</v>
      </c>
      <c r="G14" s="7"/>
      <c r="H14" s="6">
        <f>IFERROR(SUMPRODUCT('Suivi des actions'!$L$3:$L$42,'Suivi des actions'!$T$3:$T$42)/SUM('Suivi des actions'!$L$3:$L$42),"")</f>
        <v>8.8028037383177562</v>
      </c>
      <c r="I14" s="6"/>
      <c r="J14" s="6"/>
      <c r="K14" s="6"/>
    </row>
    <row r="16" spans="2:11" ht="19.5" customHeight="1" x14ac:dyDescent="0.25">
      <c r="B16" s="5" t="s">
        <v>16</v>
      </c>
      <c r="C16" s="5"/>
      <c r="D16" s="5"/>
      <c r="E16" s="5"/>
      <c r="F16" s="5"/>
      <c r="H16" s="5" t="s">
        <v>17</v>
      </c>
      <c r="I16" s="5"/>
      <c r="J16" s="5"/>
      <c r="K16" s="5"/>
    </row>
    <row r="17" spans="2:11" x14ac:dyDescent="0.25">
      <c r="B17" s="18" t="s">
        <v>18</v>
      </c>
      <c r="C17" s="18" t="s">
        <v>19</v>
      </c>
      <c r="D17" s="18" t="s">
        <v>20</v>
      </c>
      <c r="E17" s="18" t="s">
        <v>21</v>
      </c>
      <c r="F17" s="18" t="s">
        <v>22</v>
      </c>
      <c r="H17" s="18" t="s">
        <v>23</v>
      </c>
      <c r="I17" s="18" t="s">
        <v>22</v>
      </c>
      <c r="J17" s="18" t="s">
        <v>19</v>
      </c>
      <c r="K17" s="18" t="s">
        <v>20</v>
      </c>
    </row>
    <row r="18" spans="2:11" x14ac:dyDescent="0.25">
      <c r="B18" s="19" t="str">
        <f>Paramètres!$B$14</f>
        <v>Salariés (secteur privé)</v>
      </c>
      <c r="C18" s="20">
        <f>SUMIFS('Suivi des actions'!$L$3:$L$42,'Suivi des actions'!$E$3:$E$42,$B18)</f>
        <v>145</v>
      </c>
      <c r="D18" s="20">
        <f>SUMIFS('Suivi des actions'!$P$3:$P$42,'Suivi des actions'!$E$3:$E$42,$B18)</f>
        <v>3342</v>
      </c>
      <c r="E18" s="21">
        <f>IFERROR($D18/SUM('Suivi des actions'!$P$3:$P$42),"")</f>
        <v>0.12229215456674473</v>
      </c>
      <c r="F18" s="20">
        <f>COUNTIFS('Suivi des actions'!$E$3:$E$42,$B18)</f>
        <v>6</v>
      </c>
      <c r="H18" s="19" t="str">
        <f>Paramètres!$C$14</f>
        <v>Diplôme / titre RNCP</v>
      </c>
      <c r="I18" s="20">
        <f>COUNTIFS('Suivi des actions'!$D$3:$D$42,$H18)</f>
        <v>3</v>
      </c>
      <c r="J18" s="20">
        <f>SUMIFS('Suivi des actions'!$L$3:$L$42,'Suivi des actions'!$D$3:$D$42,$H18)</f>
        <v>34</v>
      </c>
      <c r="K18" s="20">
        <f>SUMIFS('Suivi des actions'!$P$3:$P$42,'Suivi des actions'!$D$3:$D$42,$H18)</f>
        <v>18340</v>
      </c>
    </row>
    <row r="19" spans="2:11" x14ac:dyDescent="0.25">
      <c r="B19" s="22" t="str">
        <f>Paramètres!$B$15</f>
        <v>Demandeurs d'emploi</v>
      </c>
      <c r="C19" s="23">
        <f>SUMIFS('Suivi des actions'!$L$3:$L$42,'Suivi des actions'!$E$3:$E$42,$B19)</f>
        <v>31</v>
      </c>
      <c r="D19" s="23">
        <f>SUMIFS('Suivi des actions'!$P$3:$P$42,'Suivi des actions'!$E$3:$E$42,$B19)</f>
        <v>13444</v>
      </c>
      <c r="E19" s="24">
        <f>IFERROR($D19/SUM('Suivi des actions'!$P$3:$P$42),"")</f>
        <v>0.4919496487119438</v>
      </c>
      <c r="F19" s="23">
        <f>COUNTIFS('Suivi des actions'!$E$3:$E$42,$B19)</f>
        <v>3</v>
      </c>
      <c r="H19" s="22" t="str">
        <f>Paramètres!$C$15</f>
        <v>Certification / habilitation RS</v>
      </c>
      <c r="I19" s="23">
        <f>COUNTIFS('Suivi des actions'!$D$3:$D$42,$H19)</f>
        <v>3</v>
      </c>
      <c r="J19" s="23">
        <f>SUMIFS('Suivi des actions'!$L$3:$L$42,'Suivi des actions'!$D$3:$D$42,$H19)</f>
        <v>94</v>
      </c>
      <c r="K19" s="23">
        <f>SUMIFS('Suivi des actions'!$P$3:$P$42,'Suivi des actions'!$D$3:$D$42,$H19)</f>
        <v>2006</v>
      </c>
    </row>
    <row r="20" spans="2:11" x14ac:dyDescent="0.25">
      <c r="B20" s="19" t="str">
        <f>Paramètres!$B$16</f>
        <v>Particuliers (à leurs frais)</v>
      </c>
      <c r="C20" s="20">
        <f>SUMIFS('Suivi des actions'!$L$3:$L$42,'Suivi des actions'!$E$3:$E$42,$B20)</f>
        <v>9</v>
      </c>
      <c r="D20" s="20">
        <f>SUMIFS('Suivi des actions'!$P$3:$P$42,'Suivi des actions'!$E$3:$E$42,$B20)</f>
        <v>5040</v>
      </c>
      <c r="E20" s="21">
        <f>IFERROR($D20/SUM('Suivi des actions'!$P$3:$P$42),"")</f>
        <v>0.18442622950819673</v>
      </c>
      <c r="F20" s="20">
        <f>COUNTIFS('Suivi des actions'!$E$3:$E$42,$B20)</f>
        <v>1</v>
      </c>
      <c r="H20" s="19" t="str">
        <f>Paramètres!$C$16</f>
        <v>CQP</v>
      </c>
      <c r="I20" s="20">
        <f>COUNTIFS('Suivi des actions'!$D$3:$D$42,$H20)</f>
        <v>1</v>
      </c>
      <c r="J20" s="20">
        <f>SUMIFS('Suivi des actions'!$L$3:$L$42,'Suivi des actions'!$D$3:$D$42,$H20)</f>
        <v>11</v>
      </c>
      <c r="K20" s="20">
        <f>SUMIFS('Suivi des actions'!$P$3:$P$42,'Suivi des actions'!$D$3:$D$42,$H20)</f>
        <v>4620</v>
      </c>
    </row>
    <row r="21" spans="2:11" x14ac:dyDescent="0.25">
      <c r="B21" s="22" t="str">
        <f>Paramètres!$B$17</f>
        <v>Autres stagiaires</v>
      </c>
      <c r="C21" s="23">
        <f>SUMIFS('Suivi des actions'!$L$3:$L$42,'Suivi des actions'!$E$3:$E$42,$B21)</f>
        <v>18</v>
      </c>
      <c r="D21" s="23">
        <f>SUMIFS('Suivi des actions'!$P$3:$P$42,'Suivi des actions'!$E$3:$E$42,$B21)</f>
        <v>882</v>
      </c>
      <c r="E21" s="24">
        <f>IFERROR($D21/SUM('Suivi des actions'!$P$3:$P$42),"")</f>
        <v>3.2274590163934427E-2</v>
      </c>
      <c r="F21" s="23">
        <f>COUNTIFS('Suivi des actions'!$E$3:$E$42,$B21)</f>
        <v>1</v>
      </c>
      <c r="H21" s="22" t="str">
        <f>Paramètres!$C$17</f>
        <v>VAE</v>
      </c>
      <c r="I21" s="23">
        <f>COUNTIFS('Suivi des actions'!$D$3:$D$42,$H21)</f>
        <v>1</v>
      </c>
      <c r="J21" s="23">
        <f>SUMIFS('Suivi des actions'!$L$3:$L$42,'Suivi des actions'!$D$3:$D$42,$H21)</f>
        <v>6</v>
      </c>
      <c r="K21" s="23">
        <f>SUMIFS('Suivi des actions'!$P$3:$P$42,'Suivi des actions'!$D$3:$D$42,$H21)</f>
        <v>144</v>
      </c>
    </row>
    <row r="22" spans="2:11" x14ac:dyDescent="0.25">
      <c r="B22" s="19" t="str">
        <f>Paramètres!$B$18</f>
        <v>Apprentis</v>
      </c>
      <c r="C22" s="20">
        <f>SUMIFS('Suivi des actions'!$L$3:$L$42,'Suivi des actions'!$E$3:$E$42,$B22)</f>
        <v>11</v>
      </c>
      <c r="D22" s="20">
        <f>SUMIFS('Suivi des actions'!$P$3:$P$42,'Suivi des actions'!$E$3:$E$42,$B22)</f>
        <v>4620</v>
      </c>
      <c r="E22" s="21">
        <f>IFERROR($D22/SUM('Suivi des actions'!$P$3:$P$42),"")</f>
        <v>0.16905737704918034</v>
      </c>
      <c r="F22" s="20">
        <f>COUNTIFS('Suivi des actions'!$E$3:$E$42,$B22)</f>
        <v>1</v>
      </c>
      <c r="H22" s="19" t="str">
        <f>Paramètres!$C$18</f>
        <v>Bilan de compétences</v>
      </c>
      <c r="I22" s="20">
        <f>COUNTIFS('Suivi des actions'!$D$3:$D$42,$H22)</f>
        <v>1</v>
      </c>
      <c r="J22" s="20">
        <f>SUMIFS('Suivi des actions'!$L$3:$L$42,'Suivi des actions'!$D$3:$D$42,$H22)</f>
        <v>9</v>
      </c>
      <c r="K22" s="20">
        <f>SUMIFS('Suivi des actions'!$P$3:$P$42,'Suivi des actions'!$D$3:$D$42,$H22)</f>
        <v>216</v>
      </c>
    </row>
    <row r="23" spans="2:11" ht="25.5" x14ac:dyDescent="0.25">
      <c r="B23" s="25" t="s">
        <v>24</v>
      </c>
      <c r="C23" s="26">
        <f>SUM(C18:C22)</f>
        <v>214</v>
      </c>
      <c r="D23" s="26">
        <f>SUM(D18:D22)</f>
        <v>27328</v>
      </c>
      <c r="E23" s="27">
        <f>IFERROR($D23/SUM('Suivi des actions'!$P$3:$P$42),"")</f>
        <v>1</v>
      </c>
      <c r="F23" s="26">
        <f>SUM(F18:F22)</f>
        <v>12</v>
      </c>
      <c r="H23" s="22" t="str">
        <f>Paramètres!$C$19</f>
        <v>Autre formation professionnelle continue</v>
      </c>
      <c r="I23" s="23">
        <f>COUNTIFS('Suivi des actions'!$D$3:$D$42,$H23)</f>
        <v>3</v>
      </c>
      <c r="J23" s="23">
        <f>SUMIFS('Suivi des actions'!$L$3:$L$42,'Suivi des actions'!$D$3:$D$42,$H23)</f>
        <v>60</v>
      </c>
      <c r="K23" s="23">
        <f>SUMIFS('Suivi des actions'!$P$3:$P$42,'Suivi des actions'!$D$3:$D$42,$H23)</f>
        <v>2002</v>
      </c>
    </row>
    <row r="24" spans="2:11" x14ac:dyDescent="0.25">
      <c r="H24" s="25" t="s">
        <v>24</v>
      </c>
      <c r="I24" s="26">
        <f>SUM(I18:I23)</f>
        <v>12</v>
      </c>
      <c r="J24" s="26">
        <f>SUM(J18:J23)</f>
        <v>214</v>
      </c>
      <c r="K24" s="26">
        <f>SUM(K18:K23)</f>
        <v>27328</v>
      </c>
    </row>
    <row r="26" spans="2:11" ht="19.5" customHeight="1" x14ac:dyDescent="0.25">
      <c r="B26" s="5" t="s">
        <v>25</v>
      </c>
      <c r="C26" s="5"/>
      <c r="D26" s="5"/>
      <c r="E26" s="5"/>
      <c r="F26" s="5"/>
      <c r="H26" s="5" t="s">
        <v>26</v>
      </c>
      <c r="I26" s="5"/>
      <c r="J26" s="5"/>
      <c r="K26" s="5"/>
    </row>
    <row r="27" spans="2:11" x14ac:dyDescent="0.25">
      <c r="B27" s="18" t="s">
        <v>27</v>
      </c>
      <c r="C27" s="18" t="s">
        <v>22</v>
      </c>
      <c r="D27" s="18" t="s">
        <v>19</v>
      </c>
      <c r="E27" s="18" t="s">
        <v>20</v>
      </c>
      <c r="F27" s="18" t="s">
        <v>28</v>
      </c>
      <c r="H27" s="18" t="s">
        <v>29</v>
      </c>
      <c r="I27" s="18" t="s">
        <v>22</v>
      </c>
      <c r="J27" s="18" t="s">
        <v>20</v>
      </c>
      <c r="K27" s="18" t="s">
        <v>21</v>
      </c>
    </row>
    <row r="28" spans="2:11" x14ac:dyDescent="0.25">
      <c r="B28" s="19" t="str">
        <f>Paramètres!$B$22</f>
        <v>136 - Langues vivantes</v>
      </c>
      <c r="C28" s="20">
        <f>COUNTIFS('Suivi des actions'!$C$3:$C$42,$B28)</f>
        <v>1</v>
      </c>
      <c r="D28" s="20">
        <f>SUMIFS('Suivi des actions'!$L$3:$L$42,'Suivi des actions'!$C$3:$C$42,$B28)</f>
        <v>19</v>
      </c>
      <c r="E28" s="20">
        <f>SUMIFS('Suivi des actions'!$P$3:$P$42,'Suivi des actions'!$C$3:$C$42,$B28)</f>
        <v>760</v>
      </c>
      <c r="F28" s="28">
        <f t="shared" ref="F28:F42" si="0">IF($E28=0,"",RANK($E28,$E$28:$E$42))</f>
        <v>5</v>
      </c>
      <c r="H28" s="19" t="str">
        <f>Paramètres!$D$14</f>
        <v>Présentiel</v>
      </c>
      <c r="I28" s="20">
        <f>COUNTIFS('Suivi des actions'!$F$3:$F$42,$H28)</f>
        <v>5</v>
      </c>
      <c r="J28" s="20">
        <f>SUMIFS('Suivi des actions'!$P$3:$P$42,'Suivi des actions'!$F$3:$F$42,$H28)</f>
        <v>15078</v>
      </c>
      <c r="K28" s="21">
        <f>IFERROR($J28/SUM('Suivi des actions'!$P$3:$P$42),"")</f>
        <v>0.55174180327868849</v>
      </c>
    </row>
    <row r="29" spans="2:11" x14ac:dyDescent="0.25">
      <c r="B29" s="22" t="str">
        <f>Paramètres!$B$23</f>
        <v>312 - Commerce, vente</v>
      </c>
      <c r="C29" s="23">
        <f>COUNTIFS('Suivi des actions'!$C$3:$C$42,$B29)</f>
        <v>2</v>
      </c>
      <c r="D29" s="23">
        <f>SUMIFS('Suivi des actions'!$L$3:$L$42,'Suivi des actions'!$C$3:$C$42,$B29)</f>
        <v>23</v>
      </c>
      <c r="E29" s="23">
        <f>SUMIFS('Suivi des actions'!$P$3:$P$42,'Suivi des actions'!$C$3:$C$42,$B29)</f>
        <v>8820</v>
      </c>
      <c r="F29" s="29">
        <f t="shared" si="0"/>
        <v>2</v>
      </c>
      <c r="H29" s="22" t="str">
        <f>Paramètres!$D$15</f>
        <v>Distanciel (FOAD)</v>
      </c>
      <c r="I29" s="23">
        <f>COUNTIFS('Suivi des actions'!$F$3:$F$42,$H29)</f>
        <v>3</v>
      </c>
      <c r="J29" s="23">
        <f>SUMIFS('Suivi des actions'!$P$3:$P$42,'Suivi des actions'!$F$3:$F$42,$H29)</f>
        <v>2230</v>
      </c>
      <c r="K29" s="24">
        <f>IFERROR($J29/SUM('Suivi des actions'!$P$3:$P$42),"")</f>
        <v>8.1601288056206089E-2</v>
      </c>
    </row>
    <row r="30" spans="2:11" x14ac:dyDescent="0.25">
      <c r="B30" s="19" t="str">
        <f>Paramètres!$B$24</f>
        <v>314 - Comptabilité, gestion</v>
      </c>
      <c r="C30" s="20">
        <f>COUNTIFS('Suivi des actions'!$C$3:$C$42,$B30)</f>
        <v>1</v>
      </c>
      <c r="D30" s="20">
        <f>SUMIFS('Suivi des actions'!$L$3:$L$42,'Suivi des actions'!$C$3:$C$42,$B30)</f>
        <v>17</v>
      </c>
      <c r="E30" s="20">
        <f>SUMIFS('Suivi des actions'!$P$3:$P$42,'Suivi des actions'!$C$3:$C$42,$B30)</f>
        <v>595</v>
      </c>
      <c r="F30" s="28">
        <f t="shared" si="0"/>
        <v>7</v>
      </c>
      <c r="H30" s="19" t="str">
        <f>Paramètres!$D$16</f>
        <v>Mixte</v>
      </c>
      <c r="I30" s="20">
        <f>COUNTIFS('Suivi des actions'!$F$3:$F$42,$H30)</f>
        <v>4</v>
      </c>
      <c r="J30" s="20">
        <f>SUMIFS('Suivi des actions'!$P$3:$P$42,'Suivi des actions'!$F$3:$F$42,$H30)</f>
        <v>10020</v>
      </c>
      <c r="K30" s="21">
        <f>IFERROR($J30/SUM('Suivi des actions'!$P$3:$P$42),"")</f>
        <v>0.36665690866510536</v>
      </c>
    </row>
    <row r="31" spans="2:11" x14ac:dyDescent="0.25">
      <c r="B31" s="22" t="str">
        <f>Paramètres!$B$25</f>
        <v>315 - Ressources humaines</v>
      </c>
      <c r="C31" s="23">
        <f>COUNTIFS('Suivi des actions'!$C$3:$C$42,$B31)</f>
        <v>1</v>
      </c>
      <c r="D31" s="23">
        <f>SUMIFS('Suivi des actions'!$L$3:$L$42,'Suivi des actions'!$C$3:$C$42,$B31)</f>
        <v>25</v>
      </c>
      <c r="E31" s="23">
        <f>SUMIFS('Suivi des actions'!$P$3:$P$42,'Suivi des actions'!$C$3:$C$42,$B31)</f>
        <v>525</v>
      </c>
      <c r="F31" s="29">
        <f t="shared" si="0"/>
        <v>9</v>
      </c>
      <c r="H31" s="22" t="str">
        <f>Paramètres!$D$17</f>
        <v>AFEST</v>
      </c>
      <c r="I31" s="23">
        <f>COUNTIFS('Suivi des actions'!$F$3:$F$42,$H31)</f>
        <v>0</v>
      </c>
      <c r="J31" s="23">
        <f>SUMIFS('Suivi des actions'!$P$3:$P$42,'Suivi des actions'!$F$3:$F$42,$H31)</f>
        <v>0</v>
      </c>
      <c r="K31" s="24">
        <f>IFERROR($J31/SUM('Suivi des actions'!$P$3:$P$42),"")</f>
        <v>0</v>
      </c>
    </row>
    <row r="32" spans="2:11" x14ac:dyDescent="0.25">
      <c r="B32" s="19" t="str">
        <f>Paramètres!$B$26</f>
        <v>320 - Communication, information</v>
      </c>
      <c r="C32" s="20">
        <f>COUNTIFS('Suivi des actions'!$C$3:$C$42,$B32)</f>
        <v>1</v>
      </c>
      <c r="D32" s="20">
        <f>SUMIFS('Suivi des actions'!$L$3:$L$42,'Suivi des actions'!$C$3:$C$42,$B32)</f>
        <v>18</v>
      </c>
      <c r="E32" s="20">
        <f>SUMIFS('Suivi des actions'!$P$3:$P$42,'Suivi des actions'!$C$3:$C$42,$B32)</f>
        <v>882</v>
      </c>
      <c r="F32" s="28">
        <f t="shared" si="0"/>
        <v>4</v>
      </c>
      <c r="H32" s="25" t="s">
        <v>24</v>
      </c>
      <c r="I32" s="26">
        <f>SUM(I28:I31)</f>
        <v>12</v>
      </c>
      <c r="J32" s="26">
        <f>SUM(J28:J31)</f>
        <v>27328</v>
      </c>
      <c r="K32" s="27">
        <f>IFERROR($J32/SUM('Suivi des actions'!$P$3:$P$42),"")</f>
        <v>1</v>
      </c>
    </row>
    <row r="33" spans="2:11" x14ac:dyDescent="0.25">
      <c r="B33" s="22" t="str">
        <f>Paramètres!$B$27</f>
        <v>324 - Secrétariat, bureautique</v>
      </c>
      <c r="C33" s="23">
        <f>COUNTIFS('Suivi des actions'!$C$3:$C$42,$B33)</f>
        <v>1</v>
      </c>
      <c r="D33" s="23">
        <f>SUMIFS('Suivi des actions'!$L$3:$L$42,'Suivi des actions'!$C$3:$C$42,$B33)</f>
        <v>28</v>
      </c>
      <c r="E33" s="23">
        <f>SUMIFS('Suivi des actions'!$P$3:$P$42,'Suivi des actions'!$C$3:$C$42,$B33)</f>
        <v>588</v>
      </c>
      <c r="F33" s="29">
        <f t="shared" si="0"/>
        <v>8</v>
      </c>
    </row>
    <row r="34" spans="2:11" ht="19.5" customHeight="1" x14ac:dyDescent="0.25">
      <c r="B34" s="19" t="str">
        <f>Paramètres!$B$28</f>
        <v>326 - Informatique, réseaux</v>
      </c>
      <c r="C34" s="20">
        <f>COUNTIFS('Suivi des actions'!$C$3:$C$42,$B34)</f>
        <v>1</v>
      </c>
      <c r="D34" s="20">
        <f>SUMIFS('Suivi des actions'!$L$3:$L$42,'Suivi des actions'!$C$3:$C$42,$B34)</f>
        <v>13</v>
      </c>
      <c r="E34" s="20">
        <f>SUMIFS('Suivi des actions'!$P$3:$P$42,'Suivi des actions'!$C$3:$C$42,$B34)</f>
        <v>9100</v>
      </c>
      <c r="F34" s="28">
        <f t="shared" si="0"/>
        <v>1</v>
      </c>
      <c r="H34" s="5" t="s">
        <v>30</v>
      </c>
      <c r="I34" s="5"/>
      <c r="J34" s="5"/>
      <c r="K34" s="5"/>
    </row>
    <row r="35" spans="2:11" x14ac:dyDescent="0.25">
      <c r="B35" s="22" t="str">
        <f>Paramètres!$B$29</f>
        <v>331 - Santé</v>
      </c>
      <c r="C35" s="23">
        <f>COUNTIFS('Suivi des actions'!$C$3:$C$42,$B35)</f>
        <v>1</v>
      </c>
      <c r="D35" s="23">
        <f>SUMIFS('Suivi des actions'!$L$3:$L$42,'Suivi des actions'!$C$3:$C$42,$B35)</f>
        <v>6</v>
      </c>
      <c r="E35" s="23">
        <f>SUMIFS('Suivi des actions'!$P$3:$P$42,'Suivi des actions'!$C$3:$C$42,$B35)</f>
        <v>144</v>
      </c>
      <c r="F35" s="29">
        <f t="shared" si="0"/>
        <v>11</v>
      </c>
      <c r="H35" s="18" t="s">
        <v>31</v>
      </c>
      <c r="I35" s="18" t="s">
        <v>22</v>
      </c>
      <c r="J35" s="18" t="s">
        <v>20</v>
      </c>
      <c r="K35" s="18" t="s">
        <v>21</v>
      </c>
    </row>
    <row r="36" spans="2:11" x14ac:dyDescent="0.25">
      <c r="B36" s="19" t="str">
        <f>Paramètres!$B$30</f>
        <v>332 - Travail social</v>
      </c>
      <c r="C36" s="20">
        <f>COUNTIFS('Suivi des actions'!$C$3:$C$42,$B36)</f>
        <v>1</v>
      </c>
      <c r="D36" s="20">
        <f>SUMIFS('Suivi des actions'!$L$3:$L$42,'Suivi des actions'!$C$3:$C$42,$B36)</f>
        <v>9</v>
      </c>
      <c r="E36" s="20">
        <f>SUMIFS('Suivi des actions'!$P$3:$P$42,'Suivi des actions'!$C$3:$C$42,$B36)</f>
        <v>5040</v>
      </c>
      <c r="F36" s="28">
        <f t="shared" si="0"/>
        <v>3</v>
      </c>
      <c r="H36" s="19" t="str">
        <f>Paramètres!$E$14</f>
        <v>Interne</v>
      </c>
      <c r="I36" s="20">
        <f>COUNTIFS('Suivi des actions'!$G$3:$G$42,$H36)</f>
        <v>7</v>
      </c>
      <c r="J36" s="20">
        <f>SUMIFS('Suivi des actions'!$P$3:$P$42,'Suivi des actions'!$G$3:$G$42,$H36)</f>
        <v>23915</v>
      </c>
      <c r="K36" s="21">
        <f>IFERROR($J36/SUM('Suivi des actions'!$P$3:$P$42),"")</f>
        <v>0.87510977751756436</v>
      </c>
    </row>
    <row r="37" spans="2:11" x14ac:dyDescent="0.25">
      <c r="B37" s="22" t="str">
        <f>Paramètres!$B$31</f>
        <v>333 - Enseignement, formation</v>
      </c>
      <c r="C37" s="23">
        <f>COUNTIFS('Suivi des actions'!$C$3:$C$42,$B37)</f>
        <v>0</v>
      </c>
      <c r="D37" s="23">
        <f>SUMIFS('Suivi des actions'!$L$3:$L$42,'Suivi des actions'!$C$3:$C$42,$B37)</f>
        <v>0</v>
      </c>
      <c r="E37" s="23">
        <f>SUMIFS('Suivi des actions'!$P$3:$P$42,'Suivi des actions'!$C$3:$C$42,$B37)</f>
        <v>0</v>
      </c>
      <c r="F37" s="29" t="str">
        <f t="shared" si="0"/>
        <v/>
      </c>
      <c r="H37" s="22" t="str">
        <f>Paramètres!$E$15</f>
        <v>Externe (sous-traitance)</v>
      </c>
      <c r="I37" s="23">
        <f>COUNTIFS('Suivi des actions'!$G$3:$G$42,$H37)</f>
        <v>5</v>
      </c>
      <c r="J37" s="23">
        <f>SUMIFS('Suivi des actions'!$P$3:$P$42,'Suivi des actions'!$G$3:$G$42,$H37)</f>
        <v>3413</v>
      </c>
      <c r="K37" s="24">
        <f>IFERROR($J37/SUM('Suivi des actions'!$P$3:$P$42),"")</f>
        <v>0.1248902224824356</v>
      </c>
    </row>
    <row r="38" spans="2:11" x14ac:dyDescent="0.25">
      <c r="B38" s="19" t="str">
        <f>Paramètres!$B$32</f>
        <v>334 - Accueil, hôtellerie, tourisme</v>
      </c>
      <c r="C38" s="20">
        <f>COUNTIFS('Suivi des actions'!$C$3:$C$42,$B38)</f>
        <v>0</v>
      </c>
      <c r="D38" s="20">
        <f>SUMIFS('Suivi des actions'!$L$3:$L$42,'Suivi des actions'!$C$3:$C$42,$B38)</f>
        <v>0</v>
      </c>
      <c r="E38" s="20">
        <f>SUMIFS('Suivi des actions'!$P$3:$P$42,'Suivi des actions'!$C$3:$C$42,$B38)</f>
        <v>0</v>
      </c>
      <c r="F38" s="28" t="str">
        <f t="shared" si="0"/>
        <v/>
      </c>
      <c r="H38" s="25" t="s">
        <v>24</v>
      </c>
      <c r="I38" s="26">
        <f>SUM(I36:I37)</f>
        <v>12</v>
      </c>
      <c r="J38" s="26">
        <f>SUM(J36:J37)</f>
        <v>27328</v>
      </c>
      <c r="K38" s="27">
        <f>IFERROR($J38/SUM('Suivi des actions'!$P$3:$P$42),"")</f>
        <v>1</v>
      </c>
    </row>
    <row r="39" spans="2:11" x14ac:dyDescent="0.25">
      <c r="B39" s="22" t="str">
        <f>Paramètres!$B$33</f>
        <v>336 - Coiffure, esthétique</v>
      </c>
      <c r="C39" s="23">
        <f>COUNTIFS('Suivi des actions'!$C$3:$C$42,$B39)</f>
        <v>0</v>
      </c>
      <c r="D39" s="23">
        <f>SUMIFS('Suivi des actions'!$L$3:$L$42,'Suivi des actions'!$C$3:$C$42,$B39)</f>
        <v>0</v>
      </c>
      <c r="E39" s="23">
        <f>SUMIFS('Suivi des actions'!$P$3:$P$42,'Suivi des actions'!$C$3:$C$42,$B39)</f>
        <v>0</v>
      </c>
      <c r="F39" s="29" t="str">
        <f t="shared" si="0"/>
        <v/>
      </c>
    </row>
    <row r="40" spans="2:11" ht="25.5" x14ac:dyDescent="0.25">
      <c r="B40" s="19" t="str">
        <f>Paramètres!$B$34</f>
        <v>344 - Sécurité des biens et des personnes</v>
      </c>
      <c r="C40" s="20">
        <f>COUNTIFS('Suivi des actions'!$C$3:$C$42,$B40)</f>
        <v>1</v>
      </c>
      <c r="D40" s="20">
        <f>SUMIFS('Suivi des actions'!$L$3:$L$42,'Suivi des actions'!$C$3:$C$42,$B40)</f>
        <v>47</v>
      </c>
      <c r="E40" s="20">
        <f>SUMIFS('Suivi des actions'!$P$3:$P$42,'Suivi des actions'!$C$3:$C$42,$B40)</f>
        <v>658</v>
      </c>
      <c r="F40" s="28">
        <f t="shared" si="0"/>
        <v>6</v>
      </c>
    </row>
    <row r="41" spans="2:11" x14ac:dyDescent="0.25">
      <c r="B41" s="22" t="str">
        <f>Paramètres!$B$35</f>
        <v>411 - Pratiques sportives</v>
      </c>
      <c r="C41" s="23">
        <f>COUNTIFS('Suivi des actions'!$C$3:$C$42,$B41)</f>
        <v>0</v>
      </c>
      <c r="D41" s="23">
        <f>SUMIFS('Suivi des actions'!$L$3:$L$42,'Suivi des actions'!$C$3:$C$42,$B41)</f>
        <v>0</v>
      </c>
      <c r="E41" s="23">
        <f>SUMIFS('Suivi des actions'!$P$3:$P$42,'Suivi des actions'!$C$3:$C$42,$B41)</f>
        <v>0</v>
      </c>
      <c r="F41" s="29" t="str">
        <f t="shared" si="0"/>
        <v/>
      </c>
    </row>
    <row r="42" spans="2:11" ht="25.5" x14ac:dyDescent="0.25">
      <c r="B42" s="19" t="str">
        <f>Paramètres!$B$36</f>
        <v>415 - Développement des capacités, bilan de compétences</v>
      </c>
      <c r="C42" s="20">
        <f>COUNTIFS('Suivi des actions'!$C$3:$C$42,$B42)</f>
        <v>1</v>
      </c>
      <c r="D42" s="20">
        <f>SUMIFS('Suivi des actions'!$L$3:$L$42,'Suivi des actions'!$C$3:$C$42,$B42)</f>
        <v>9</v>
      </c>
      <c r="E42" s="20">
        <f>SUMIFS('Suivi des actions'!$P$3:$P$42,'Suivi des actions'!$C$3:$C$42,$B42)</f>
        <v>216</v>
      </c>
      <c r="F42" s="28">
        <f t="shared" si="0"/>
        <v>10</v>
      </c>
    </row>
    <row r="43" spans="2:11" x14ac:dyDescent="0.25">
      <c r="B43" s="25" t="s">
        <v>24</v>
      </c>
      <c r="C43" s="26">
        <f>SUM(C28:C42)</f>
        <v>12</v>
      </c>
      <c r="D43" s="26">
        <f>SUM(D28:D42)</f>
        <v>214</v>
      </c>
      <c r="E43" s="26">
        <f>SUM(E28:E42)</f>
        <v>27328</v>
      </c>
      <c r="F43" s="30"/>
    </row>
    <row r="44" spans="2:11" ht="15" customHeight="1" x14ac:dyDescent="0.25">
      <c r="B44" s="4" t="s">
        <v>32</v>
      </c>
      <c r="C44" s="4"/>
      <c r="D44" s="4"/>
      <c r="E44" s="4"/>
      <c r="F44" s="4"/>
    </row>
    <row r="45" spans="2:11" x14ac:dyDescent="0.25">
      <c r="B45" s="31" t="s">
        <v>33</v>
      </c>
      <c r="C45" s="3" t="str">
        <f>IF(E43=SUM('Suivi des actions'!$P$3:$P$42),"✓ Cohérent","⚠ Écart")</f>
        <v>✓ Cohérent</v>
      </c>
      <c r="D45" s="3"/>
    </row>
    <row r="62" spans="2:11" ht="15" customHeight="1" x14ac:dyDescent="0.25">
      <c r="B62" s="4" t="s">
        <v>34</v>
      </c>
      <c r="C62" s="4"/>
      <c r="D62" s="4"/>
      <c r="E62" s="4"/>
      <c r="F62" s="4"/>
      <c r="G62" s="4"/>
      <c r="H62" s="4"/>
      <c r="I62" s="4"/>
      <c r="J62" s="4"/>
      <c r="K62" s="4"/>
    </row>
  </sheetData>
  <mergeCells count="29">
    <mergeCell ref="B44:F44"/>
    <mergeCell ref="C45:D45"/>
    <mergeCell ref="B62:K62"/>
    <mergeCell ref="B16:F16"/>
    <mergeCell ref="H16:K16"/>
    <mergeCell ref="B26:F26"/>
    <mergeCell ref="H26:K26"/>
    <mergeCell ref="H34:K34"/>
    <mergeCell ref="B13:C13"/>
    <mergeCell ref="D13:E13"/>
    <mergeCell ref="F13:G13"/>
    <mergeCell ref="H13:K13"/>
    <mergeCell ref="B14:C14"/>
    <mergeCell ref="D14:E14"/>
    <mergeCell ref="F14:G14"/>
    <mergeCell ref="H14:K14"/>
    <mergeCell ref="B10:C10"/>
    <mergeCell ref="D10:E10"/>
    <mergeCell ref="F10:G10"/>
    <mergeCell ref="H10:K10"/>
    <mergeCell ref="B11:C11"/>
    <mergeCell ref="D11:E11"/>
    <mergeCell ref="F11:G11"/>
    <mergeCell ref="H11:K11"/>
    <mergeCell ref="B2:K3"/>
    <mergeCell ref="B4:K4"/>
    <mergeCell ref="C6:F6"/>
    <mergeCell ref="I6:K6"/>
    <mergeCell ref="B9:K9"/>
  </mergeCells>
  <conditionalFormatting sqref="C45">
    <cfRule type="expression" dxfId="2" priority="3">
      <formula>ISNUMBER(SEARCH("Écart",C45))</formula>
    </cfRule>
    <cfRule type="expression" dxfId="1" priority="4">
      <formula>ISNUMBER(SEARCH("Cohérent",C45))</formula>
    </cfRule>
  </conditionalFormatting>
  <conditionalFormatting sqref="E28:E42">
    <cfRule type="dataBar" priority="2">
      <dataBar>
        <cfvo type="num" val="0"/>
        <cfvo type="max"/>
        <color rgb="FFE8A33D"/>
      </dataBar>
      <extLst>
        <ext xmlns:x14="http://schemas.microsoft.com/office/spreadsheetml/2009/9/main" uri="{B025F937-C7B1-47D3-B67F-A62EFF666E3E}">
          <x14:id>{95F7C4D9-5085-496B-9379-588EBFCE1A20}</x14:id>
        </ext>
      </extLst>
    </cfRule>
  </conditionalFormatting>
  <pageMargins left="0.3" right="0.3" top="0.4" bottom="0.4" header="0.511811023622047" footer="0.511811023622047"/>
  <pageSetup fitToHeight="0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F7C4D9-5085-496B-9379-588EBFCE1A20}">
            <x14:dataBar axisPosition="none">
              <x14:cfvo type="num">
                <xm:f>0</xm:f>
              </x14:cfvo>
              <x14:cfvo type="max"/>
              <x14:negativeFillColor rgb="FFE8A33D"/>
            </x14:dataBar>
          </x14:cfRule>
          <xm:sqref>E28:E42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8A33D"/>
    <pageSetUpPr fitToPage="1"/>
  </sheetPr>
  <dimension ref="A1:T42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baseColWidth="10" defaultColWidth="8.7109375" defaultRowHeight="15" x14ac:dyDescent="0.25"/>
  <cols>
    <col min="1" max="1" width="14" customWidth="1"/>
    <col min="2" max="2" width="34" customWidth="1"/>
    <col min="3" max="3" width="26" customWidth="1"/>
    <col min="4" max="4" width="24" customWidth="1"/>
    <col min="5" max="5" width="20" customWidth="1"/>
    <col min="6" max="6" width="16" customWidth="1"/>
    <col min="7" max="7" width="18" customWidth="1"/>
    <col min="8" max="9" width="12" customWidth="1"/>
    <col min="10" max="10" width="9" customWidth="1"/>
    <col min="11" max="13" width="10" customWidth="1"/>
    <col min="14" max="14" width="11" customWidth="1"/>
    <col min="15" max="17" width="12" customWidth="1"/>
    <col min="18" max="19" width="11" customWidth="1"/>
    <col min="20" max="20" width="12" customWidth="1"/>
  </cols>
  <sheetData>
    <row r="1" spans="1:20" ht="30" customHeight="1" x14ac:dyDescent="0.25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 customHeight="1" x14ac:dyDescent="0.25">
      <c r="A2" s="32" t="s">
        <v>36</v>
      </c>
      <c r="B2" s="32" t="s">
        <v>37</v>
      </c>
      <c r="C2" s="32" t="s">
        <v>38</v>
      </c>
      <c r="D2" s="32" t="s">
        <v>23</v>
      </c>
      <c r="E2" s="32" t="s">
        <v>18</v>
      </c>
      <c r="F2" s="32" t="s">
        <v>29</v>
      </c>
      <c r="G2" s="32" t="s">
        <v>31</v>
      </c>
      <c r="H2" s="32" t="s">
        <v>39</v>
      </c>
      <c r="I2" s="32" t="s">
        <v>40</v>
      </c>
      <c r="J2" s="32" t="s">
        <v>41</v>
      </c>
      <c r="K2" s="32" t="s">
        <v>42</v>
      </c>
      <c r="L2" s="32" t="s">
        <v>43</v>
      </c>
      <c r="M2" s="33" t="s">
        <v>44</v>
      </c>
      <c r="N2" s="32" t="s">
        <v>45</v>
      </c>
      <c r="O2" s="33" t="s">
        <v>46</v>
      </c>
      <c r="P2" s="33" t="s">
        <v>47</v>
      </c>
      <c r="Q2" s="33" t="s">
        <v>48</v>
      </c>
      <c r="R2" s="32" t="s">
        <v>49</v>
      </c>
      <c r="S2" s="33" t="s">
        <v>50</v>
      </c>
      <c r="T2" s="32" t="s">
        <v>51</v>
      </c>
    </row>
    <row r="3" spans="1:20" ht="18" customHeight="1" x14ac:dyDescent="0.25">
      <c r="A3" s="34" t="s">
        <v>52</v>
      </c>
      <c r="B3" s="34" t="s">
        <v>53</v>
      </c>
      <c r="C3" s="34" t="s">
        <v>54</v>
      </c>
      <c r="D3" s="34" t="s">
        <v>55</v>
      </c>
      <c r="E3" s="34" t="s">
        <v>56</v>
      </c>
      <c r="F3" s="34" t="s">
        <v>57</v>
      </c>
      <c r="G3" s="34" t="s">
        <v>58</v>
      </c>
      <c r="H3" s="35">
        <v>46399</v>
      </c>
      <c r="I3" s="35">
        <v>46473</v>
      </c>
      <c r="J3" s="36">
        <v>1</v>
      </c>
      <c r="K3" s="36">
        <v>14</v>
      </c>
      <c r="L3" s="36">
        <v>12</v>
      </c>
      <c r="M3" s="37">
        <f t="shared" ref="M3:M42" si="0">IF($K3="","",$K3-$L3)</f>
        <v>2</v>
      </c>
      <c r="N3" s="38">
        <v>350</v>
      </c>
      <c r="O3" s="37">
        <f t="shared" ref="O3:O42" si="1">IF(OR($K3="",$N3=""),"",$K3*$N3)</f>
        <v>4900</v>
      </c>
      <c r="P3" s="37">
        <f t="shared" ref="P3:P42" si="2">IF(OR($L3="",$N3=""),"",$L3*$N3)</f>
        <v>4200</v>
      </c>
      <c r="Q3" s="39">
        <f t="shared" ref="Q3:Q42" si="3">IF(OR($O3="",$O3=0),"",$P3/$O3)</f>
        <v>0.8571428571428571</v>
      </c>
      <c r="R3" s="36">
        <v>10</v>
      </c>
      <c r="S3" s="39">
        <f t="shared" ref="S3:S42" si="4">IF(OR($L3="",$L3=0,$R3=""),"",$R3/$L3)</f>
        <v>0.83333333333333337</v>
      </c>
      <c r="T3" s="40">
        <v>8.6999999999999993</v>
      </c>
    </row>
    <row r="4" spans="1:20" ht="18" customHeight="1" x14ac:dyDescent="0.25">
      <c r="A4" s="34" t="s">
        <v>59</v>
      </c>
      <c r="B4" s="34" t="s">
        <v>60</v>
      </c>
      <c r="C4" s="34" t="s">
        <v>61</v>
      </c>
      <c r="D4" s="34" t="s">
        <v>62</v>
      </c>
      <c r="E4" s="34" t="s">
        <v>63</v>
      </c>
      <c r="F4" s="34" t="s">
        <v>64</v>
      </c>
      <c r="G4" s="34" t="s">
        <v>65</v>
      </c>
      <c r="H4" s="35">
        <v>46421</v>
      </c>
      <c r="I4" s="35">
        <v>46423</v>
      </c>
      <c r="J4" s="36">
        <v>3</v>
      </c>
      <c r="K4" s="36">
        <v>30</v>
      </c>
      <c r="L4" s="36">
        <v>28</v>
      </c>
      <c r="M4" s="23">
        <f t="shared" si="0"/>
        <v>2</v>
      </c>
      <c r="N4" s="38">
        <v>21</v>
      </c>
      <c r="O4" s="23">
        <f t="shared" si="1"/>
        <v>630</v>
      </c>
      <c r="P4" s="23">
        <f t="shared" si="2"/>
        <v>588</v>
      </c>
      <c r="Q4" s="24">
        <f t="shared" si="3"/>
        <v>0.93333333333333335</v>
      </c>
      <c r="R4" s="36">
        <v>26</v>
      </c>
      <c r="S4" s="24">
        <f t="shared" si="4"/>
        <v>0.9285714285714286</v>
      </c>
      <c r="T4" s="40">
        <v>9.1</v>
      </c>
    </row>
    <row r="5" spans="1:20" ht="18" customHeight="1" x14ac:dyDescent="0.25">
      <c r="A5" s="34" t="s">
        <v>66</v>
      </c>
      <c r="B5" s="34" t="s">
        <v>67</v>
      </c>
      <c r="C5" s="34" t="s">
        <v>68</v>
      </c>
      <c r="D5" s="34" t="s">
        <v>67</v>
      </c>
      <c r="E5" s="34" t="s">
        <v>63</v>
      </c>
      <c r="F5" s="34" t="s">
        <v>69</v>
      </c>
      <c r="G5" s="34" t="s">
        <v>58</v>
      </c>
      <c r="H5" s="35">
        <v>46393</v>
      </c>
      <c r="I5" s="35">
        <v>46568</v>
      </c>
      <c r="J5" s="36">
        <v>1</v>
      </c>
      <c r="K5" s="36">
        <v>9</v>
      </c>
      <c r="L5" s="36">
        <v>9</v>
      </c>
      <c r="M5" s="37">
        <f t="shared" si="0"/>
        <v>0</v>
      </c>
      <c r="N5" s="38">
        <v>24</v>
      </c>
      <c r="O5" s="37">
        <f t="shared" si="1"/>
        <v>216</v>
      </c>
      <c r="P5" s="37">
        <f t="shared" si="2"/>
        <v>216</v>
      </c>
      <c r="Q5" s="39">
        <f t="shared" si="3"/>
        <v>1</v>
      </c>
      <c r="R5" s="36">
        <v>9</v>
      </c>
      <c r="S5" s="39">
        <f t="shared" si="4"/>
        <v>1</v>
      </c>
      <c r="T5" s="40">
        <v>9.4</v>
      </c>
    </row>
    <row r="6" spans="1:20" ht="18" customHeight="1" x14ac:dyDescent="0.25">
      <c r="A6" s="34" t="s">
        <v>70</v>
      </c>
      <c r="B6" s="34" t="s">
        <v>71</v>
      </c>
      <c r="C6" s="34" t="s">
        <v>72</v>
      </c>
      <c r="D6" s="34" t="s">
        <v>62</v>
      </c>
      <c r="E6" s="34" t="s">
        <v>63</v>
      </c>
      <c r="F6" s="34" t="s">
        <v>64</v>
      </c>
      <c r="G6" s="34" t="s">
        <v>65</v>
      </c>
      <c r="H6" s="35">
        <v>46461</v>
      </c>
      <c r="I6" s="35">
        <v>46558</v>
      </c>
      <c r="J6" s="36">
        <v>2</v>
      </c>
      <c r="K6" s="36">
        <v>22</v>
      </c>
      <c r="L6" s="36">
        <v>19</v>
      </c>
      <c r="M6" s="23">
        <f t="shared" si="0"/>
        <v>3</v>
      </c>
      <c r="N6" s="38">
        <v>40</v>
      </c>
      <c r="O6" s="23">
        <f t="shared" si="1"/>
        <v>880</v>
      </c>
      <c r="P6" s="23">
        <f t="shared" si="2"/>
        <v>760</v>
      </c>
      <c r="Q6" s="24">
        <f t="shared" si="3"/>
        <v>0.86363636363636365</v>
      </c>
      <c r="R6" s="36">
        <v>16</v>
      </c>
      <c r="S6" s="24">
        <f t="shared" si="4"/>
        <v>0.84210526315789469</v>
      </c>
      <c r="T6" s="40">
        <v>8.1999999999999993</v>
      </c>
    </row>
    <row r="7" spans="1:20" ht="18" customHeight="1" x14ac:dyDescent="0.25">
      <c r="A7" s="34" t="s">
        <v>73</v>
      </c>
      <c r="B7" s="34" t="s">
        <v>74</v>
      </c>
      <c r="C7" s="34" t="s">
        <v>75</v>
      </c>
      <c r="D7" s="34" t="s">
        <v>76</v>
      </c>
      <c r="E7" s="34" t="s">
        <v>63</v>
      </c>
      <c r="F7" s="34" t="s">
        <v>57</v>
      </c>
      <c r="G7" s="34" t="s">
        <v>58</v>
      </c>
      <c r="H7" s="35">
        <v>46482</v>
      </c>
      <c r="I7" s="35">
        <v>46486</v>
      </c>
      <c r="J7" s="36">
        <v>2</v>
      </c>
      <c r="K7" s="36">
        <v>18</v>
      </c>
      <c r="L7" s="36">
        <v>17</v>
      </c>
      <c r="M7" s="37">
        <f t="shared" si="0"/>
        <v>1</v>
      </c>
      <c r="N7" s="38">
        <v>35</v>
      </c>
      <c r="O7" s="37">
        <f t="shared" si="1"/>
        <v>630</v>
      </c>
      <c r="P7" s="37">
        <f t="shared" si="2"/>
        <v>595</v>
      </c>
      <c r="Q7" s="39">
        <f t="shared" si="3"/>
        <v>0.94444444444444442</v>
      </c>
      <c r="R7" s="36"/>
      <c r="S7" s="39" t="str">
        <f t="shared" si="4"/>
        <v/>
      </c>
      <c r="T7" s="40">
        <v>8.5</v>
      </c>
    </row>
    <row r="8" spans="1:20" ht="18" customHeight="1" x14ac:dyDescent="0.25">
      <c r="A8" s="34" t="s">
        <v>77</v>
      </c>
      <c r="B8" s="34" t="s">
        <v>78</v>
      </c>
      <c r="C8" s="34" t="s">
        <v>79</v>
      </c>
      <c r="D8" s="34" t="s">
        <v>55</v>
      </c>
      <c r="E8" s="34" t="s">
        <v>56</v>
      </c>
      <c r="F8" s="34" t="s">
        <v>57</v>
      </c>
      <c r="G8" s="34" t="s">
        <v>58</v>
      </c>
      <c r="H8" s="35">
        <v>46420</v>
      </c>
      <c r="I8" s="35">
        <v>46578</v>
      </c>
      <c r="J8" s="36">
        <v>1</v>
      </c>
      <c r="K8" s="36">
        <v>16</v>
      </c>
      <c r="L8" s="36">
        <v>13</v>
      </c>
      <c r="M8" s="23">
        <f t="shared" si="0"/>
        <v>3</v>
      </c>
      <c r="N8" s="38">
        <v>700</v>
      </c>
      <c r="O8" s="23">
        <f t="shared" si="1"/>
        <v>11200</v>
      </c>
      <c r="P8" s="23">
        <f t="shared" si="2"/>
        <v>9100</v>
      </c>
      <c r="Q8" s="24">
        <f t="shared" si="3"/>
        <v>0.8125</v>
      </c>
      <c r="R8" s="36">
        <v>11</v>
      </c>
      <c r="S8" s="24">
        <f t="shared" si="4"/>
        <v>0.84615384615384615</v>
      </c>
      <c r="T8" s="40">
        <v>8.9</v>
      </c>
    </row>
    <row r="9" spans="1:20" ht="18" customHeight="1" x14ac:dyDescent="0.25">
      <c r="A9" s="34" t="s">
        <v>80</v>
      </c>
      <c r="B9" s="34" t="s">
        <v>81</v>
      </c>
      <c r="C9" s="34" t="s">
        <v>82</v>
      </c>
      <c r="D9" s="34" t="s">
        <v>62</v>
      </c>
      <c r="E9" s="34" t="s">
        <v>63</v>
      </c>
      <c r="F9" s="34" t="s">
        <v>57</v>
      </c>
      <c r="G9" s="34" t="s">
        <v>65</v>
      </c>
      <c r="H9" s="35">
        <v>46518</v>
      </c>
      <c r="I9" s="35">
        <v>46519</v>
      </c>
      <c r="J9" s="36">
        <v>4</v>
      </c>
      <c r="K9" s="36">
        <v>48</v>
      </c>
      <c r="L9" s="36">
        <v>47</v>
      </c>
      <c r="M9" s="37">
        <f t="shared" si="0"/>
        <v>1</v>
      </c>
      <c r="N9" s="38">
        <v>14</v>
      </c>
      <c r="O9" s="37">
        <f t="shared" si="1"/>
        <v>672</v>
      </c>
      <c r="P9" s="37">
        <f t="shared" si="2"/>
        <v>658</v>
      </c>
      <c r="Q9" s="39">
        <f t="shared" si="3"/>
        <v>0.97916666666666663</v>
      </c>
      <c r="R9" s="36">
        <v>47</v>
      </c>
      <c r="S9" s="39">
        <f t="shared" si="4"/>
        <v>1</v>
      </c>
      <c r="T9" s="40">
        <v>9.3000000000000007</v>
      </c>
    </row>
    <row r="10" spans="1:20" ht="18" customHeight="1" x14ac:dyDescent="0.25">
      <c r="A10" s="34" t="s">
        <v>83</v>
      </c>
      <c r="B10" s="34" t="s">
        <v>84</v>
      </c>
      <c r="C10" s="34" t="s">
        <v>85</v>
      </c>
      <c r="D10" s="34" t="s">
        <v>86</v>
      </c>
      <c r="E10" s="34" t="s">
        <v>56</v>
      </c>
      <c r="F10" s="34" t="s">
        <v>69</v>
      </c>
      <c r="G10" s="34" t="s">
        <v>58</v>
      </c>
      <c r="H10" s="35">
        <v>46395</v>
      </c>
      <c r="I10" s="35">
        <v>46645</v>
      </c>
      <c r="J10" s="36">
        <v>1</v>
      </c>
      <c r="K10" s="36">
        <v>7</v>
      </c>
      <c r="L10" s="36">
        <v>6</v>
      </c>
      <c r="M10" s="23">
        <f t="shared" si="0"/>
        <v>1</v>
      </c>
      <c r="N10" s="38">
        <v>24</v>
      </c>
      <c r="O10" s="23">
        <f t="shared" si="1"/>
        <v>168</v>
      </c>
      <c r="P10" s="23">
        <f t="shared" si="2"/>
        <v>144</v>
      </c>
      <c r="Q10" s="24">
        <f t="shared" si="3"/>
        <v>0.8571428571428571</v>
      </c>
      <c r="R10" s="36">
        <v>5</v>
      </c>
      <c r="S10" s="24">
        <f t="shared" si="4"/>
        <v>0.83333333333333337</v>
      </c>
      <c r="T10" s="40">
        <v>8.8000000000000007</v>
      </c>
    </row>
    <row r="11" spans="1:20" ht="18" customHeight="1" x14ac:dyDescent="0.25">
      <c r="A11" s="34" t="s">
        <v>87</v>
      </c>
      <c r="B11" s="34" t="s">
        <v>88</v>
      </c>
      <c r="C11" s="34" t="s">
        <v>54</v>
      </c>
      <c r="D11" s="34" t="s">
        <v>89</v>
      </c>
      <c r="E11" s="34" t="s">
        <v>90</v>
      </c>
      <c r="F11" s="34" t="s">
        <v>69</v>
      </c>
      <c r="G11" s="34" t="s">
        <v>58</v>
      </c>
      <c r="H11" s="35">
        <v>46631</v>
      </c>
      <c r="I11" s="35">
        <v>46741</v>
      </c>
      <c r="J11" s="36">
        <v>1</v>
      </c>
      <c r="K11" s="36">
        <v>12</v>
      </c>
      <c r="L11" s="36">
        <v>11</v>
      </c>
      <c r="M11" s="37">
        <f t="shared" si="0"/>
        <v>1</v>
      </c>
      <c r="N11" s="38">
        <v>420</v>
      </c>
      <c r="O11" s="37">
        <f t="shared" si="1"/>
        <v>5040</v>
      </c>
      <c r="P11" s="37">
        <f t="shared" si="2"/>
        <v>4620</v>
      </c>
      <c r="Q11" s="39">
        <f t="shared" si="3"/>
        <v>0.91666666666666663</v>
      </c>
      <c r="R11" s="36">
        <v>9</v>
      </c>
      <c r="S11" s="39">
        <f t="shared" si="4"/>
        <v>0.81818181818181823</v>
      </c>
      <c r="T11" s="40">
        <v>8.6</v>
      </c>
    </row>
    <row r="12" spans="1:20" ht="18" customHeight="1" x14ac:dyDescent="0.25">
      <c r="A12" s="34" t="s">
        <v>91</v>
      </c>
      <c r="B12" s="34" t="s">
        <v>92</v>
      </c>
      <c r="C12" s="34" t="s">
        <v>93</v>
      </c>
      <c r="D12" s="34" t="s">
        <v>76</v>
      </c>
      <c r="E12" s="34" t="s">
        <v>63</v>
      </c>
      <c r="F12" s="34" t="s">
        <v>57</v>
      </c>
      <c r="G12" s="34" t="s">
        <v>65</v>
      </c>
      <c r="H12" s="35">
        <v>46462</v>
      </c>
      <c r="I12" s="35">
        <v>46464</v>
      </c>
      <c r="J12" s="36">
        <v>3</v>
      </c>
      <c r="K12" s="36">
        <v>27</v>
      </c>
      <c r="L12" s="36">
        <v>25</v>
      </c>
      <c r="M12" s="23">
        <f t="shared" si="0"/>
        <v>2</v>
      </c>
      <c r="N12" s="38">
        <v>21</v>
      </c>
      <c r="O12" s="23">
        <f t="shared" si="1"/>
        <v>567</v>
      </c>
      <c r="P12" s="23">
        <f t="shared" si="2"/>
        <v>525</v>
      </c>
      <c r="Q12" s="24">
        <f t="shared" si="3"/>
        <v>0.92592592592592593</v>
      </c>
      <c r="R12" s="36"/>
      <c r="S12" s="24" t="str">
        <f t="shared" si="4"/>
        <v/>
      </c>
      <c r="T12" s="40">
        <v>8.4</v>
      </c>
    </row>
    <row r="13" spans="1:20" ht="18" customHeight="1" x14ac:dyDescent="0.25">
      <c r="A13" s="34" t="s">
        <v>94</v>
      </c>
      <c r="B13" s="34" t="s">
        <v>95</v>
      </c>
      <c r="C13" s="34" t="s">
        <v>96</v>
      </c>
      <c r="D13" s="34" t="s">
        <v>55</v>
      </c>
      <c r="E13" s="34" t="s">
        <v>97</v>
      </c>
      <c r="F13" s="34" t="s">
        <v>69</v>
      </c>
      <c r="G13" s="34" t="s">
        <v>58</v>
      </c>
      <c r="H13" s="35">
        <v>46392</v>
      </c>
      <c r="I13" s="35">
        <v>46721</v>
      </c>
      <c r="J13" s="36">
        <v>1</v>
      </c>
      <c r="K13" s="36">
        <v>11</v>
      </c>
      <c r="L13" s="36">
        <v>9</v>
      </c>
      <c r="M13" s="37">
        <f t="shared" si="0"/>
        <v>2</v>
      </c>
      <c r="N13" s="38">
        <v>560</v>
      </c>
      <c r="O13" s="37">
        <f t="shared" si="1"/>
        <v>6160</v>
      </c>
      <c r="P13" s="37">
        <f t="shared" si="2"/>
        <v>5040</v>
      </c>
      <c r="Q13" s="39">
        <f t="shared" si="3"/>
        <v>0.81818181818181823</v>
      </c>
      <c r="R13" s="36">
        <v>7</v>
      </c>
      <c r="S13" s="39">
        <f t="shared" si="4"/>
        <v>0.77777777777777779</v>
      </c>
      <c r="T13" s="40">
        <v>8.1</v>
      </c>
    </row>
    <row r="14" spans="1:20" ht="18" customHeight="1" x14ac:dyDescent="0.25">
      <c r="A14" s="34" t="s">
        <v>98</v>
      </c>
      <c r="B14" s="34" t="s">
        <v>99</v>
      </c>
      <c r="C14" s="34" t="s">
        <v>100</v>
      </c>
      <c r="D14" s="34" t="s">
        <v>76</v>
      </c>
      <c r="E14" s="34" t="s">
        <v>101</v>
      </c>
      <c r="F14" s="34" t="s">
        <v>64</v>
      </c>
      <c r="G14" s="34" t="s">
        <v>65</v>
      </c>
      <c r="H14" s="35">
        <v>46637</v>
      </c>
      <c r="I14" s="35">
        <v>46676</v>
      </c>
      <c r="J14" s="36">
        <v>2</v>
      </c>
      <c r="K14" s="36">
        <v>20</v>
      </c>
      <c r="L14" s="36">
        <v>18</v>
      </c>
      <c r="M14" s="23">
        <f t="shared" si="0"/>
        <v>2</v>
      </c>
      <c r="N14" s="38">
        <v>49</v>
      </c>
      <c r="O14" s="23">
        <f t="shared" si="1"/>
        <v>980</v>
      </c>
      <c r="P14" s="23">
        <f t="shared" si="2"/>
        <v>882</v>
      </c>
      <c r="Q14" s="24">
        <f t="shared" si="3"/>
        <v>0.9</v>
      </c>
      <c r="R14" s="36"/>
      <c r="S14" s="24" t="str">
        <f t="shared" si="4"/>
        <v/>
      </c>
      <c r="T14" s="40">
        <v>8.6999999999999993</v>
      </c>
    </row>
    <row r="15" spans="1:20" ht="18" customHeight="1" x14ac:dyDescent="0.25">
      <c r="A15" s="34"/>
      <c r="B15" s="34"/>
      <c r="C15" s="34"/>
      <c r="D15" s="34"/>
      <c r="E15" s="34"/>
      <c r="F15" s="34"/>
      <c r="G15" s="34"/>
      <c r="H15" s="35"/>
      <c r="I15" s="35"/>
      <c r="J15" s="36"/>
      <c r="K15" s="36"/>
      <c r="L15" s="36"/>
      <c r="M15" s="37" t="str">
        <f t="shared" si="0"/>
        <v/>
      </c>
      <c r="N15" s="38"/>
      <c r="O15" s="37" t="str">
        <f t="shared" si="1"/>
        <v/>
      </c>
      <c r="P15" s="37" t="str">
        <f t="shared" si="2"/>
        <v/>
      </c>
      <c r="Q15" s="39" t="str">
        <f t="shared" si="3"/>
        <v/>
      </c>
      <c r="R15" s="36"/>
      <c r="S15" s="39" t="str">
        <f t="shared" si="4"/>
        <v/>
      </c>
      <c r="T15" s="40"/>
    </row>
    <row r="16" spans="1:20" ht="18" customHeight="1" x14ac:dyDescent="0.25">
      <c r="A16" s="34"/>
      <c r="B16" s="34"/>
      <c r="C16" s="34"/>
      <c r="D16" s="34"/>
      <c r="E16" s="34"/>
      <c r="F16" s="34"/>
      <c r="G16" s="34"/>
      <c r="H16" s="35"/>
      <c r="I16" s="35"/>
      <c r="J16" s="36"/>
      <c r="K16" s="36"/>
      <c r="L16" s="36"/>
      <c r="M16" s="23" t="str">
        <f t="shared" si="0"/>
        <v/>
      </c>
      <c r="N16" s="38"/>
      <c r="O16" s="23" t="str">
        <f t="shared" si="1"/>
        <v/>
      </c>
      <c r="P16" s="23" t="str">
        <f t="shared" si="2"/>
        <v/>
      </c>
      <c r="Q16" s="24" t="str">
        <f t="shared" si="3"/>
        <v/>
      </c>
      <c r="R16" s="36"/>
      <c r="S16" s="24" t="str">
        <f t="shared" si="4"/>
        <v/>
      </c>
      <c r="T16" s="40"/>
    </row>
    <row r="17" spans="1:20" ht="18" customHeight="1" x14ac:dyDescent="0.25">
      <c r="A17" s="34"/>
      <c r="B17" s="34"/>
      <c r="C17" s="34"/>
      <c r="D17" s="34"/>
      <c r="E17" s="34"/>
      <c r="F17" s="34"/>
      <c r="G17" s="34"/>
      <c r="H17" s="35"/>
      <c r="I17" s="35"/>
      <c r="J17" s="36"/>
      <c r="K17" s="36"/>
      <c r="L17" s="36"/>
      <c r="M17" s="37" t="str">
        <f t="shared" si="0"/>
        <v/>
      </c>
      <c r="N17" s="38"/>
      <c r="O17" s="37" t="str">
        <f t="shared" si="1"/>
        <v/>
      </c>
      <c r="P17" s="37" t="str">
        <f t="shared" si="2"/>
        <v/>
      </c>
      <c r="Q17" s="39" t="str">
        <f t="shared" si="3"/>
        <v/>
      </c>
      <c r="R17" s="36"/>
      <c r="S17" s="39" t="str">
        <f t="shared" si="4"/>
        <v/>
      </c>
      <c r="T17" s="40"/>
    </row>
    <row r="18" spans="1:20" ht="18" customHeight="1" x14ac:dyDescent="0.25">
      <c r="A18" s="34"/>
      <c r="B18" s="34"/>
      <c r="C18" s="34"/>
      <c r="D18" s="34"/>
      <c r="E18" s="34"/>
      <c r="F18" s="34"/>
      <c r="G18" s="34"/>
      <c r="H18" s="35"/>
      <c r="I18" s="35"/>
      <c r="J18" s="36"/>
      <c r="K18" s="36"/>
      <c r="L18" s="36"/>
      <c r="M18" s="23" t="str">
        <f t="shared" si="0"/>
        <v/>
      </c>
      <c r="N18" s="38"/>
      <c r="O18" s="23" t="str">
        <f t="shared" si="1"/>
        <v/>
      </c>
      <c r="P18" s="23" t="str">
        <f t="shared" si="2"/>
        <v/>
      </c>
      <c r="Q18" s="24" t="str">
        <f t="shared" si="3"/>
        <v/>
      </c>
      <c r="R18" s="36"/>
      <c r="S18" s="24" t="str">
        <f t="shared" si="4"/>
        <v/>
      </c>
      <c r="T18" s="40"/>
    </row>
    <row r="19" spans="1:20" ht="18" customHeight="1" x14ac:dyDescent="0.25">
      <c r="A19" s="34"/>
      <c r="B19" s="34"/>
      <c r="C19" s="34"/>
      <c r="D19" s="34"/>
      <c r="E19" s="34"/>
      <c r="F19" s="34"/>
      <c r="G19" s="34"/>
      <c r="H19" s="35"/>
      <c r="I19" s="35"/>
      <c r="J19" s="36"/>
      <c r="K19" s="36"/>
      <c r="L19" s="36"/>
      <c r="M19" s="37" t="str">
        <f t="shared" si="0"/>
        <v/>
      </c>
      <c r="N19" s="38"/>
      <c r="O19" s="37" t="str">
        <f t="shared" si="1"/>
        <v/>
      </c>
      <c r="P19" s="37" t="str">
        <f t="shared" si="2"/>
        <v/>
      </c>
      <c r="Q19" s="39" t="str">
        <f t="shared" si="3"/>
        <v/>
      </c>
      <c r="R19" s="36"/>
      <c r="S19" s="39" t="str">
        <f t="shared" si="4"/>
        <v/>
      </c>
      <c r="T19" s="40"/>
    </row>
    <row r="20" spans="1:20" ht="18" customHeight="1" x14ac:dyDescent="0.25">
      <c r="A20" s="34"/>
      <c r="B20" s="34"/>
      <c r="C20" s="34"/>
      <c r="D20" s="34"/>
      <c r="E20" s="34"/>
      <c r="F20" s="34"/>
      <c r="G20" s="34"/>
      <c r="H20" s="35"/>
      <c r="I20" s="35"/>
      <c r="J20" s="36"/>
      <c r="K20" s="36"/>
      <c r="L20" s="36"/>
      <c r="M20" s="23" t="str">
        <f t="shared" si="0"/>
        <v/>
      </c>
      <c r="N20" s="38"/>
      <c r="O20" s="23" t="str">
        <f t="shared" si="1"/>
        <v/>
      </c>
      <c r="P20" s="23" t="str">
        <f t="shared" si="2"/>
        <v/>
      </c>
      <c r="Q20" s="24" t="str">
        <f t="shared" si="3"/>
        <v/>
      </c>
      <c r="R20" s="36"/>
      <c r="S20" s="24" t="str">
        <f t="shared" si="4"/>
        <v/>
      </c>
      <c r="T20" s="40"/>
    </row>
    <row r="21" spans="1:20" ht="18" customHeight="1" x14ac:dyDescent="0.25">
      <c r="A21" s="34"/>
      <c r="B21" s="34"/>
      <c r="C21" s="34"/>
      <c r="D21" s="34"/>
      <c r="E21" s="34"/>
      <c r="F21" s="34"/>
      <c r="G21" s="34"/>
      <c r="H21" s="35"/>
      <c r="I21" s="35"/>
      <c r="J21" s="36"/>
      <c r="K21" s="36"/>
      <c r="L21" s="36"/>
      <c r="M21" s="37" t="str">
        <f t="shared" si="0"/>
        <v/>
      </c>
      <c r="N21" s="38"/>
      <c r="O21" s="37" t="str">
        <f t="shared" si="1"/>
        <v/>
      </c>
      <c r="P21" s="37" t="str">
        <f t="shared" si="2"/>
        <v/>
      </c>
      <c r="Q21" s="39" t="str">
        <f t="shared" si="3"/>
        <v/>
      </c>
      <c r="R21" s="36"/>
      <c r="S21" s="39" t="str">
        <f t="shared" si="4"/>
        <v/>
      </c>
      <c r="T21" s="40"/>
    </row>
    <row r="22" spans="1:20" ht="18" customHeight="1" x14ac:dyDescent="0.25">
      <c r="A22" s="34"/>
      <c r="B22" s="34"/>
      <c r="C22" s="34"/>
      <c r="D22" s="34"/>
      <c r="E22" s="34"/>
      <c r="F22" s="34"/>
      <c r="G22" s="34"/>
      <c r="H22" s="35"/>
      <c r="I22" s="35"/>
      <c r="J22" s="36"/>
      <c r="K22" s="36"/>
      <c r="L22" s="36"/>
      <c r="M22" s="23" t="str">
        <f t="shared" si="0"/>
        <v/>
      </c>
      <c r="N22" s="38"/>
      <c r="O22" s="23" t="str">
        <f t="shared" si="1"/>
        <v/>
      </c>
      <c r="P22" s="23" t="str">
        <f t="shared" si="2"/>
        <v/>
      </c>
      <c r="Q22" s="24" t="str">
        <f t="shared" si="3"/>
        <v/>
      </c>
      <c r="R22" s="36"/>
      <c r="S22" s="24" t="str">
        <f t="shared" si="4"/>
        <v/>
      </c>
      <c r="T22" s="40"/>
    </row>
    <row r="23" spans="1:20" ht="18" customHeight="1" x14ac:dyDescent="0.25">
      <c r="A23" s="34"/>
      <c r="B23" s="34"/>
      <c r="C23" s="34"/>
      <c r="D23" s="34"/>
      <c r="E23" s="34"/>
      <c r="F23" s="34"/>
      <c r="G23" s="34"/>
      <c r="H23" s="35"/>
      <c r="I23" s="35"/>
      <c r="J23" s="36"/>
      <c r="K23" s="36"/>
      <c r="L23" s="36"/>
      <c r="M23" s="37" t="str">
        <f t="shared" si="0"/>
        <v/>
      </c>
      <c r="N23" s="38"/>
      <c r="O23" s="37" t="str">
        <f t="shared" si="1"/>
        <v/>
      </c>
      <c r="P23" s="37" t="str">
        <f t="shared" si="2"/>
        <v/>
      </c>
      <c r="Q23" s="39" t="str">
        <f t="shared" si="3"/>
        <v/>
      </c>
      <c r="R23" s="36"/>
      <c r="S23" s="39" t="str">
        <f t="shared" si="4"/>
        <v/>
      </c>
      <c r="T23" s="40"/>
    </row>
    <row r="24" spans="1:20" ht="18" customHeight="1" x14ac:dyDescent="0.25">
      <c r="A24" s="34"/>
      <c r="B24" s="34"/>
      <c r="C24" s="34"/>
      <c r="D24" s="34"/>
      <c r="E24" s="34"/>
      <c r="F24" s="34"/>
      <c r="G24" s="34"/>
      <c r="H24" s="35"/>
      <c r="I24" s="35"/>
      <c r="J24" s="36"/>
      <c r="K24" s="36"/>
      <c r="L24" s="36"/>
      <c r="M24" s="23" t="str">
        <f t="shared" si="0"/>
        <v/>
      </c>
      <c r="N24" s="38"/>
      <c r="O24" s="23" t="str">
        <f t="shared" si="1"/>
        <v/>
      </c>
      <c r="P24" s="23" t="str">
        <f t="shared" si="2"/>
        <v/>
      </c>
      <c r="Q24" s="24" t="str">
        <f t="shared" si="3"/>
        <v/>
      </c>
      <c r="R24" s="36"/>
      <c r="S24" s="24" t="str">
        <f t="shared" si="4"/>
        <v/>
      </c>
      <c r="T24" s="40"/>
    </row>
    <row r="25" spans="1:20" ht="18" customHeight="1" x14ac:dyDescent="0.25">
      <c r="A25" s="34"/>
      <c r="B25" s="34"/>
      <c r="C25" s="34"/>
      <c r="D25" s="34"/>
      <c r="E25" s="34"/>
      <c r="F25" s="34"/>
      <c r="G25" s="34"/>
      <c r="H25" s="35"/>
      <c r="I25" s="35"/>
      <c r="J25" s="36"/>
      <c r="K25" s="36"/>
      <c r="L25" s="36"/>
      <c r="M25" s="37" t="str">
        <f t="shared" si="0"/>
        <v/>
      </c>
      <c r="N25" s="38"/>
      <c r="O25" s="37" t="str">
        <f t="shared" si="1"/>
        <v/>
      </c>
      <c r="P25" s="37" t="str">
        <f t="shared" si="2"/>
        <v/>
      </c>
      <c r="Q25" s="39" t="str">
        <f t="shared" si="3"/>
        <v/>
      </c>
      <c r="R25" s="36"/>
      <c r="S25" s="39" t="str">
        <f t="shared" si="4"/>
        <v/>
      </c>
      <c r="T25" s="40"/>
    </row>
    <row r="26" spans="1:20" ht="18" customHeight="1" x14ac:dyDescent="0.25">
      <c r="A26" s="34"/>
      <c r="B26" s="34"/>
      <c r="C26" s="34"/>
      <c r="D26" s="34"/>
      <c r="E26" s="34"/>
      <c r="F26" s="34"/>
      <c r="G26" s="34"/>
      <c r="H26" s="35"/>
      <c r="I26" s="35"/>
      <c r="J26" s="36"/>
      <c r="K26" s="36"/>
      <c r="L26" s="36"/>
      <c r="M26" s="23" t="str">
        <f t="shared" si="0"/>
        <v/>
      </c>
      <c r="N26" s="38"/>
      <c r="O26" s="23" t="str">
        <f t="shared" si="1"/>
        <v/>
      </c>
      <c r="P26" s="23" t="str">
        <f t="shared" si="2"/>
        <v/>
      </c>
      <c r="Q26" s="24" t="str">
        <f t="shared" si="3"/>
        <v/>
      </c>
      <c r="R26" s="36"/>
      <c r="S26" s="24" t="str">
        <f t="shared" si="4"/>
        <v/>
      </c>
      <c r="T26" s="40"/>
    </row>
    <row r="27" spans="1:20" ht="18" customHeight="1" x14ac:dyDescent="0.25">
      <c r="A27" s="34"/>
      <c r="B27" s="34"/>
      <c r="C27" s="34"/>
      <c r="D27" s="34"/>
      <c r="E27" s="34"/>
      <c r="F27" s="34"/>
      <c r="G27" s="34"/>
      <c r="H27" s="35"/>
      <c r="I27" s="35"/>
      <c r="J27" s="36"/>
      <c r="K27" s="36"/>
      <c r="L27" s="36"/>
      <c r="M27" s="37" t="str">
        <f t="shared" si="0"/>
        <v/>
      </c>
      <c r="N27" s="38"/>
      <c r="O27" s="37" t="str">
        <f t="shared" si="1"/>
        <v/>
      </c>
      <c r="P27" s="37" t="str">
        <f t="shared" si="2"/>
        <v/>
      </c>
      <c r="Q27" s="39" t="str">
        <f t="shared" si="3"/>
        <v/>
      </c>
      <c r="R27" s="36"/>
      <c r="S27" s="39" t="str">
        <f t="shared" si="4"/>
        <v/>
      </c>
      <c r="T27" s="40"/>
    </row>
    <row r="28" spans="1:20" ht="18" customHeight="1" x14ac:dyDescent="0.25">
      <c r="A28" s="34"/>
      <c r="B28" s="34"/>
      <c r="C28" s="34"/>
      <c r="D28" s="34"/>
      <c r="E28" s="34"/>
      <c r="F28" s="34"/>
      <c r="G28" s="34"/>
      <c r="H28" s="35"/>
      <c r="I28" s="35"/>
      <c r="J28" s="36"/>
      <c r="K28" s="36"/>
      <c r="L28" s="36"/>
      <c r="M28" s="23" t="str">
        <f t="shared" si="0"/>
        <v/>
      </c>
      <c r="N28" s="38"/>
      <c r="O28" s="23" t="str">
        <f t="shared" si="1"/>
        <v/>
      </c>
      <c r="P28" s="23" t="str">
        <f t="shared" si="2"/>
        <v/>
      </c>
      <c r="Q28" s="24" t="str">
        <f t="shared" si="3"/>
        <v/>
      </c>
      <c r="R28" s="36"/>
      <c r="S28" s="24" t="str">
        <f t="shared" si="4"/>
        <v/>
      </c>
      <c r="T28" s="40"/>
    </row>
    <row r="29" spans="1:20" ht="18" customHeight="1" x14ac:dyDescent="0.25">
      <c r="A29" s="34"/>
      <c r="B29" s="34"/>
      <c r="C29" s="34"/>
      <c r="D29" s="34"/>
      <c r="E29" s="34"/>
      <c r="F29" s="34"/>
      <c r="G29" s="34"/>
      <c r="H29" s="35"/>
      <c r="I29" s="35"/>
      <c r="J29" s="36"/>
      <c r="K29" s="36"/>
      <c r="L29" s="36"/>
      <c r="M29" s="37" t="str">
        <f t="shared" si="0"/>
        <v/>
      </c>
      <c r="N29" s="38"/>
      <c r="O29" s="37" t="str">
        <f t="shared" si="1"/>
        <v/>
      </c>
      <c r="P29" s="37" t="str">
        <f t="shared" si="2"/>
        <v/>
      </c>
      <c r="Q29" s="39" t="str">
        <f t="shared" si="3"/>
        <v/>
      </c>
      <c r="R29" s="36"/>
      <c r="S29" s="39" t="str">
        <f t="shared" si="4"/>
        <v/>
      </c>
      <c r="T29" s="40"/>
    </row>
    <row r="30" spans="1:20" ht="18" customHeight="1" x14ac:dyDescent="0.25">
      <c r="A30" s="34"/>
      <c r="B30" s="34"/>
      <c r="C30" s="34"/>
      <c r="D30" s="34"/>
      <c r="E30" s="34"/>
      <c r="F30" s="34"/>
      <c r="G30" s="34"/>
      <c r="H30" s="35"/>
      <c r="I30" s="35"/>
      <c r="J30" s="36"/>
      <c r="K30" s="36"/>
      <c r="L30" s="36"/>
      <c r="M30" s="23" t="str">
        <f t="shared" si="0"/>
        <v/>
      </c>
      <c r="N30" s="38"/>
      <c r="O30" s="23" t="str">
        <f t="shared" si="1"/>
        <v/>
      </c>
      <c r="P30" s="23" t="str">
        <f t="shared" si="2"/>
        <v/>
      </c>
      <c r="Q30" s="24" t="str">
        <f t="shared" si="3"/>
        <v/>
      </c>
      <c r="R30" s="36"/>
      <c r="S30" s="24" t="str">
        <f t="shared" si="4"/>
        <v/>
      </c>
      <c r="T30" s="40"/>
    </row>
    <row r="31" spans="1:20" ht="18" customHeight="1" x14ac:dyDescent="0.25">
      <c r="A31" s="34"/>
      <c r="B31" s="34"/>
      <c r="C31" s="34"/>
      <c r="D31" s="34"/>
      <c r="E31" s="34"/>
      <c r="F31" s="34"/>
      <c r="G31" s="34"/>
      <c r="H31" s="35"/>
      <c r="I31" s="35"/>
      <c r="J31" s="36"/>
      <c r="K31" s="36"/>
      <c r="L31" s="36"/>
      <c r="M31" s="37" t="str">
        <f t="shared" si="0"/>
        <v/>
      </c>
      <c r="N31" s="38"/>
      <c r="O31" s="37" t="str">
        <f t="shared" si="1"/>
        <v/>
      </c>
      <c r="P31" s="37" t="str">
        <f t="shared" si="2"/>
        <v/>
      </c>
      <c r="Q31" s="39" t="str">
        <f t="shared" si="3"/>
        <v/>
      </c>
      <c r="R31" s="36"/>
      <c r="S31" s="39" t="str">
        <f t="shared" si="4"/>
        <v/>
      </c>
      <c r="T31" s="40"/>
    </row>
    <row r="32" spans="1:20" ht="18" customHeight="1" x14ac:dyDescent="0.25">
      <c r="A32" s="34"/>
      <c r="B32" s="34"/>
      <c r="C32" s="34"/>
      <c r="D32" s="34"/>
      <c r="E32" s="34"/>
      <c r="F32" s="34"/>
      <c r="G32" s="34"/>
      <c r="H32" s="35"/>
      <c r="I32" s="35"/>
      <c r="J32" s="36"/>
      <c r="K32" s="36"/>
      <c r="L32" s="36"/>
      <c r="M32" s="23" t="str">
        <f t="shared" si="0"/>
        <v/>
      </c>
      <c r="N32" s="38"/>
      <c r="O32" s="23" t="str">
        <f t="shared" si="1"/>
        <v/>
      </c>
      <c r="P32" s="23" t="str">
        <f t="shared" si="2"/>
        <v/>
      </c>
      <c r="Q32" s="24" t="str">
        <f t="shared" si="3"/>
        <v/>
      </c>
      <c r="R32" s="36"/>
      <c r="S32" s="24" t="str">
        <f t="shared" si="4"/>
        <v/>
      </c>
      <c r="T32" s="40"/>
    </row>
    <row r="33" spans="1:20" ht="18" customHeight="1" x14ac:dyDescent="0.25">
      <c r="A33" s="34"/>
      <c r="B33" s="34"/>
      <c r="C33" s="34"/>
      <c r="D33" s="34"/>
      <c r="E33" s="34"/>
      <c r="F33" s="34"/>
      <c r="G33" s="34"/>
      <c r="H33" s="35"/>
      <c r="I33" s="35"/>
      <c r="J33" s="36"/>
      <c r="K33" s="36"/>
      <c r="L33" s="36"/>
      <c r="M33" s="37" t="str">
        <f t="shared" si="0"/>
        <v/>
      </c>
      <c r="N33" s="38"/>
      <c r="O33" s="37" t="str">
        <f t="shared" si="1"/>
        <v/>
      </c>
      <c r="P33" s="37" t="str">
        <f t="shared" si="2"/>
        <v/>
      </c>
      <c r="Q33" s="39" t="str">
        <f t="shared" si="3"/>
        <v/>
      </c>
      <c r="R33" s="36"/>
      <c r="S33" s="39" t="str">
        <f t="shared" si="4"/>
        <v/>
      </c>
      <c r="T33" s="40"/>
    </row>
    <row r="34" spans="1:20" ht="18" customHeight="1" x14ac:dyDescent="0.25">
      <c r="A34" s="34"/>
      <c r="B34" s="34"/>
      <c r="C34" s="34"/>
      <c r="D34" s="34"/>
      <c r="E34" s="34"/>
      <c r="F34" s="34"/>
      <c r="G34" s="34"/>
      <c r="H34" s="35"/>
      <c r="I34" s="35"/>
      <c r="J34" s="36"/>
      <c r="K34" s="36"/>
      <c r="L34" s="36"/>
      <c r="M34" s="23" t="str">
        <f t="shared" si="0"/>
        <v/>
      </c>
      <c r="N34" s="38"/>
      <c r="O34" s="23" t="str">
        <f t="shared" si="1"/>
        <v/>
      </c>
      <c r="P34" s="23" t="str">
        <f t="shared" si="2"/>
        <v/>
      </c>
      <c r="Q34" s="24" t="str">
        <f t="shared" si="3"/>
        <v/>
      </c>
      <c r="R34" s="36"/>
      <c r="S34" s="24" t="str">
        <f t="shared" si="4"/>
        <v/>
      </c>
      <c r="T34" s="40"/>
    </row>
    <row r="35" spans="1:20" ht="18" customHeight="1" x14ac:dyDescent="0.25">
      <c r="A35" s="34"/>
      <c r="B35" s="34"/>
      <c r="C35" s="34"/>
      <c r="D35" s="34"/>
      <c r="E35" s="34"/>
      <c r="F35" s="34"/>
      <c r="G35" s="34"/>
      <c r="H35" s="35"/>
      <c r="I35" s="35"/>
      <c r="J35" s="36"/>
      <c r="K35" s="36"/>
      <c r="L35" s="36"/>
      <c r="M35" s="37" t="str">
        <f t="shared" si="0"/>
        <v/>
      </c>
      <c r="N35" s="38"/>
      <c r="O35" s="37" t="str">
        <f t="shared" si="1"/>
        <v/>
      </c>
      <c r="P35" s="37" t="str">
        <f t="shared" si="2"/>
        <v/>
      </c>
      <c r="Q35" s="39" t="str">
        <f t="shared" si="3"/>
        <v/>
      </c>
      <c r="R35" s="36"/>
      <c r="S35" s="39" t="str">
        <f t="shared" si="4"/>
        <v/>
      </c>
      <c r="T35" s="40"/>
    </row>
    <row r="36" spans="1:20" ht="18" customHeight="1" x14ac:dyDescent="0.25">
      <c r="A36" s="34"/>
      <c r="B36" s="34"/>
      <c r="C36" s="34"/>
      <c r="D36" s="34"/>
      <c r="E36" s="34"/>
      <c r="F36" s="34"/>
      <c r="G36" s="34"/>
      <c r="H36" s="35"/>
      <c r="I36" s="35"/>
      <c r="J36" s="36"/>
      <c r="K36" s="36"/>
      <c r="L36" s="36"/>
      <c r="M36" s="23" t="str">
        <f t="shared" si="0"/>
        <v/>
      </c>
      <c r="N36" s="38"/>
      <c r="O36" s="23" t="str">
        <f t="shared" si="1"/>
        <v/>
      </c>
      <c r="P36" s="23" t="str">
        <f t="shared" si="2"/>
        <v/>
      </c>
      <c r="Q36" s="24" t="str">
        <f t="shared" si="3"/>
        <v/>
      </c>
      <c r="R36" s="36"/>
      <c r="S36" s="24" t="str">
        <f t="shared" si="4"/>
        <v/>
      </c>
      <c r="T36" s="40"/>
    </row>
    <row r="37" spans="1:20" ht="18" customHeight="1" x14ac:dyDescent="0.25">
      <c r="A37" s="34"/>
      <c r="B37" s="34"/>
      <c r="C37" s="34"/>
      <c r="D37" s="34"/>
      <c r="E37" s="34"/>
      <c r="F37" s="34"/>
      <c r="G37" s="34"/>
      <c r="H37" s="35"/>
      <c r="I37" s="35"/>
      <c r="J37" s="36"/>
      <c r="K37" s="36"/>
      <c r="L37" s="36"/>
      <c r="M37" s="37" t="str">
        <f t="shared" si="0"/>
        <v/>
      </c>
      <c r="N37" s="38"/>
      <c r="O37" s="37" t="str">
        <f t="shared" si="1"/>
        <v/>
      </c>
      <c r="P37" s="37" t="str">
        <f t="shared" si="2"/>
        <v/>
      </c>
      <c r="Q37" s="39" t="str">
        <f t="shared" si="3"/>
        <v/>
      </c>
      <c r="R37" s="36"/>
      <c r="S37" s="39" t="str">
        <f t="shared" si="4"/>
        <v/>
      </c>
      <c r="T37" s="40"/>
    </row>
    <row r="38" spans="1:20" ht="18" customHeight="1" x14ac:dyDescent="0.25">
      <c r="A38" s="34"/>
      <c r="B38" s="34"/>
      <c r="C38" s="34"/>
      <c r="D38" s="34"/>
      <c r="E38" s="34"/>
      <c r="F38" s="34"/>
      <c r="G38" s="34"/>
      <c r="H38" s="35"/>
      <c r="I38" s="35"/>
      <c r="J38" s="36"/>
      <c r="K38" s="36"/>
      <c r="L38" s="36"/>
      <c r="M38" s="23" t="str">
        <f t="shared" si="0"/>
        <v/>
      </c>
      <c r="N38" s="38"/>
      <c r="O38" s="23" t="str">
        <f t="shared" si="1"/>
        <v/>
      </c>
      <c r="P38" s="23" t="str">
        <f t="shared" si="2"/>
        <v/>
      </c>
      <c r="Q38" s="24" t="str">
        <f t="shared" si="3"/>
        <v/>
      </c>
      <c r="R38" s="36"/>
      <c r="S38" s="24" t="str">
        <f t="shared" si="4"/>
        <v/>
      </c>
      <c r="T38" s="40"/>
    </row>
    <row r="39" spans="1:20" ht="18" customHeight="1" x14ac:dyDescent="0.25">
      <c r="A39" s="34"/>
      <c r="B39" s="34"/>
      <c r="C39" s="34"/>
      <c r="D39" s="34"/>
      <c r="E39" s="34"/>
      <c r="F39" s="34"/>
      <c r="G39" s="34"/>
      <c r="H39" s="35"/>
      <c r="I39" s="35"/>
      <c r="J39" s="36"/>
      <c r="K39" s="36"/>
      <c r="L39" s="36"/>
      <c r="M39" s="37" t="str">
        <f t="shared" si="0"/>
        <v/>
      </c>
      <c r="N39" s="38"/>
      <c r="O39" s="37" t="str">
        <f t="shared" si="1"/>
        <v/>
      </c>
      <c r="P39" s="37" t="str">
        <f t="shared" si="2"/>
        <v/>
      </c>
      <c r="Q39" s="39" t="str">
        <f t="shared" si="3"/>
        <v/>
      </c>
      <c r="R39" s="36"/>
      <c r="S39" s="39" t="str">
        <f t="shared" si="4"/>
        <v/>
      </c>
      <c r="T39" s="40"/>
    </row>
    <row r="40" spans="1:20" ht="18" customHeight="1" x14ac:dyDescent="0.25">
      <c r="A40" s="34"/>
      <c r="B40" s="34"/>
      <c r="C40" s="34"/>
      <c r="D40" s="34"/>
      <c r="E40" s="34"/>
      <c r="F40" s="34"/>
      <c r="G40" s="34"/>
      <c r="H40" s="35"/>
      <c r="I40" s="35"/>
      <c r="J40" s="36"/>
      <c r="K40" s="36"/>
      <c r="L40" s="36"/>
      <c r="M40" s="23" t="str">
        <f t="shared" si="0"/>
        <v/>
      </c>
      <c r="N40" s="38"/>
      <c r="O40" s="23" t="str">
        <f t="shared" si="1"/>
        <v/>
      </c>
      <c r="P40" s="23" t="str">
        <f t="shared" si="2"/>
        <v/>
      </c>
      <c r="Q40" s="24" t="str">
        <f t="shared" si="3"/>
        <v/>
      </c>
      <c r="R40" s="36"/>
      <c r="S40" s="24" t="str">
        <f t="shared" si="4"/>
        <v/>
      </c>
      <c r="T40" s="40"/>
    </row>
    <row r="41" spans="1:20" ht="18" customHeight="1" x14ac:dyDescent="0.25">
      <c r="A41" s="34"/>
      <c r="B41" s="34"/>
      <c r="C41" s="34"/>
      <c r="D41" s="34"/>
      <c r="E41" s="34"/>
      <c r="F41" s="34"/>
      <c r="G41" s="34"/>
      <c r="H41" s="35"/>
      <c r="I41" s="35"/>
      <c r="J41" s="36"/>
      <c r="K41" s="36"/>
      <c r="L41" s="36"/>
      <c r="M41" s="37" t="str">
        <f t="shared" si="0"/>
        <v/>
      </c>
      <c r="N41" s="38"/>
      <c r="O41" s="37" t="str">
        <f t="shared" si="1"/>
        <v/>
      </c>
      <c r="P41" s="37" t="str">
        <f t="shared" si="2"/>
        <v/>
      </c>
      <c r="Q41" s="39" t="str">
        <f t="shared" si="3"/>
        <v/>
      </c>
      <c r="R41" s="36"/>
      <c r="S41" s="39" t="str">
        <f t="shared" si="4"/>
        <v/>
      </c>
      <c r="T41" s="40"/>
    </row>
    <row r="42" spans="1:20" ht="18" customHeight="1" x14ac:dyDescent="0.25">
      <c r="A42" s="34"/>
      <c r="B42" s="34"/>
      <c r="C42" s="34"/>
      <c r="D42" s="34"/>
      <c r="E42" s="34"/>
      <c r="F42" s="34"/>
      <c r="G42" s="34"/>
      <c r="H42" s="35"/>
      <c r="I42" s="35"/>
      <c r="J42" s="36"/>
      <c r="K42" s="36"/>
      <c r="L42" s="36"/>
      <c r="M42" s="23" t="str">
        <f t="shared" si="0"/>
        <v/>
      </c>
      <c r="N42" s="38"/>
      <c r="O42" s="23" t="str">
        <f t="shared" si="1"/>
        <v/>
      </c>
      <c r="P42" s="23" t="str">
        <f t="shared" si="2"/>
        <v/>
      </c>
      <c r="Q42" s="24" t="str">
        <f t="shared" si="3"/>
        <v/>
      </c>
      <c r="R42" s="36"/>
      <c r="S42" s="24" t="str">
        <f t="shared" si="4"/>
        <v/>
      </c>
      <c r="T42" s="40"/>
    </row>
  </sheetData>
  <autoFilter ref="A2:T42" xr:uid="{00000000-0009-0000-0000-000001000000}"/>
  <mergeCells count="1">
    <mergeCell ref="A1:T1"/>
  </mergeCells>
  <conditionalFormatting sqref="M3:M42">
    <cfRule type="cellIs" dxfId="0" priority="2" operator="lessThan">
      <formula>0</formula>
    </cfRule>
  </conditionalFormatting>
  <conditionalFormatting sqref="Q3:Q42">
    <cfRule type="colorScale" priority="3">
      <colorScale>
        <cfvo type="num" val="0.7"/>
        <cfvo type="num" val="0.9"/>
        <cfvo type="num" val="1"/>
        <color rgb="FFF4C7C3"/>
        <color rgb="FFFDE9C7"/>
        <color rgb="FFC6E7D4"/>
      </colorScale>
    </cfRule>
  </conditionalFormatting>
  <conditionalFormatting sqref="T3:T42">
    <cfRule type="colorScale" priority="4">
      <colorScale>
        <cfvo type="num" val="6"/>
        <cfvo type="num" val="8"/>
        <cfvo type="num" val="10"/>
        <color rgb="FFF4C7C3"/>
        <color rgb="FFFDE9C7"/>
        <color rgb="FFC6E7D4"/>
      </colorScale>
    </cfRule>
  </conditionalFormatting>
  <dataValidations count="9">
    <dataValidation type="list" allowBlank="1" errorTitle="Valeur invalide" error="Choisissez une spécialité dans la liste." promptTitle="Spécialité" prompt="Sélectionnez la spécialité (code NSF)." sqref="C3:C42" xr:uid="{00000000-0002-0000-0100-000000000000}">
      <formula1>liste_specialite</formula1>
      <formula2>0</formula2>
    </dataValidation>
    <dataValidation type="list" allowBlank="1" errorTitle="Valeur invalide" error="Choisissez un objectif dans la liste." sqref="D3:D42" xr:uid="{00000000-0002-0000-0100-000001000000}">
      <formula1>liste_objectif</formula1>
      <formula2>0</formula2>
    </dataValidation>
    <dataValidation type="list" allowBlank="1" errorTitle="Valeur invalide" error="Choisissez un type de public dans la liste." sqref="E3:E42" xr:uid="{00000000-0002-0000-0100-000002000000}">
      <formula1>liste_public</formula1>
      <formula2>0</formula2>
    </dataValidation>
    <dataValidation type="list" allowBlank="1" errorTitle="Valeur invalide" error="Choisissez une modalité dans la liste." sqref="F3:F42" xr:uid="{00000000-0002-0000-0100-000003000000}">
      <formula1>liste_modalite</formula1>
      <formula2>0</formula2>
    </dataValidation>
    <dataValidation type="list" allowBlank="1" errorTitle="Valeur invalide" error="Choisissez Interne ou Externe." sqref="G3:G42" xr:uid="{00000000-0002-0000-0100-000004000000}">
      <formula1>liste_formateur</formula1>
      <formula2>0</formula2>
    </dataValidation>
    <dataValidation type="whole" operator="greaterThanOrEqual" allowBlank="1" errorTitle="Nombre invalide" error="Saisissez un nombre entier positif." sqref="J3:L42 R3:R42" xr:uid="{00000000-0002-0000-0100-000005000000}">
      <formula1>0</formula1>
      <formula2>0</formula2>
    </dataValidation>
    <dataValidation type="decimal" operator="greaterThan" allowBlank="1" errorTitle="Durée invalide" error="La durée doit être supérieure à 0." sqref="N3:N42" xr:uid="{00000000-0002-0000-0100-000006000000}">
      <formula1>0</formula1>
      <formula2>0</formula2>
    </dataValidation>
    <dataValidation type="decimal" allowBlank="1" errorTitle="Note invalide" error="La satisfaction doit être comprise entre 0 et 10." sqref="T3:T42" xr:uid="{00000000-0002-0000-0100-000007000000}">
      <formula1>0</formula1>
      <formula2>10</formula2>
    </dataValidation>
    <dataValidation type="date" allowBlank="1" errorTitle="Date invalide" error="Saisissez une date de l'exercice 2027." sqref="H3:I42" xr:uid="{00000000-0002-0000-0100-000008000000}">
      <formula1>DATE(2027,1,1)</formula1>
      <formula2>DATE(2027,12,31)</formula2>
    </dataValidation>
  </dataValidations>
  <pageMargins left="0.3" right="0.3" top="0.4" bottom="0.4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B7A78"/>
    <pageSetUpPr fitToPage="1"/>
  </sheetPr>
  <dimension ref="B2:F38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6" width="42" customWidth="1"/>
  </cols>
  <sheetData>
    <row r="2" spans="2:6" ht="30" customHeight="1" x14ac:dyDescent="0.25">
      <c r="B2" s="1" t="s">
        <v>102</v>
      </c>
      <c r="C2" s="1"/>
      <c r="D2" s="1"/>
      <c r="E2" s="1"/>
      <c r="F2" s="1"/>
    </row>
    <row r="4" spans="2:6" ht="15" customHeight="1" x14ac:dyDescent="0.25">
      <c r="B4" s="11" t="s">
        <v>103</v>
      </c>
      <c r="C4" s="11"/>
      <c r="D4" s="11"/>
      <c r="E4" s="11"/>
      <c r="F4" s="11"/>
    </row>
    <row r="5" spans="2:6" ht="30" customHeight="1" x14ac:dyDescent="0.25">
      <c r="B5" s="43" t="s">
        <v>104</v>
      </c>
      <c r="C5" s="43"/>
      <c r="D5" s="43"/>
      <c r="E5" s="43"/>
      <c r="F5" s="43"/>
    </row>
    <row r="6" spans="2:6" ht="30" customHeight="1" x14ac:dyDescent="0.25">
      <c r="B6" s="43" t="s">
        <v>105</v>
      </c>
      <c r="C6" s="43"/>
      <c r="D6" s="43"/>
      <c r="E6" s="43"/>
      <c r="F6" s="43"/>
    </row>
    <row r="7" spans="2:6" ht="30" customHeight="1" x14ac:dyDescent="0.25">
      <c r="B7" s="43" t="s">
        <v>106</v>
      </c>
      <c r="C7" s="43"/>
      <c r="D7" s="43"/>
      <c r="E7" s="43"/>
      <c r="F7" s="43"/>
    </row>
    <row r="8" spans="2:6" ht="30" customHeight="1" x14ac:dyDescent="0.25">
      <c r="B8" s="43" t="s">
        <v>107</v>
      </c>
      <c r="C8" s="43"/>
      <c r="D8" s="43"/>
      <c r="E8" s="43"/>
      <c r="F8" s="43"/>
    </row>
    <row r="9" spans="2:6" ht="30" customHeight="1" x14ac:dyDescent="0.25">
      <c r="B9" s="43" t="s">
        <v>108</v>
      </c>
      <c r="C9" s="43"/>
      <c r="D9" s="43"/>
      <c r="E9" s="43"/>
      <c r="F9" s="43"/>
    </row>
    <row r="10" spans="2:6" ht="30" customHeight="1" x14ac:dyDescent="0.25">
      <c r="B10" s="43" t="s">
        <v>109</v>
      </c>
      <c r="C10" s="43"/>
      <c r="D10" s="43"/>
      <c r="E10" s="43"/>
      <c r="F10" s="43"/>
    </row>
    <row r="11" spans="2:6" ht="30" customHeight="1" x14ac:dyDescent="0.25">
      <c r="B11" s="43" t="s">
        <v>110</v>
      </c>
      <c r="C11" s="43"/>
      <c r="D11" s="43"/>
      <c r="E11" s="43"/>
      <c r="F11" s="43"/>
    </row>
    <row r="13" spans="2:6" ht="21.75" customHeight="1" x14ac:dyDescent="0.25">
      <c r="B13" s="41" t="s">
        <v>111</v>
      </c>
      <c r="C13" s="41" t="s">
        <v>112</v>
      </c>
      <c r="D13" s="41" t="s">
        <v>113</v>
      </c>
      <c r="E13" s="41" t="s">
        <v>114</v>
      </c>
    </row>
    <row r="14" spans="2:6" x14ac:dyDescent="0.25">
      <c r="B14" s="42" t="s">
        <v>63</v>
      </c>
      <c r="C14" s="42" t="s">
        <v>55</v>
      </c>
      <c r="D14" s="42" t="s">
        <v>57</v>
      </c>
      <c r="E14" s="42" t="s">
        <v>58</v>
      </c>
    </row>
    <row r="15" spans="2:6" x14ac:dyDescent="0.25">
      <c r="B15" s="22" t="s">
        <v>56</v>
      </c>
      <c r="C15" s="22" t="s">
        <v>62</v>
      </c>
      <c r="D15" s="22" t="s">
        <v>64</v>
      </c>
      <c r="E15" s="22" t="s">
        <v>65</v>
      </c>
    </row>
    <row r="16" spans="2:6" x14ac:dyDescent="0.25">
      <c r="B16" s="42" t="s">
        <v>97</v>
      </c>
      <c r="C16" s="42" t="s">
        <v>89</v>
      </c>
      <c r="D16" s="42" t="s">
        <v>69</v>
      </c>
      <c r="E16" s="42"/>
    </row>
    <row r="17" spans="2:5" x14ac:dyDescent="0.25">
      <c r="B17" s="22" t="s">
        <v>101</v>
      </c>
      <c r="C17" s="22" t="s">
        <v>86</v>
      </c>
      <c r="D17" s="22" t="s">
        <v>115</v>
      </c>
      <c r="E17" s="22"/>
    </row>
    <row r="18" spans="2:5" x14ac:dyDescent="0.25">
      <c r="B18" s="42" t="s">
        <v>90</v>
      </c>
      <c r="C18" s="42" t="s">
        <v>67</v>
      </c>
      <c r="D18" s="42"/>
      <c r="E18" s="42"/>
    </row>
    <row r="19" spans="2:5" x14ac:dyDescent="0.25">
      <c r="B19" s="22"/>
      <c r="C19" s="22" t="s">
        <v>76</v>
      </c>
      <c r="D19" s="22"/>
      <c r="E19" s="22"/>
    </row>
    <row r="21" spans="2:5" ht="21.75" customHeight="1" x14ac:dyDescent="0.25">
      <c r="B21" s="44" t="s">
        <v>116</v>
      </c>
      <c r="C21" s="44"/>
    </row>
    <row r="22" spans="2:5" ht="15" customHeight="1" x14ac:dyDescent="0.25">
      <c r="B22" s="45" t="s">
        <v>72</v>
      </c>
      <c r="C22" s="45"/>
    </row>
    <row r="23" spans="2:5" ht="15" customHeight="1" x14ac:dyDescent="0.25">
      <c r="B23" s="46" t="s">
        <v>54</v>
      </c>
      <c r="C23" s="46"/>
    </row>
    <row r="24" spans="2:5" ht="15" customHeight="1" x14ac:dyDescent="0.25">
      <c r="B24" s="45" t="s">
        <v>75</v>
      </c>
      <c r="C24" s="45"/>
    </row>
    <row r="25" spans="2:5" ht="15" customHeight="1" x14ac:dyDescent="0.25">
      <c r="B25" s="46" t="s">
        <v>93</v>
      </c>
      <c r="C25" s="46"/>
    </row>
    <row r="26" spans="2:5" ht="15" customHeight="1" x14ac:dyDescent="0.25">
      <c r="B26" s="45" t="s">
        <v>100</v>
      </c>
      <c r="C26" s="45"/>
    </row>
    <row r="27" spans="2:5" ht="15" customHeight="1" x14ac:dyDescent="0.25">
      <c r="B27" s="46" t="s">
        <v>61</v>
      </c>
      <c r="C27" s="46"/>
    </row>
    <row r="28" spans="2:5" ht="15" customHeight="1" x14ac:dyDescent="0.25">
      <c r="B28" s="45" t="s">
        <v>79</v>
      </c>
      <c r="C28" s="45"/>
    </row>
    <row r="29" spans="2:5" ht="15" customHeight="1" x14ac:dyDescent="0.25">
      <c r="B29" s="46" t="s">
        <v>85</v>
      </c>
      <c r="C29" s="46"/>
    </row>
    <row r="30" spans="2:5" ht="15" customHeight="1" x14ac:dyDescent="0.25">
      <c r="B30" s="45" t="s">
        <v>96</v>
      </c>
      <c r="C30" s="45"/>
    </row>
    <row r="31" spans="2:5" ht="15" customHeight="1" x14ac:dyDescent="0.25">
      <c r="B31" s="46" t="s">
        <v>117</v>
      </c>
      <c r="C31" s="46"/>
    </row>
    <row r="32" spans="2:5" ht="15" customHeight="1" x14ac:dyDescent="0.25">
      <c r="B32" s="45" t="s">
        <v>118</v>
      </c>
      <c r="C32" s="45"/>
    </row>
    <row r="33" spans="2:6" ht="15" customHeight="1" x14ac:dyDescent="0.25">
      <c r="B33" s="46" t="s">
        <v>119</v>
      </c>
      <c r="C33" s="46"/>
    </row>
    <row r="34" spans="2:6" ht="15" customHeight="1" x14ac:dyDescent="0.25">
      <c r="B34" s="45" t="s">
        <v>82</v>
      </c>
      <c r="C34" s="45"/>
    </row>
    <row r="35" spans="2:6" ht="15" customHeight="1" x14ac:dyDescent="0.25">
      <c r="B35" s="46" t="s">
        <v>120</v>
      </c>
      <c r="C35" s="46"/>
    </row>
    <row r="36" spans="2:6" ht="15" customHeight="1" x14ac:dyDescent="0.25">
      <c r="B36" s="45" t="s">
        <v>68</v>
      </c>
      <c r="C36" s="45"/>
    </row>
    <row r="38" spans="2:6" ht="15" customHeight="1" x14ac:dyDescent="0.25">
      <c r="B38" s="4" t="s">
        <v>121</v>
      </c>
      <c r="C38" s="4"/>
      <c r="D38" s="4"/>
      <c r="E38" s="4"/>
      <c r="F38" s="4"/>
    </row>
  </sheetData>
  <mergeCells count="26">
    <mergeCell ref="B38:F38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8:F8"/>
    <mergeCell ref="B9:F9"/>
    <mergeCell ref="B10:F10"/>
    <mergeCell ref="B11:F11"/>
    <mergeCell ref="B21:C21"/>
    <mergeCell ref="B2:F2"/>
    <mergeCell ref="B4:F4"/>
    <mergeCell ref="B5:F5"/>
    <mergeCell ref="B6:F6"/>
    <mergeCell ref="B7:F7"/>
  </mergeCells>
  <pageMargins left="0.3" right="0.3" top="0.4" bottom="0.4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Synthèse</vt:lpstr>
      <vt:lpstr>Suivi des actions</vt:lpstr>
      <vt:lpstr>Paramètres</vt:lpstr>
      <vt:lpstr>Synthèse!Druckbereich</vt:lpstr>
      <vt:lpstr>liste_formateur</vt:lpstr>
      <vt:lpstr>liste_modalite</vt:lpstr>
      <vt:lpstr>liste_objectif</vt:lpstr>
      <vt:lpstr>liste_public</vt:lpstr>
      <vt:lpstr>liste_specialite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2026-09-22T10:20:01Z</dcterms:created>
  <dcterms:modified xsi:type="dcterms:W3CDTF">2026-09-27T14:52:47Z</dcterms:modified>
  <dc:language>en-US</dc:language>
</cp:coreProperties>
</file>