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on de livraison" sheetId="1" state="visible" r:id="rId3"/>
    <sheet name="Registre" sheetId="2" state="visible" r:id="rId4"/>
    <sheet name="Guide &amp; données" sheetId="3" state="visible" r:id="rId5"/>
  </sheets>
  <definedNames>
    <definedName function="false" hidden="false" localSheetId="0" name="_xlnm.Print_Area" vbProcedure="false">'Bon de livraison'!$A$1:$K$43</definedName>
    <definedName function="false" hidden="false" localSheetId="1" name="_xlnm.Print_Area" vbProcedure="false">Registre!$A$1:$K$33</definedName>
    <definedName function="false" hidden="true" localSheetId="1" name="_xlnm._FilterDatabase" vbProcedure="false">Registre!$B$9:$K$33</definedName>
    <definedName function="false" hidden="false" name="cli_adrF" vbProcedure="false">'Guide &amp; données'!$D$19:$D$24</definedName>
    <definedName function="false" hidden="false" name="cli_adrL" vbProcedure="false">'Guide &amp; données'!$F$19:$F$24</definedName>
    <definedName function="false" hidden="false" name="cli_code" vbProcedure="false">'Guide &amp; données'!$B$19:$B$24</definedName>
    <definedName function="false" hidden="false" name="cli_cpF" vbProcedure="false">'Guide &amp; données'!$E$19:$E$24</definedName>
    <definedName function="false" hidden="false" name="cli_cpL" vbProcedure="false">'Guide &amp; données'!$G$19:$G$24</definedName>
    <definedName function="false" hidden="false" name="cli_nom" vbProcedure="false">'Guide &amp; données'!$C$19:$C$24</definedName>
    <definedName function="false" hidden="false" name="cli_tel" vbProcedure="false">'Guide &amp; données'!$H$19:$H$24</definedName>
    <definedName function="false" hidden="false" name="liste_client" vbProcedure="false">'Guide &amp; données'!$C$19:$C$24</definedName>
    <definedName function="false" hidden="false" name="liste_mode" vbProcedure="false">'Guide &amp; données'!$D$43:$D$46</definedName>
    <definedName function="false" hidden="false" name="liste_produit" vbProcedure="false">'Guide &amp; données'!$B$29:$B$38</definedName>
    <definedName function="false" hidden="false" name="liste_statut" vbProcedure="false">'Guide &amp; données'!$B$43:$B$47</definedName>
    <definedName function="false" hidden="false" name="liste_transporteur" vbProcedure="false">'Guide &amp; données'!$C$43:$C$47</definedName>
    <definedName function="false" hidden="false" name="prod_desig" vbProcedure="false">'Guide &amp; données'!$C$29:$C$38</definedName>
    <definedName function="false" hidden="false" name="prod_pu" vbProcedure="false">'Guide &amp; données'!$E$29:$E$38</definedName>
    <definedName function="false" hidden="false" name="prod_ref" vbProcedure="false">'Guide &amp; données'!$B$29:$B$38</definedName>
    <definedName function="false" hidden="false" name="prod_unite" vbProcedure="false">'Guide &amp; données'!$D$29:$D$38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<sst xmlns="http://schemas.openxmlformats.org/spreadsheetml/2006/main" count="223" uniqueCount="179">
  <si>
    <t xml:space="preserve">Comptoir Vasseur</t>
  </si>
  <si>
    <t xml:space="preserve">BON DE LIVRAISON</t>
  </si>
  <si>
    <t xml:space="preserve">32 rue des Tanneurs · 67000 Strasbourg</t>
  </si>
  <si>
    <t xml:space="preserve">N°  BL-2027-0207</t>
  </si>
  <si>
    <t xml:space="preserve">SIRET 903 217 645 00019 · TVA FR62 903217645</t>
  </si>
  <si>
    <t xml:space="preserve">03 88 21 45 90 · contact@comptoir-vasseur.fr</t>
  </si>
  <si>
    <t xml:space="preserve">Date de livraison</t>
  </si>
  <si>
    <t xml:space="preserve">N° de commande</t>
  </si>
  <si>
    <t xml:space="preserve">CMD-2027-0518</t>
  </si>
  <si>
    <t xml:space="preserve">N° client</t>
  </si>
  <si>
    <t xml:space="preserve">Statut</t>
  </si>
  <si>
    <t xml:space="preserve">LIVRÉ À  ·  DESTINATAIRE</t>
  </si>
  <si>
    <t xml:space="preserve">ADRESSE DE LIVRAISON</t>
  </si>
  <si>
    <t xml:space="preserve">Client</t>
  </si>
  <si>
    <t xml:space="preserve">Menuiserie Aubry</t>
  </si>
  <si>
    <t xml:space="preserve">Réf.</t>
  </si>
  <si>
    <t xml:space="preserve">Désignation</t>
  </si>
  <si>
    <t xml:space="preserve">Qté cmd.</t>
  </si>
  <si>
    <t xml:space="preserve">Qté livrée</t>
  </si>
  <si>
    <t xml:space="preserve">Reste</t>
  </si>
  <si>
    <t xml:space="preserve">Unité</t>
  </si>
  <si>
    <t xml:space="preserve">P.U. HT</t>
  </si>
  <si>
    <t xml:space="preserve">Total HT</t>
  </si>
  <si>
    <t xml:space="preserve">REF-001</t>
  </si>
  <si>
    <t xml:space="preserve">REF-003</t>
  </si>
  <si>
    <t xml:space="preserve">REF-008</t>
  </si>
  <si>
    <t xml:space="preserve">REF-002</t>
  </si>
  <si>
    <t xml:space="preserve">REF-009</t>
  </si>
  <si>
    <t xml:space="preserve">REF-004</t>
  </si>
  <si>
    <t xml:space="preserve">TOTAUX</t>
  </si>
  <si>
    <t xml:space="preserve">Transporteur</t>
  </si>
  <si>
    <t xml:space="preserve">Transporteur affrété</t>
  </si>
  <si>
    <t xml:space="preserve">Mode de livraison</t>
  </si>
  <si>
    <t xml:space="preserve">Standard</t>
  </si>
  <si>
    <t xml:space="preserve">TVA (taux)</t>
  </si>
  <si>
    <t xml:space="preserve">Nombre de colis</t>
  </si>
  <si>
    <t xml:space="preserve">Montant TVA</t>
  </si>
  <si>
    <t xml:space="preserve">Poids total</t>
  </si>
  <si>
    <t xml:space="preserve">TOTAL TTC</t>
  </si>
  <si>
    <t xml:space="preserve">OBSERVATIONS / RÉSERVES À LA RÉCEPTION</t>
  </si>
  <si>
    <t xml:space="preserve">1 chevalet A2 manquant sur 6 commandés — reliquat à livrer. Colis contrôlés et conformes pour le reste.</t>
  </si>
  <si>
    <t xml:space="preserve">Cachet &amp; signature de l'expéditeur</t>
  </si>
  <si>
    <t xml:space="preserve">Le client — Reçu le ……… / ……… / 2027</t>
  </si>
  <si>
    <t xml:space="preserve">Nom, fonction et signature</t>
  </si>
  <si>
    <t xml:space="preserve">« Bon pour réception », précédé des réserves éventuelles</t>
  </si>
  <si>
    <t xml:space="preserve">Le présent bon de livraison ne tient pas lieu de facture. Sauf convention contraire, les marchandises voyagent aux risques et périls du destinataire. Toute réserve doit être formulée à la réception.</t>
  </si>
  <si>
    <t xml:space="preserve">REGISTRE</t>
  </si>
  <si>
    <t xml:space="preserve">Suivi des bons de livraison</t>
  </si>
  <si>
    <t xml:space="preserve">Exercice 2027</t>
  </si>
  <si>
    <t xml:space="preserve">BONS DE LIVRAISON</t>
  </si>
  <si>
    <t xml:space="preserve">MONTANT TOTAL TTC</t>
  </si>
  <si>
    <t xml:space="preserve">LIVRÉS</t>
  </si>
  <si>
    <t xml:space="preserve">PARTIELLES</t>
  </si>
  <si>
    <t xml:space="preserve">EN PRÉPARATION</t>
  </si>
  <si>
    <t xml:space="preserve">N° de bon</t>
  </si>
  <si>
    <t xml:space="preserve">Date</t>
  </si>
  <si>
    <t xml:space="preserve">N° commande</t>
  </si>
  <si>
    <t xml:space="preserve">TVA</t>
  </si>
  <si>
    <t xml:space="preserve">Total TTC</t>
  </si>
  <si>
    <t xml:space="preserve">Reste à livrer</t>
  </si>
  <si>
    <t xml:space="preserve">Observations</t>
  </si>
  <si>
    <t xml:space="preserve">BL-2027-0203</t>
  </si>
  <si>
    <t xml:space="preserve">Brasserie du Canal</t>
  </si>
  <si>
    <t xml:space="preserve">CMD-2027-0501</t>
  </si>
  <si>
    <t xml:space="preserve">Livré</t>
  </si>
  <si>
    <t xml:space="preserve">BL-2027-0204</t>
  </si>
  <si>
    <t xml:space="preserve">Librairie Millot</t>
  </si>
  <si>
    <t xml:space="preserve">CMD-2027-0506</t>
  </si>
  <si>
    <t xml:space="preserve">BL-2027-0205</t>
  </si>
  <si>
    <t xml:space="preserve">Studio Pastel</t>
  </si>
  <si>
    <t xml:space="preserve">CMD-2027-0509</t>
  </si>
  <si>
    <t xml:space="preserve">Expédié</t>
  </si>
  <si>
    <t xml:space="preserve">Enlèvement le 07/05</t>
  </si>
  <si>
    <t xml:space="preserve">BL-2027-0206</t>
  </si>
  <si>
    <t xml:space="preserve">Cave Saint-Yves</t>
  </si>
  <si>
    <t xml:space="preserve">CMD-2027-0513</t>
  </si>
  <si>
    <t xml:space="preserve">BL-2027-0207</t>
  </si>
  <si>
    <t xml:space="preserve">Livraison partielle</t>
  </si>
  <si>
    <t xml:space="preserve">1 chevalet A2 en reliquat</t>
  </si>
  <si>
    <t xml:space="preserve">BL-2027-0208</t>
  </si>
  <si>
    <t xml:space="preserve">Fleuriste Cormier</t>
  </si>
  <si>
    <t xml:space="preserve">CMD-2027-0522</t>
  </si>
  <si>
    <t xml:space="preserve">BL-2027-0209</t>
  </si>
  <si>
    <t xml:space="preserve">CMD-2027-0527</t>
  </si>
  <si>
    <t xml:space="preserve">En préparation</t>
  </si>
  <si>
    <t xml:space="preserve">BL-2027-0210</t>
  </si>
  <si>
    <t xml:space="preserve">CMD-2027-0531</t>
  </si>
  <si>
    <t xml:space="preserve">En attente de validation</t>
  </si>
  <si>
    <t xml:space="preserve">BL-2027-0211</t>
  </si>
  <si>
    <t xml:space="preserve">CMD-2027-0535</t>
  </si>
  <si>
    <t xml:space="preserve">Rupture temporaire réf. REF-003</t>
  </si>
  <si>
    <t xml:space="preserve">BL-2027-0212</t>
  </si>
  <si>
    <t xml:space="preserve">CMD-2027-0540</t>
  </si>
  <si>
    <t xml:space="preserve">Annulé</t>
  </si>
  <si>
    <t xml:space="preserve">Annulation client</t>
  </si>
  <si>
    <t xml:space="preserve">GUIDE &amp; DONNÉES</t>
  </si>
  <si>
    <t xml:space="preserve">Mode d'emploi, catalogues et listes de référence</t>
  </si>
  <si>
    <t xml:space="preserve">MODE D'EMPLOI</t>
  </si>
  <si>
    <t xml:space="preserve">1.  Onglet « Bon de livraison » : document à compléter, imprimer ou exporter en PDF, puis faire signer à la réception.</t>
  </si>
  <si>
    <t xml:space="preserve">2.  Choisissez le client dans la liste : ses adresses de facturation et de livraison se remplissent automatiquement.</t>
  </si>
  <si>
    <t xml:space="preserve">3.  Dans le tableau, sélectionnez une référence : désignation, unité et prix unitaire HT se renseignent seuls.</t>
  </si>
  <si>
    <t xml:space="preserve">4.  Saisissez les quantités commandées et livrées : reste à livrer, montants et totaux se calculent automatiquement.</t>
  </si>
  <si>
    <t xml:space="preserve">5.  Pour un nouveau bon, dupliquez l'onglet et ne modifiez que le numéro, la date et les lignes d'articles.</t>
  </si>
  <si>
    <t xml:space="preserve">6.  Onglet « Registre » : reportez-y chaque bon émis pour suivre l'ensemble des livraisons et leurs statuts.</t>
  </si>
  <si>
    <t xml:space="preserve">7.  Les cellules sur fond crème sont à saisir. Toutes les données affichées sont fictives.</t>
  </si>
  <si>
    <t xml:space="preserve">CATALOGUE CLIENTS</t>
  </si>
  <si>
    <t xml:space="preserve">Code</t>
  </si>
  <si>
    <t xml:space="preserve">Nom / raison sociale</t>
  </si>
  <si>
    <t xml:space="preserve">Adresse (facturation)</t>
  </si>
  <si>
    <t xml:space="preserve">CP &amp; Ville (fact.)</t>
  </si>
  <si>
    <t xml:space="preserve">Adresse (livraison)</t>
  </si>
  <si>
    <t xml:space="preserve">CP &amp; Ville (livr.)</t>
  </si>
  <si>
    <t xml:space="preserve">Téléphone</t>
  </si>
  <si>
    <t xml:space="preserve">CLI-01</t>
  </si>
  <si>
    <t xml:space="preserve">27 quai de la Loire</t>
  </si>
  <si>
    <t xml:space="preserve">75019 Paris</t>
  </si>
  <si>
    <t xml:space="preserve">Quai de la Loire – accès cour</t>
  </si>
  <si>
    <t xml:space="preserve">01 42 08 55 31</t>
  </si>
  <si>
    <t xml:space="preserve">CLI-02</t>
  </si>
  <si>
    <t xml:space="preserve">9 rue des Carmes</t>
  </si>
  <si>
    <t xml:space="preserve">86000 Poitiers</t>
  </si>
  <si>
    <t xml:space="preserve">05 49 41 12 70</t>
  </si>
  <si>
    <t xml:space="preserve">CLI-03</t>
  </si>
  <si>
    <t xml:space="preserve">14 route de Vannes</t>
  </si>
  <si>
    <t xml:space="preserve">35000 Rennes</t>
  </si>
  <si>
    <t xml:space="preserve">Atelier – ZA de la Touche</t>
  </si>
  <si>
    <t xml:space="preserve">35510 Cesson-Sévigné</t>
  </si>
  <si>
    <t xml:space="preserve">02 99 63 44 18</t>
  </si>
  <si>
    <t xml:space="preserve">CLI-04</t>
  </si>
  <si>
    <t xml:space="preserve">3 place du Marché</t>
  </si>
  <si>
    <t xml:space="preserve">37000 Tours</t>
  </si>
  <si>
    <t xml:space="preserve">02 47 05 66 24</t>
  </si>
  <si>
    <t xml:space="preserve">CLI-05</t>
  </si>
  <si>
    <t xml:space="preserve">48 rue Sainte-Catherine</t>
  </si>
  <si>
    <t xml:space="preserve">33000 Bordeaux</t>
  </si>
  <si>
    <t xml:space="preserve">Dépôt B – 12 rue Achard</t>
  </si>
  <si>
    <t xml:space="preserve">33300 Bordeaux</t>
  </si>
  <si>
    <t xml:space="preserve">05 56 79 30 42</t>
  </si>
  <si>
    <t xml:space="preserve">CLI-06</t>
  </si>
  <si>
    <t xml:space="preserve">6 avenue Foch</t>
  </si>
  <si>
    <t xml:space="preserve">21000 Dijon</t>
  </si>
  <si>
    <t xml:space="preserve">Entrepôt logistique – quai 2</t>
  </si>
  <si>
    <t xml:space="preserve">21600 Longvic</t>
  </si>
  <si>
    <t xml:space="preserve">03 80 66 21 09</t>
  </si>
  <si>
    <t xml:space="preserve">CATALOGUE PRODUITS</t>
  </si>
  <si>
    <t xml:space="preserve">Prix unit. HT</t>
  </si>
  <si>
    <t xml:space="preserve">Papier premium 120 g – A4 (ramette 250 f.)</t>
  </si>
  <si>
    <t xml:space="preserve">ramette</t>
  </si>
  <si>
    <t xml:space="preserve">Encre pigmentée noire 1 L</t>
  </si>
  <si>
    <t xml:space="preserve">flacon</t>
  </si>
  <si>
    <t xml:space="preserve">Carnet cousu A5 (lot de 10)</t>
  </si>
  <si>
    <t xml:space="preserve">lot</t>
  </si>
  <si>
    <t xml:space="preserve">Boîte d'archivage kraft 32×25 cm</t>
  </si>
  <si>
    <t xml:space="preserve">unité</t>
  </si>
  <si>
    <t xml:space="preserve">REF-005</t>
  </si>
  <si>
    <t xml:space="preserve">Ruban coton naturel 25 m</t>
  </si>
  <si>
    <t xml:space="preserve">rouleau</t>
  </si>
  <si>
    <t xml:space="preserve">REF-006</t>
  </si>
  <si>
    <t xml:space="preserve">Étiquettes rondes ø 40 mm (planche de 24)</t>
  </si>
  <si>
    <t xml:space="preserve">planche</t>
  </si>
  <si>
    <t xml:space="preserve">REF-007</t>
  </si>
  <si>
    <t xml:space="preserve">Colle vinylique 500 ml</t>
  </si>
  <si>
    <t xml:space="preserve">Chevalet de présentation A2</t>
  </si>
  <si>
    <t xml:space="preserve">Feutres techniques 0,5 mm (boîte de 12)</t>
  </si>
  <si>
    <t xml:space="preserve">boîte</t>
  </si>
  <si>
    <t xml:space="preserve">REF-010</t>
  </si>
  <si>
    <t xml:space="preserve">Toile de lin apprêtée (au m²)</t>
  </si>
  <si>
    <t xml:space="preserve">m²</t>
  </si>
  <si>
    <t xml:space="preserve">LISTES DE RÉFÉRENCE</t>
  </si>
  <si>
    <t xml:space="preserve">Statuts (registre)</t>
  </si>
  <si>
    <t xml:space="preserve">Transporteurs</t>
  </si>
  <si>
    <t xml:space="preserve">Modes de livraison</t>
  </si>
  <si>
    <t xml:space="preserve">Livraison en propre</t>
  </si>
  <si>
    <t xml:space="preserve">Messagerie express</t>
  </si>
  <si>
    <t xml:space="preserve">Express</t>
  </si>
  <si>
    <t xml:space="preserve">Sur rendez-vous</t>
  </si>
  <si>
    <t xml:space="preserve">Retrait sur place</t>
  </si>
  <si>
    <t xml:space="preserve">Retrait entrepôt</t>
  </si>
  <si>
    <t xml:space="preserve">Coursier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</si>
</sst>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dd/mm/yyyy"/>
    <numFmt numFmtId="166" formatCode="@"/>
    <numFmt numFmtId="167" formatCode="#,##0"/>
    <numFmt numFmtId="168" formatCode="#,##0.00&quot; €&quot;"/>
    <numFmt numFmtId="169" formatCode="0.0%"/>
    <numFmt numFmtId="170" formatCode="#,##0&quot; kg&quot;"/>
    <numFmt numFmtId="171" formatCode="#,##0&quot; €&quot;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7"/>
      <color rgb="FF1E4438"/>
      <name val="Calibri"/>
      <family val="0"/>
      <charset val="1"/>
    </font>
    <font>
      <b val="true"/>
      <sz val="10"/>
      <color rgb="FF8A6D3F"/>
      <name val="Calibri"/>
      <family val="0"/>
      <charset val="1"/>
    </font>
    <font>
      <sz val="9"/>
      <color rgb="FF8A8578"/>
      <name val="Calibri"/>
      <family val="0"/>
      <charset val="1"/>
    </font>
    <font>
      <b val="true"/>
      <sz val="16"/>
      <color rgb="FF1E4438"/>
      <name val="Calibri"/>
      <family val="0"/>
      <charset val="1"/>
    </font>
    <font>
      <b val="true"/>
      <sz val="8"/>
      <color rgb="FF8A8578"/>
      <name val="Calibri"/>
      <family val="0"/>
      <charset val="1"/>
    </font>
    <font>
      <b val="true"/>
      <sz val="10"/>
      <color rgb="FF1F2421"/>
      <name val="Calibri"/>
      <family val="0"/>
      <charset val="1"/>
    </font>
    <font>
      <b val="true"/>
      <sz val="8"/>
      <color rgb="FF8A6D3F"/>
      <name val="Calibri"/>
      <family val="0"/>
      <charset val="1"/>
    </font>
    <font>
      <b val="true"/>
      <sz val="7"/>
      <color rgb="FF8A8578"/>
      <name val="Calibri"/>
      <family val="0"/>
      <charset val="1"/>
    </font>
    <font>
      <b val="true"/>
      <sz val="11"/>
      <color rgb="FF1E4438"/>
      <name val="Calibri"/>
      <family val="0"/>
      <charset val="1"/>
    </font>
    <font>
      <sz val="9"/>
      <color rgb="FF1F2421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9"/>
      <color rgb="FF1E4438"/>
      <name val="Calibri"/>
      <family val="0"/>
      <charset val="1"/>
    </font>
    <font>
      <b val="true"/>
      <sz val="9"/>
      <color rgb="FF1F2421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i val="true"/>
      <sz val="8"/>
      <color rgb="FF8A8578"/>
      <name val="Calibri"/>
      <family val="0"/>
      <charset val="1"/>
    </font>
    <font>
      <b val="true"/>
      <sz val="9"/>
      <color rgb="FF8A6D3F"/>
      <name val="Calibri"/>
      <family val="0"/>
      <charset val="1"/>
    </font>
    <font>
      <b val="true"/>
      <sz val="18"/>
      <color rgb="FF1E4438"/>
      <name val="Calibri"/>
      <family val="0"/>
      <charset val="1"/>
    </font>
    <font>
      <b val="true"/>
      <sz val="11"/>
      <color rgb="FF8A8578"/>
      <name val="Calibri"/>
      <family val="0"/>
      <charset val="1"/>
    </font>
    <font>
      <b val="true"/>
      <sz val="10"/>
      <color rgb="FF1E4438"/>
      <name val="Calibri"/>
      <family val="0"/>
      <charset val="1"/>
    </font>
    <font>
      <sz val="10"/>
      <color rgb="FF1F2421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BF4E6"/>
        <bgColor rgb="FFF6F3EC"/>
      </patternFill>
    </fill>
    <fill>
      <patternFill patternType="solid">
        <fgColor rgb="FFE7EDE8"/>
        <bgColor rgb="FFE1E9F0"/>
      </patternFill>
    </fill>
    <fill>
      <patternFill patternType="solid">
        <fgColor rgb="FF1E4438"/>
        <bgColor rgb="FF122E26"/>
      </patternFill>
    </fill>
    <fill>
      <patternFill patternType="solid">
        <fgColor rgb="FFFFFFFF"/>
        <bgColor rgb="FFFBF9F3"/>
      </patternFill>
    </fill>
    <fill>
      <patternFill patternType="solid">
        <fgColor rgb="FFFBF9F3"/>
        <bgColor rgb="FFFBF4E6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8DED8"/>
      </bottom>
      <diagonal/>
    </border>
    <border diagonalUp="false" diagonalDown="false">
      <left/>
      <right/>
      <top/>
      <bottom style="thin">
        <color rgb="FFB08D57"/>
      </bottom>
      <diagonal/>
    </border>
    <border diagonalUp="false" diagonalDown="false">
      <left/>
      <right/>
      <top/>
      <bottom style="thin">
        <color rgb="FF1E443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9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3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4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4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13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3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3" fillId="0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3" fillId="2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0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3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3" fillId="0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6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8" fontId="9" fillId="0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9" fontId="16" fillId="2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16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0" fontId="16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7" fillId="4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8" fontId="18" fillId="4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3" fillId="3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9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21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2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4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1" fontId="4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3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3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9" fontId="13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6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3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6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3" fillId="6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9" fontId="13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0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4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13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3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2">
    <dxf>
      <font>
        <name val="Calibri"/>
        <charset val="1"/>
        <family val="0"/>
        <b val="1"/>
        <color rgb="FF8A6D3F"/>
        <sz val="10"/>
      </font>
    </dxf>
    <dxf>
      <font>
        <name val="Calibri"/>
        <charset val="1"/>
        <family val="0"/>
        <b val="1"/>
        <color rgb="FF2F6B4F"/>
        <sz val="10"/>
      </font>
    </dxf>
    <dxf>
      <font>
        <name val="Calibri"/>
        <charset val="1"/>
        <family val="0"/>
        <b val="1"/>
        <color rgb="FF8A6D3F"/>
        <sz val="9"/>
      </font>
      <fill>
        <patternFill>
          <bgColor rgb="FFF6F3EC"/>
        </patternFill>
      </fill>
    </dxf>
    <dxf>
      <fill>
        <patternFill patternType="solid">
          <fgColor rgb="FF1E4438"/>
          <bgColor rgb="FF000000"/>
        </patternFill>
      </fill>
    </dxf>
    <dxf>
      <fill>
        <patternFill patternType="solid">
          <fgColor rgb="FFFBF9F3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1F2421"/>
          <bgColor rgb="FF000000"/>
        </patternFill>
      </fill>
    </dxf>
    <dxf>
      <fill>
        <patternFill patternType="solid">
          <fgColor rgb="FFDDECE1"/>
          <bgColor rgb="FF000000"/>
        </patternFill>
      </fill>
    </dxf>
    <dxf>
      <fill>
        <patternFill patternType="solid">
          <fgColor rgb="FFE1E9F0"/>
          <bgColor rgb="FF000000"/>
        </patternFill>
      </fill>
    </dxf>
    <dxf>
      <fill>
        <patternFill patternType="solid">
          <fgColor rgb="FFE7EDE8"/>
          <bgColor rgb="FF000000"/>
        </patternFill>
      </fill>
    </dxf>
    <dxf>
      <fill>
        <patternFill patternType="solid">
          <fgColor rgb="FFF0DFDB"/>
          <bgColor rgb="FF000000"/>
        </patternFill>
      </fill>
    </dxf>
    <dxf>
      <fill>
        <patternFill patternType="solid">
          <fgColor rgb="FFF3E7D2"/>
          <bgColor rgb="FF000000"/>
        </patternFill>
      </fill>
    </dxf>
    <dxf>
      <fill>
        <patternFill patternType="solid">
          <fgColor rgb="FF2F6B4F"/>
          <bgColor rgb="FF000000"/>
        </patternFill>
      </fill>
    </dxf>
    <dxf>
      <fill>
        <patternFill patternType="solid">
          <fgColor rgb="FF3A5F7A"/>
          <bgColor rgb="FF000000"/>
        </patternFill>
      </fill>
    </dxf>
    <dxf>
      <fill>
        <patternFill patternType="solid">
          <fgColor rgb="FF8A6D3F"/>
          <bgColor rgb="FF000000"/>
        </patternFill>
      </fill>
    </dxf>
    <dxf>
      <fill>
        <patternFill patternType="solid">
          <fgColor rgb="FF9E3B30"/>
          <bgColor rgb="FF000000"/>
        </patternFill>
      </fill>
    </dxf>
    <dxf>
      <fill>
        <patternFill patternType="solid">
          <fgColor rgb="FFF6F3EC"/>
          <bgColor rgb="FF000000"/>
        </patternFill>
      </fill>
    </dxf>
    <dxf>
      <font>
        <name val="Calibri"/>
        <charset val="1"/>
        <family val="0"/>
        <b val="1"/>
        <color rgb="FF2F6B4F"/>
        <sz val="9"/>
      </font>
      <fill>
        <patternFill>
          <bgColor rgb="FFDDECE1"/>
        </patternFill>
      </fill>
    </dxf>
    <dxf>
      <font>
        <name val="Calibri"/>
        <charset val="1"/>
        <family val="0"/>
        <b val="1"/>
        <color rgb="FF8A6D3F"/>
        <sz val="9"/>
      </font>
      <fill>
        <patternFill>
          <bgColor rgb="FFF3E7D2"/>
        </patternFill>
      </fill>
    </dxf>
    <dxf>
      <font>
        <name val="Calibri"/>
        <charset val="1"/>
        <family val="0"/>
        <b val="1"/>
        <color rgb="FF1E4438"/>
        <sz val="9"/>
      </font>
      <fill>
        <patternFill>
          <bgColor rgb="FFE7EDE8"/>
        </patternFill>
      </fill>
    </dxf>
    <dxf>
      <font>
        <name val="Calibri"/>
        <charset val="1"/>
        <family val="0"/>
        <b val="1"/>
        <color rgb="FF3A5F7A"/>
        <sz val="9"/>
      </font>
      <fill>
        <patternFill>
          <bgColor rgb="FFE1E9F0"/>
        </patternFill>
      </fill>
    </dxf>
    <dxf>
      <font>
        <name val="Calibri"/>
        <charset val="1"/>
        <family val="0"/>
        <b val="1"/>
        <color rgb="FF9E3B30"/>
        <sz val="9"/>
      </font>
      <fill>
        <patternFill>
          <bgColor rgb="FFF0DFD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D3F"/>
      <rgbColor rgb="FF800080"/>
      <rgbColor rgb="FF2F6B4F"/>
      <rgbColor rgb="FFF6F3EC"/>
      <rgbColor rgb="FF8A8578"/>
      <rgbColor rgb="FF9999FF"/>
      <rgbColor rgb="FF993366"/>
      <rgbColor rgb="FFFBF4E6"/>
      <rgbColor rgb="FFE1E9F0"/>
      <rgbColor rgb="FF660066"/>
      <rgbColor rgb="FFFF8080"/>
      <rgbColor rgb="FF0066CC"/>
      <rgbColor rgb="FFD8DE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DE8"/>
      <rgbColor rgb="FFDDECE1"/>
      <rgbColor rgb="FFF3E7D2"/>
      <rgbColor rgb="FFFBF9F3"/>
      <rgbColor rgb="FFFF99CC"/>
      <rgbColor rgb="FFCC99FF"/>
      <rgbColor rgb="FFF0DFDB"/>
      <rgbColor rgb="FF3366FF"/>
      <rgbColor rgb="FF33CCCC"/>
      <rgbColor rgb="FF99CC00"/>
      <rgbColor rgb="FFFFCC00"/>
      <rgbColor rgb="FFFF9900"/>
      <rgbColor rgb="FFFF6600"/>
      <rgbColor rgb="FF3A5F7A"/>
      <rgbColor rgb="FFB08D57"/>
      <rgbColor rgb="FF003366"/>
      <rgbColor rgb="FF339966"/>
      <rgbColor rgb="FF122E26"/>
      <rgbColor rgb="FF1E4438"/>
      <rgbColor rgb="FF9E3B30"/>
      <rgbColor rgb="FF993366"/>
      <rgbColor rgb="FF333399"/>
      <rgbColor rgb="FF1F242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E4438"/>
    <pageSetUpPr fitToPage="true"/>
  </sheetPr>
  <dimension ref="B2:J4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.51"/>
    <col collapsed="false" customWidth="true" hidden="false" outlineLevel="0" max="3" min="3" style="0" width="20"/>
    <col collapsed="false" customWidth="true" hidden="false" outlineLevel="0" max="4" min="4" style="0" width="13"/>
    <col collapsed="false" customWidth="true" hidden="false" outlineLevel="0" max="6" min="5" style="0" width="9.51"/>
    <col collapsed="false" customWidth="true" hidden="false" outlineLevel="0" max="7" min="7" style="0" width="8.5"/>
    <col collapsed="false" customWidth="true" hidden="false" outlineLevel="0" max="8" min="8" style="0" width="7.5"/>
    <col collapsed="false" customWidth="true" hidden="false" outlineLevel="0" max="9" min="9" style="0" width="11.5"/>
    <col collapsed="false" customWidth="true" hidden="false" outlineLevel="0" max="10" min="10" style="0" width="12.5"/>
    <col collapsed="false" customWidth="true" hidden="false" outlineLevel="0" max="11" min="11" style="0" width="2"/>
  </cols>
  <sheetData>
    <row r="2" customFormat="false" ht="21.75" hidden="false" customHeight="true" outlineLevel="0" collapsed="false">
      <c r="B2" s="1" t="s">
        <v>0</v>
      </c>
      <c r="C2" s="1"/>
      <c r="D2" s="1"/>
      <c r="E2" s="1"/>
      <c r="F2" s="1"/>
      <c r="H2" s="2" t="s">
        <v>1</v>
      </c>
      <c r="I2" s="2"/>
      <c r="J2" s="2"/>
    </row>
    <row r="3" customFormat="false" ht="15" hidden="false" customHeight="true" outlineLevel="0" collapsed="false">
      <c r="B3" s="3" t="s">
        <v>2</v>
      </c>
      <c r="C3" s="3"/>
      <c r="D3" s="3"/>
      <c r="E3" s="3"/>
      <c r="F3" s="3"/>
      <c r="H3" s="4" t="s">
        <v>3</v>
      </c>
      <c r="I3" s="4"/>
      <c r="J3" s="4"/>
    </row>
    <row r="4" customFormat="false" ht="15" hidden="false" customHeight="true" outlineLevel="0" collapsed="false">
      <c r="B4" s="3" t="s">
        <v>4</v>
      </c>
      <c r="C4" s="3"/>
      <c r="D4" s="3"/>
      <c r="E4" s="3"/>
      <c r="F4" s="3"/>
    </row>
    <row r="5" customFormat="false" ht="15" hidden="false" customHeight="true" outlineLevel="0" collapsed="false">
      <c r="B5" s="3" t="s">
        <v>5</v>
      </c>
      <c r="C5" s="3"/>
      <c r="D5" s="3"/>
      <c r="E5" s="3"/>
      <c r="F5" s="3"/>
      <c r="H5" s="5" t="s">
        <v>6</v>
      </c>
      <c r="I5" s="6" t="n">
        <v>46519</v>
      </c>
      <c r="J5" s="6"/>
    </row>
    <row r="6" customFormat="false" ht="15" hidden="false" customHeight="false" outlineLevel="0" collapsed="false">
      <c r="B6" s="7"/>
      <c r="C6" s="7"/>
      <c r="D6" s="7"/>
      <c r="E6" s="7"/>
      <c r="H6" s="5" t="s">
        <v>7</v>
      </c>
      <c r="I6" s="8" t="s">
        <v>8</v>
      </c>
      <c r="J6" s="8"/>
    </row>
    <row r="7" customFormat="false" ht="15" hidden="false" customHeight="false" outlineLevel="0" collapsed="false">
      <c r="H7" s="5" t="s">
        <v>9</v>
      </c>
      <c r="I7" s="9" t="str">
        <f aca="false">IFERROR(INDEX(cli_code,MATCH($C$11,cli_nom,0)),"")</f>
        <v>CLI-03</v>
      </c>
      <c r="J7" s="9"/>
    </row>
    <row r="8" customFormat="false" ht="15" hidden="false" customHeight="false" outlineLevel="0" collapsed="false">
      <c r="H8" s="5" t="s">
        <v>10</v>
      </c>
      <c r="I8" s="9" t="str">
        <f aca="false">IF(SUM($G$16:$G$25)&gt;0,"Livraison partielle","Livraison complète")</f>
        <v>Livraison partielle</v>
      </c>
      <c r="J8" s="9"/>
    </row>
    <row r="9" customFormat="false" ht="15" hidden="false" customHeight="false" outlineLevel="0" collapsed="false">
      <c r="B9" s="10" t="s">
        <v>11</v>
      </c>
      <c r="C9" s="10"/>
      <c r="D9" s="10"/>
      <c r="E9" s="10"/>
      <c r="G9" s="10" t="s">
        <v>12</v>
      </c>
      <c r="H9" s="10"/>
      <c r="I9" s="10"/>
      <c r="J9" s="10"/>
    </row>
    <row r="10" customFormat="false" ht="15.75" hidden="false" customHeight="true" outlineLevel="0" collapsed="false">
      <c r="B10" s="11" t="s">
        <v>13</v>
      </c>
      <c r="C10" s="12"/>
      <c r="D10" s="12"/>
      <c r="E10" s="12"/>
      <c r="G10" s="12"/>
      <c r="H10" s="12"/>
      <c r="I10" s="12"/>
      <c r="J10" s="12"/>
    </row>
    <row r="11" customFormat="false" ht="15.75" hidden="false" customHeight="true" outlineLevel="0" collapsed="false">
      <c r="B11" s="12"/>
      <c r="C11" s="13" t="s">
        <v>14</v>
      </c>
      <c r="D11" s="13"/>
      <c r="E11" s="13"/>
      <c r="G11" s="14" t="str">
        <f aca="false">IF($C$11="","",$C$11)</f>
        <v>Menuiserie Aubry</v>
      </c>
      <c r="H11" s="14"/>
      <c r="I11" s="14"/>
      <c r="J11" s="14"/>
    </row>
    <row r="12" customFormat="false" ht="15.75" hidden="false" customHeight="true" outlineLevel="0" collapsed="false">
      <c r="B12" s="12"/>
      <c r="C12" s="15" t="str">
        <f aca="false">IFERROR(INDEX(cli_adrF,MATCH($C$11,cli_nom,0)),"")</f>
        <v>14 route de Vannes</v>
      </c>
      <c r="D12" s="15"/>
      <c r="E12" s="15"/>
      <c r="G12" s="15" t="str">
        <f aca="false">IFERROR(INDEX(cli_adrL,MATCH($C$11,cli_nom,0)),"")</f>
        <v>Atelier – ZA de la Touche</v>
      </c>
      <c r="H12" s="15"/>
      <c r="I12" s="15"/>
      <c r="J12" s="15"/>
    </row>
    <row r="13" customFormat="false" ht="15.75" hidden="false" customHeight="true" outlineLevel="0" collapsed="false">
      <c r="B13" s="12"/>
      <c r="C13" s="16" t="str">
        <f aca="false">IFERROR(INDEX(cli_cpF,MATCH($C$11,cli_nom,0)),"")&amp;"   ·   Tél. "&amp;IFERROR(INDEX(cli_tel,MATCH($C$11,cli_nom,0)),"")</f>
        <v>35000 Rennes   ·   Tél. 02 99 63 44 18</v>
      </c>
      <c r="D13" s="16"/>
      <c r="E13" s="16"/>
      <c r="G13" s="15" t="str">
        <f aca="false">IFERROR(INDEX(cli_cpL,MATCH($C$11,cli_nom,0)),"")</f>
        <v>35510 Cesson-Sévigné</v>
      </c>
      <c r="H13" s="15"/>
      <c r="I13" s="15"/>
      <c r="J13" s="15"/>
    </row>
    <row r="15" customFormat="false" ht="21.75" hidden="false" customHeight="true" outlineLevel="0" collapsed="false">
      <c r="B15" s="17" t="s">
        <v>15</v>
      </c>
      <c r="C15" s="18" t="s">
        <v>16</v>
      </c>
      <c r="D15" s="18"/>
      <c r="E15" s="19" t="s">
        <v>17</v>
      </c>
      <c r="F15" s="19" t="s">
        <v>18</v>
      </c>
      <c r="G15" s="19" t="s">
        <v>19</v>
      </c>
      <c r="H15" s="19" t="s">
        <v>20</v>
      </c>
      <c r="I15" s="20" t="s">
        <v>21</v>
      </c>
      <c r="J15" s="20" t="s">
        <v>22</v>
      </c>
    </row>
    <row r="16" customFormat="false" ht="18.75" hidden="false" customHeight="true" outlineLevel="0" collapsed="false">
      <c r="B16" s="21" t="s">
        <v>23</v>
      </c>
      <c r="C16" s="22" t="str">
        <f aca="false">IFERROR(INDEX(prod_desig,MATCH($B16,prod_ref,0)),"")</f>
        <v>Papier premium 120 g – A4 (ramette 250 f.)</v>
      </c>
      <c r="D16" s="22"/>
      <c r="E16" s="23" t="n">
        <v>40</v>
      </c>
      <c r="F16" s="23" t="n">
        <v>40</v>
      </c>
      <c r="G16" s="24" t="n">
        <f aca="false">IF($E16="","",$E16-$F16)</f>
        <v>0</v>
      </c>
      <c r="H16" s="25" t="str">
        <f aca="false">IFERROR(INDEX(prod_unite,MATCH($B16,prod_ref,0)),"")</f>
        <v>ramette</v>
      </c>
      <c r="I16" s="26" t="n">
        <f aca="false">IFERROR(INDEX(prod_pu,MATCH($B16,prod_ref,0)),"")</f>
        <v>8.4</v>
      </c>
      <c r="J16" s="26" t="n">
        <f aca="false">IF(OR($F16="",$I16=""),"",$F16*$I16)</f>
        <v>336</v>
      </c>
    </row>
    <row r="17" customFormat="false" ht="18.75" hidden="false" customHeight="true" outlineLevel="0" collapsed="false">
      <c r="B17" s="21" t="s">
        <v>24</v>
      </c>
      <c r="C17" s="22" t="str">
        <f aca="false">IFERROR(INDEX(prod_desig,MATCH($B17,prod_ref,0)),"")</f>
        <v>Carnet cousu A5 (lot de 10)</v>
      </c>
      <c r="D17" s="22"/>
      <c r="E17" s="23" t="n">
        <v>12</v>
      </c>
      <c r="F17" s="23" t="n">
        <v>12</v>
      </c>
      <c r="G17" s="24" t="n">
        <f aca="false">IF($E17="","",$E17-$F17)</f>
        <v>0</v>
      </c>
      <c r="H17" s="25" t="str">
        <f aca="false">IFERROR(INDEX(prod_unite,MATCH($B17,prod_ref,0)),"")</f>
        <v>lot</v>
      </c>
      <c r="I17" s="26" t="n">
        <f aca="false">IFERROR(INDEX(prod_pu,MATCH($B17,prod_ref,0)),"")</f>
        <v>32</v>
      </c>
      <c r="J17" s="26" t="n">
        <f aca="false">IF(OR($F17="",$I17=""),"",$F17*$I17)</f>
        <v>384</v>
      </c>
    </row>
    <row r="18" customFormat="false" ht="18.75" hidden="false" customHeight="true" outlineLevel="0" collapsed="false">
      <c r="B18" s="21" t="s">
        <v>25</v>
      </c>
      <c r="C18" s="22" t="str">
        <f aca="false">IFERROR(INDEX(prod_desig,MATCH($B18,prod_ref,0)),"")</f>
        <v>Chevalet de présentation A2</v>
      </c>
      <c r="D18" s="22"/>
      <c r="E18" s="23" t="n">
        <v>6</v>
      </c>
      <c r="F18" s="23" t="n">
        <v>4</v>
      </c>
      <c r="G18" s="24" t="n">
        <f aca="false">IF($E18="","",$E18-$F18)</f>
        <v>2</v>
      </c>
      <c r="H18" s="25" t="str">
        <f aca="false">IFERROR(INDEX(prod_unite,MATCH($B18,prod_ref,0)),"")</f>
        <v>unité</v>
      </c>
      <c r="I18" s="26" t="n">
        <f aca="false">IFERROR(INDEX(prod_pu,MATCH($B18,prod_ref,0)),"")</f>
        <v>42</v>
      </c>
      <c r="J18" s="26" t="n">
        <f aca="false">IF(OR($F18="",$I18=""),"",$F18*$I18)</f>
        <v>168</v>
      </c>
    </row>
    <row r="19" customFormat="false" ht="18.75" hidden="false" customHeight="true" outlineLevel="0" collapsed="false">
      <c r="B19" s="21" t="s">
        <v>26</v>
      </c>
      <c r="C19" s="22" t="str">
        <f aca="false">IFERROR(INDEX(prod_desig,MATCH($B19,prod_ref,0)),"")</f>
        <v>Encre pigmentée noire 1 L</v>
      </c>
      <c r="D19" s="22"/>
      <c r="E19" s="23" t="n">
        <v>20</v>
      </c>
      <c r="F19" s="23" t="n">
        <v>20</v>
      </c>
      <c r="G19" s="24" t="n">
        <f aca="false">IF($E19="","",$E19-$F19)</f>
        <v>0</v>
      </c>
      <c r="H19" s="25" t="str">
        <f aca="false">IFERROR(INDEX(prod_unite,MATCH($B19,prod_ref,0)),"")</f>
        <v>flacon</v>
      </c>
      <c r="I19" s="26" t="n">
        <f aca="false">IFERROR(INDEX(prod_pu,MATCH($B19,prod_ref,0)),"")</f>
        <v>24.9</v>
      </c>
      <c r="J19" s="26" t="n">
        <f aca="false">IF(OR($F19="",$I19=""),"",$F19*$I19)</f>
        <v>498</v>
      </c>
    </row>
    <row r="20" customFormat="false" ht="18.75" hidden="false" customHeight="true" outlineLevel="0" collapsed="false">
      <c r="B20" s="21" t="s">
        <v>27</v>
      </c>
      <c r="C20" s="22" t="str">
        <f aca="false">IFERROR(INDEX(prod_desig,MATCH($B20,prod_ref,0)),"")</f>
        <v>Feutres techniques 0,5 mm (boîte de 12)</v>
      </c>
      <c r="D20" s="22"/>
      <c r="E20" s="23" t="n">
        <v>15</v>
      </c>
      <c r="F20" s="23" t="n">
        <v>15</v>
      </c>
      <c r="G20" s="24" t="n">
        <f aca="false">IF($E20="","",$E20-$F20)</f>
        <v>0</v>
      </c>
      <c r="H20" s="25" t="str">
        <f aca="false">IFERROR(INDEX(prod_unite,MATCH($B20,prod_ref,0)),"")</f>
        <v>boîte</v>
      </c>
      <c r="I20" s="26" t="n">
        <f aca="false">IFERROR(INDEX(prod_pu,MATCH($B20,prod_ref,0)),"")</f>
        <v>18.6</v>
      </c>
      <c r="J20" s="26" t="n">
        <f aca="false">IF(OR($F20="",$I20=""),"",$F20*$I20)</f>
        <v>279</v>
      </c>
    </row>
    <row r="21" customFormat="false" ht="18.75" hidden="false" customHeight="true" outlineLevel="0" collapsed="false">
      <c r="B21" s="21" t="s">
        <v>28</v>
      </c>
      <c r="C21" s="22" t="str">
        <f aca="false">IFERROR(INDEX(prod_desig,MATCH($B21,prod_ref,0)),"")</f>
        <v>Boîte d'archivage kraft 32×25 cm</v>
      </c>
      <c r="D21" s="22"/>
      <c r="E21" s="23" t="n">
        <v>60</v>
      </c>
      <c r="F21" s="23" t="n">
        <v>60</v>
      </c>
      <c r="G21" s="24" t="n">
        <f aca="false">IF($E21="","",$E21-$F21)</f>
        <v>0</v>
      </c>
      <c r="H21" s="25" t="str">
        <f aca="false">IFERROR(INDEX(prod_unite,MATCH($B21,prod_ref,0)),"")</f>
        <v>unité</v>
      </c>
      <c r="I21" s="26" t="n">
        <f aca="false">IFERROR(INDEX(prod_pu,MATCH($B21,prod_ref,0)),"")</f>
        <v>3.6</v>
      </c>
      <c r="J21" s="26" t="n">
        <f aca="false">IF(OR($F21="",$I21=""),"",$F21*$I21)</f>
        <v>216</v>
      </c>
    </row>
    <row r="22" customFormat="false" ht="18.75" hidden="false" customHeight="true" outlineLevel="0" collapsed="false">
      <c r="B22" s="21"/>
      <c r="C22" s="22" t="str">
        <f aca="false">IFERROR(INDEX(prod_desig,MATCH($B22,prod_ref,0)),"")</f>
        <v/>
      </c>
      <c r="D22" s="22"/>
      <c r="E22" s="23"/>
      <c r="F22" s="23"/>
      <c r="G22" s="24" t="str">
        <f aca="false">IF($E22="","",$E22-$F22)</f>
        <v/>
      </c>
      <c r="H22" s="25" t="str">
        <f aca="false">IFERROR(INDEX(prod_unite,MATCH($B22,prod_ref,0)),"")</f>
        <v/>
      </c>
      <c r="I22" s="26" t="str">
        <f aca="false">IFERROR(INDEX(prod_pu,MATCH($B22,prod_ref,0)),"")</f>
        <v/>
      </c>
      <c r="J22" s="26" t="str">
        <f aca="false">IF(OR($F22="",$I22=""),"",$F22*$I22)</f>
        <v/>
      </c>
    </row>
    <row r="23" customFormat="false" ht="18.75" hidden="false" customHeight="true" outlineLevel="0" collapsed="false">
      <c r="B23" s="21"/>
      <c r="C23" s="22" t="str">
        <f aca="false">IFERROR(INDEX(prod_desig,MATCH($B23,prod_ref,0)),"")</f>
        <v/>
      </c>
      <c r="D23" s="22"/>
      <c r="E23" s="23"/>
      <c r="F23" s="23"/>
      <c r="G23" s="24" t="str">
        <f aca="false">IF($E23="","",$E23-$F23)</f>
        <v/>
      </c>
      <c r="H23" s="25" t="str">
        <f aca="false">IFERROR(INDEX(prod_unite,MATCH($B23,prod_ref,0)),"")</f>
        <v/>
      </c>
      <c r="I23" s="26" t="str">
        <f aca="false">IFERROR(INDEX(prod_pu,MATCH($B23,prod_ref,0)),"")</f>
        <v/>
      </c>
      <c r="J23" s="26" t="str">
        <f aca="false">IF(OR($F23="",$I23=""),"",$F23*$I23)</f>
        <v/>
      </c>
    </row>
    <row r="24" customFormat="false" ht="18.75" hidden="false" customHeight="true" outlineLevel="0" collapsed="false">
      <c r="B24" s="21"/>
      <c r="C24" s="22" t="str">
        <f aca="false">IFERROR(INDEX(prod_desig,MATCH($B24,prod_ref,0)),"")</f>
        <v/>
      </c>
      <c r="D24" s="22"/>
      <c r="E24" s="23"/>
      <c r="F24" s="23"/>
      <c r="G24" s="24" t="str">
        <f aca="false">IF($E24="","",$E24-$F24)</f>
        <v/>
      </c>
      <c r="H24" s="25" t="str">
        <f aca="false">IFERROR(INDEX(prod_unite,MATCH($B24,prod_ref,0)),"")</f>
        <v/>
      </c>
      <c r="I24" s="26" t="str">
        <f aca="false">IFERROR(INDEX(prod_pu,MATCH($B24,prod_ref,0)),"")</f>
        <v/>
      </c>
      <c r="J24" s="26" t="str">
        <f aca="false">IF(OR($F24="",$I24=""),"",$F24*$I24)</f>
        <v/>
      </c>
    </row>
    <row r="25" customFormat="false" ht="18.75" hidden="false" customHeight="true" outlineLevel="0" collapsed="false">
      <c r="B25" s="27"/>
      <c r="C25" s="28" t="str">
        <f aca="false">IFERROR(INDEX(prod_desig,MATCH($B25,prod_ref,0)),"")</f>
        <v/>
      </c>
      <c r="D25" s="28"/>
      <c r="E25" s="29"/>
      <c r="F25" s="29"/>
      <c r="G25" s="30" t="str">
        <f aca="false">IF($E25="","",$E25-$F25)</f>
        <v/>
      </c>
      <c r="H25" s="31" t="str">
        <f aca="false">IFERROR(INDEX(prod_unite,MATCH($B25,prod_ref,0)),"")</f>
        <v/>
      </c>
      <c r="I25" s="32" t="str">
        <f aca="false">IFERROR(INDEX(prod_pu,MATCH($B25,prod_ref,0)),"")</f>
        <v/>
      </c>
      <c r="J25" s="32" t="str">
        <f aca="false">IF(OR($F25="",$I25=""),"",$F25*$I25)</f>
        <v/>
      </c>
    </row>
    <row r="26" customFormat="false" ht="18" hidden="false" customHeight="true" outlineLevel="0" collapsed="false">
      <c r="B26" s="33" t="s">
        <v>29</v>
      </c>
      <c r="C26" s="33"/>
      <c r="D26" s="33"/>
      <c r="E26" s="34" t="n">
        <f aca="false">SUM(E16:E25)</f>
        <v>153</v>
      </c>
      <c r="F26" s="34" t="n">
        <f aca="false">SUM(F16:F25)</f>
        <v>151</v>
      </c>
      <c r="G26" s="34" t="n">
        <f aca="false">SUM(G16:G25)</f>
        <v>2</v>
      </c>
    </row>
    <row r="28" customFormat="false" ht="15" hidden="false" customHeight="false" outlineLevel="0" collapsed="false">
      <c r="B28" s="35" t="s">
        <v>30</v>
      </c>
      <c r="C28" s="35"/>
      <c r="D28" s="36" t="s">
        <v>31</v>
      </c>
      <c r="E28" s="36"/>
      <c r="G28" s="37" t="s">
        <v>22</v>
      </c>
      <c r="H28" s="37"/>
      <c r="I28" s="38" t="n">
        <f aca="false">SUM(J16:J25)</f>
        <v>1881</v>
      </c>
      <c r="J28" s="38"/>
    </row>
    <row r="29" customFormat="false" ht="15" hidden="false" customHeight="false" outlineLevel="0" collapsed="false">
      <c r="B29" s="35" t="s">
        <v>32</v>
      </c>
      <c r="C29" s="35"/>
      <c r="D29" s="36" t="s">
        <v>33</v>
      </c>
      <c r="E29" s="36"/>
      <c r="G29" s="37" t="s">
        <v>34</v>
      </c>
      <c r="H29" s="37"/>
      <c r="I29" s="39" t="n">
        <v>0.2</v>
      </c>
      <c r="J29" s="39"/>
    </row>
    <row r="30" customFormat="false" ht="15" hidden="false" customHeight="false" outlineLevel="0" collapsed="false">
      <c r="B30" s="35" t="s">
        <v>35</v>
      </c>
      <c r="C30" s="35"/>
      <c r="D30" s="40" t="n">
        <v>5</v>
      </c>
      <c r="E30" s="40"/>
      <c r="G30" s="37" t="s">
        <v>36</v>
      </c>
      <c r="H30" s="37"/>
      <c r="I30" s="38" t="n">
        <f aca="false">ROUND(I28*I29,2)</f>
        <v>376.2</v>
      </c>
      <c r="J30" s="38"/>
    </row>
    <row r="31" customFormat="false" ht="21.75" hidden="false" customHeight="true" outlineLevel="0" collapsed="false">
      <c r="B31" s="35" t="s">
        <v>37</v>
      </c>
      <c r="C31" s="35"/>
      <c r="D31" s="41" t="n">
        <v>96</v>
      </c>
      <c r="E31" s="41"/>
      <c r="G31" s="42" t="s">
        <v>38</v>
      </c>
      <c r="H31" s="42"/>
      <c r="I31" s="43" t="n">
        <f aca="false">I28+I30</f>
        <v>2257.2</v>
      </c>
      <c r="J31" s="43"/>
    </row>
    <row r="33" customFormat="false" ht="15" hidden="false" customHeight="false" outlineLevel="0" collapsed="false">
      <c r="B33" s="10" t="s">
        <v>39</v>
      </c>
      <c r="C33" s="10"/>
      <c r="D33" s="10"/>
      <c r="E33" s="10"/>
      <c r="F33" s="10"/>
      <c r="G33" s="10"/>
      <c r="H33" s="10"/>
      <c r="I33" s="10"/>
      <c r="J33" s="10"/>
    </row>
    <row r="34" customFormat="false" ht="18" hidden="false" customHeight="true" outlineLevel="0" collapsed="false">
      <c r="B34" s="44" t="s">
        <v>40</v>
      </c>
      <c r="C34" s="44"/>
      <c r="D34" s="44"/>
      <c r="E34" s="44"/>
      <c r="F34" s="44"/>
      <c r="G34" s="44"/>
      <c r="H34" s="44"/>
      <c r="I34" s="44"/>
      <c r="J34" s="44"/>
    </row>
    <row r="35" customFormat="false" ht="18" hidden="false" customHeight="true" outlineLevel="0" collapsed="false">
      <c r="B35" s="44"/>
      <c r="C35" s="44"/>
      <c r="D35" s="44"/>
      <c r="E35" s="44"/>
      <c r="F35" s="44"/>
      <c r="G35" s="44"/>
      <c r="H35" s="44"/>
      <c r="I35" s="44"/>
      <c r="J35" s="44"/>
    </row>
    <row r="37" customFormat="false" ht="15.75" hidden="false" customHeight="true" outlineLevel="0" collapsed="false">
      <c r="B37" s="45" t="s">
        <v>41</v>
      </c>
      <c r="C37" s="45"/>
      <c r="D37" s="45"/>
      <c r="E37" s="45"/>
      <c r="G37" s="45" t="s">
        <v>42</v>
      </c>
      <c r="H37" s="45"/>
      <c r="I37" s="45"/>
      <c r="J37" s="45"/>
    </row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>
      <c r="B40" s="46"/>
      <c r="C40" s="46"/>
      <c r="D40" s="46"/>
      <c r="E40" s="46"/>
      <c r="G40" s="46"/>
      <c r="H40" s="46"/>
      <c r="I40" s="46"/>
      <c r="J40" s="46"/>
    </row>
    <row r="41" customFormat="false" ht="15" hidden="false" customHeight="false" outlineLevel="0" collapsed="false">
      <c r="B41" s="47" t="s">
        <v>43</v>
      </c>
      <c r="C41" s="47"/>
      <c r="D41" s="47"/>
      <c r="E41" s="47"/>
      <c r="G41" s="47" t="s">
        <v>44</v>
      </c>
      <c r="H41" s="47"/>
      <c r="I41" s="47"/>
      <c r="J41" s="47"/>
    </row>
    <row r="42" customFormat="false" ht="15" hidden="false" customHeight="false" outlineLevel="0" collapsed="false">
      <c r="B42" s="7"/>
      <c r="C42" s="7"/>
      <c r="D42" s="7"/>
      <c r="E42" s="7"/>
      <c r="F42" s="7"/>
      <c r="G42" s="7"/>
      <c r="H42" s="7"/>
      <c r="I42" s="7"/>
      <c r="J42" s="7"/>
    </row>
    <row r="43" customFormat="false" ht="25.5" hidden="false" customHeight="true" outlineLevel="0" collapsed="false">
      <c r="B43" s="48" t="s">
        <v>45</v>
      </c>
      <c r="C43" s="48"/>
      <c r="D43" s="48"/>
      <c r="E43" s="48"/>
      <c r="F43" s="48"/>
      <c r="G43" s="48"/>
      <c r="H43" s="48"/>
      <c r="I43" s="48"/>
      <c r="J43" s="48"/>
    </row>
  </sheetData>
  <mergeCells count="53">
    <mergeCell ref="B2:F2"/>
    <mergeCell ref="H2:J2"/>
    <mergeCell ref="B3:F3"/>
    <mergeCell ref="H3:J3"/>
    <mergeCell ref="B4:F4"/>
    <mergeCell ref="B5:F5"/>
    <mergeCell ref="I5:J5"/>
    <mergeCell ref="I6:J6"/>
    <mergeCell ref="I7:J7"/>
    <mergeCell ref="I8:J8"/>
    <mergeCell ref="B9:E9"/>
    <mergeCell ref="G9:J9"/>
    <mergeCell ref="C11:E11"/>
    <mergeCell ref="G11:J11"/>
    <mergeCell ref="C12:E12"/>
    <mergeCell ref="G12:J12"/>
    <mergeCell ref="C13:E13"/>
    <mergeCell ref="G13:J13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B26:D26"/>
    <mergeCell ref="B28:C28"/>
    <mergeCell ref="D28:E28"/>
    <mergeCell ref="G28:H28"/>
    <mergeCell ref="I28:J28"/>
    <mergeCell ref="B29:C29"/>
    <mergeCell ref="D29:E29"/>
    <mergeCell ref="G29:H29"/>
    <mergeCell ref="I29:J29"/>
    <mergeCell ref="B30:C30"/>
    <mergeCell ref="D30:E30"/>
    <mergeCell ref="G30:H30"/>
    <mergeCell ref="I30:J30"/>
    <mergeCell ref="B31:C31"/>
    <mergeCell ref="D31:E31"/>
    <mergeCell ref="G31:H31"/>
    <mergeCell ref="I31:J31"/>
    <mergeCell ref="B33:J33"/>
    <mergeCell ref="B34:J35"/>
    <mergeCell ref="B37:E37"/>
    <mergeCell ref="G37:J37"/>
    <mergeCell ref="B41:E41"/>
    <mergeCell ref="G41:J41"/>
    <mergeCell ref="B43:J43"/>
  </mergeCells>
  <conditionalFormatting sqref="I8">
    <cfRule type="expression" priority="2" aboveAverage="0" equalAverage="0" bottom="0" percent="0" rank="0" text="" dxfId="0">
      <formula>ISNUMBER(SEARCH("partielle",$I$8))</formula>
    </cfRule>
    <cfRule type="expression" priority="3" aboveAverage="0" equalAverage="0" bottom="0" percent="0" rank="0" text="" dxfId="1">
      <formula>ISNUMBER(SEARCH("complète",$I$8))</formula>
    </cfRule>
  </conditionalFormatting>
  <conditionalFormatting sqref="G16:G25">
    <cfRule type="cellIs" priority="4" operator="greaterThan" aboveAverage="0" equalAverage="0" bottom="0" percent="0" rank="0" text="" dxfId="2">
      <formula>0</formula>
    </cfRule>
  </conditionalFormatting>
  <dataValidations count="7">
    <dataValidation allowBlank="true" errorStyle="stop" operator="between" prompt="Choisissez le client — ses adresses se remplissent seules." promptTitle="Client" showDropDown="false" showErrorMessage="false" showInputMessage="false" sqref="C11" type="list">
      <formula1>liste_client</formula1>
      <formula2>0</formula2>
    </dataValidation>
    <dataValidation allowBlank="true" errorStyle="stop" operator="between" prompt="Choisissez une référence article." promptTitle="Article" showDropDown="false" showErrorMessage="false" showInputMessage="false" sqref="B16:B25" type="list">
      <formula1>liste_produit</formula1>
      <formula2>0</formula2>
    </dataValidation>
    <dataValidation allowBlank="true" errorStyle="stop" operator="between" showDropDown="false" showErrorMessage="false" showInputMessage="false" sqref="D28:E28" type="list">
      <formula1>liste_transporteur</formula1>
      <formula2>0</formula2>
    </dataValidation>
    <dataValidation allowBlank="true" errorStyle="stop" operator="between" showDropDown="false" showErrorMessage="false" showInputMessage="false" sqref="D29:E29" type="list">
      <formula1>liste_mode</formula1>
      <formula2>0</formula2>
    </dataValidation>
    <dataValidation allowBlank="true" error="Quantité entière positive." errorStyle="stop" errorTitle="Quantité" operator="greaterThanOrEqual" showDropDown="false" showErrorMessage="false" showInputMessage="false" sqref="E16:F25" type="whole">
      <formula1>0</formula1>
      <formula2>0</formula2>
    </dataValidation>
    <dataValidation allowBlank="true" error="Taux de TVA entre 0 % et 100 %." errorStyle="stop" errorTitle="TVA" operator="between" showDropDown="false" showErrorMessage="false" showInputMessage="false" sqref="J29" type="decimal">
      <formula1>0</formula1>
      <formula2>1</formula2>
    </dataValidation>
    <dataValidation allowBlank="true" error="Date de l'exercice 2027." errorStyle="stop" errorTitle="Date" operator="between" showDropDown="false" showErrorMessage="false" showInputMessage="false" sqref="I5" type="date">
      <formula1>DATE(2027,1,1)</formula1>
      <formula2>DATE(2027,12,31)</formula2>
    </dataValidation>
  </dataValidations>
  <printOptions headings="false" gridLines="false" gridLinesSet="true" horizontalCentered="false" verticalCentered="false"/>
  <pageMargins left="0.35" right="0.35" top="0.4" bottom="0.4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22E26"/>
    <pageSetUpPr fitToPage="true"/>
  </sheetPr>
  <dimension ref="B2:K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22"/>
    <col collapsed="false" customWidth="true" hidden="false" outlineLevel="0" max="5" min="5" style="0" width="15"/>
    <col collapsed="false" customWidth="true" hidden="false" outlineLevel="0" max="6" min="6" style="0" width="14"/>
    <col collapsed="false" customWidth="true" hidden="false" outlineLevel="0" max="7" min="7" style="0" width="9"/>
    <col collapsed="false" customWidth="true" hidden="false" outlineLevel="0" max="8" min="8" style="0" width="14"/>
    <col collapsed="false" customWidth="true" hidden="false" outlineLevel="0" max="9" min="9" style="0" width="17"/>
    <col collapsed="false" customWidth="true" hidden="false" outlineLevel="0" max="10" min="10" style="0" width="12"/>
    <col collapsed="false" customWidth="true" hidden="false" outlineLevel="0" max="11" min="11" style="0" width="30"/>
  </cols>
  <sheetData>
    <row r="2" customFormat="false" ht="15" hidden="false" customHeight="false" outlineLevel="0" collapsed="false">
      <c r="B2" s="49" t="s">
        <v>46</v>
      </c>
    </row>
    <row r="3" customFormat="false" ht="24" hidden="false" customHeight="true" outlineLevel="0" collapsed="false">
      <c r="B3" s="50" t="s">
        <v>47</v>
      </c>
      <c r="C3" s="50"/>
      <c r="D3" s="50"/>
      <c r="E3" s="50"/>
      <c r="F3" s="50"/>
      <c r="G3" s="50"/>
      <c r="H3" s="50"/>
      <c r="I3" s="51" t="s">
        <v>48</v>
      </c>
      <c r="J3" s="51"/>
      <c r="K3" s="51"/>
    </row>
    <row r="4" customFormat="false" ht="15" hidden="false" customHeight="false" outlineLevel="0" collapsed="false">
      <c r="B4" s="7"/>
      <c r="C4" s="7"/>
      <c r="D4" s="7"/>
      <c r="E4" s="7"/>
      <c r="F4" s="7"/>
      <c r="G4" s="7"/>
      <c r="H4" s="7"/>
      <c r="I4" s="7"/>
      <c r="J4" s="7"/>
      <c r="K4" s="7"/>
    </row>
    <row r="6" customFormat="false" ht="24" hidden="false" customHeight="true" outlineLevel="0" collapsed="false">
      <c r="B6" s="52" t="n">
        <f aca="false">COUNTA($B$10:$B$33)</f>
        <v>10</v>
      </c>
      <c r="C6" s="52"/>
      <c r="D6" s="53" t="n">
        <f aca="false">SUM($H$10:$H$33)</f>
        <v>8519.26</v>
      </c>
      <c r="E6" s="53"/>
      <c r="F6" s="52" t="n">
        <f aca="false">COUNTIF($I$10:$I$33,"Livré")</f>
        <v>4</v>
      </c>
      <c r="G6" s="52"/>
      <c r="H6" s="54" t="n">
        <f aca="false">COUNTIF($I$10:$I$33,"Livraison partielle")</f>
        <v>2</v>
      </c>
      <c r="I6" s="52" t="n">
        <f aca="false">COUNTIF($I$10:$I$33,"En préparation")</f>
        <v>2</v>
      </c>
      <c r="J6" s="52"/>
    </row>
    <row r="7" customFormat="false" ht="15" hidden="false" customHeight="false" outlineLevel="0" collapsed="false">
      <c r="B7" s="55" t="s">
        <v>49</v>
      </c>
      <c r="C7" s="55"/>
      <c r="D7" s="55" t="s">
        <v>50</v>
      </c>
      <c r="E7" s="55"/>
      <c r="F7" s="55" t="s">
        <v>51</v>
      </c>
      <c r="G7" s="55"/>
      <c r="H7" s="55" t="s">
        <v>52</v>
      </c>
      <c r="I7" s="55" t="s">
        <v>53</v>
      </c>
      <c r="J7" s="55"/>
    </row>
    <row r="9" customFormat="false" ht="24" hidden="false" customHeight="true" outlineLevel="0" collapsed="false">
      <c r="B9" s="56" t="s">
        <v>54</v>
      </c>
      <c r="C9" s="56" t="s">
        <v>55</v>
      </c>
      <c r="D9" s="56" t="s">
        <v>13</v>
      </c>
      <c r="E9" s="56" t="s">
        <v>56</v>
      </c>
      <c r="F9" s="56" t="s">
        <v>22</v>
      </c>
      <c r="G9" s="56" t="s">
        <v>57</v>
      </c>
      <c r="H9" s="56" t="s">
        <v>58</v>
      </c>
      <c r="I9" s="56" t="s">
        <v>10</v>
      </c>
      <c r="J9" s="56" t="s">
        <v>59</v>
      </c>
      <c r="K9" s="56" t="s">
        <v>60</v>
      </c>
    </row>
    <row r="10" customFormat="false" ht="16.5" hidden="false" customHeight="true" outlineLevel="0" collapsed="false">
      <c r="B10" s="57" t="s">
        <v>61</v>
      </c>
      <c r="C10" s="58" t="n">
        <v>46510</v>
      </c>
      <c r="D10" s="57" t="s">
        <v>62</v>
      </c>
      <c r="E10" s="59" t="s">
        <v>63</v>
      </c>
      <c r="F10" s="60" t="n">
        <v>742</v>
      </c>
      <c r="G10" s="61" t="n">
        <v>0.2</v>
      </c>
      <c r="H10" s="60" t="n">
        <f aca="false">IF($F10="","",ROUND($F10*(1+$G10),2))</f>
        <v>890.4</v>
      </c>
      <c r="I10" s="62" t="s">
        <v>64</v>
      </c>
      <c r="J10" s="63" t="n">
        <v>0</v>
      </c>
      <c r="K10" s="64"/>
    </row>
    <row r="11" customFormat="false" ht="16.5" hidden="false" customHeight="true" outlineLevel="0" collapsed="false">
      <c r="B11" s="65" t="s">
        <v>65</v>
      </c>
      <c r="C11" s="66" t="n">
        <v>46512</v>
      </c>
      <c r="D11" s="65" t="s">
        <v>66</v>
      </c>
      <c r="E11" s="67" t="s">
        <v>67</v>
      </c>
      <c r="F11" s="68" t="n">
        <v>318.6</v>
      </c>
      <c r="G11" s="69" t="n">
        <v>0.055</v>
      </c>
      <c r="H11" s="68" t="n">
        <f aca="false">IF($F11="","",ROUND($F11*(1+$G11),2))</f>
        <v>336.12</v>
      </c>
      <c r="I11" s="70" t="s">
        <v>64</v>
      </c>
      <c r="J11" s="71" t="n">
        <v>0</v>
      </c>
      <c r="K11" s="72"/>
    </row>
    <row r="12" customFormat="false" ht="16.5" hidden="false" customHeight="true" outlineLevel="0" collapsed="false">
      <c r="B12" s="57" t="s">
        <v>68</v>
      </c>
      <c r="C12" s="58" t="n">
        <v>46514</v>
      </c>
      <c r="D12" s="57" t="s">
        <v>69</v>
      </c>
      <c r="E12" s="59" t="s">
        <v>70</v>
      </c>
      <c r="F12" s="60" t="n">
        <v>1264</v>
      </c>
      <c r="G12" s="61" t="n">
        <v>0.2</v>
      </c>
      <c r="H12" s="60" t="n">
        <f aca="false">IF($F12="","",ROUND($F12*(1+$G12),2))</f>
        <v>1516.8</v>
      </c>
      <c r="I12" s="62" t="s">
        <v>71</v>
      </c>
      <c r="J12" s="63" t="n">
        <v>0</v>
      </c>
      <c r="K12" s="64" t="s">
        <v>72</v>
      </c>
    </row>
    <row r="13" customFormat="false" ht="16.5" hidden="false" customHeight="true" outlineLevel="0" collapsed="false">
      <c r="B13" s="65" t="s">
        <v>73</v>
      </c>
      <c r="C13" s="66" t="n">
        <v>46516</v>
      </c>
      <c r="D13" s="65" t="s">
        <v>74</v>
      </c>
      <c r="E13" s="67" t="s">
        <v>75</v>
      </c>
      <c r="F13" s="68" t="n">
        <v>588</v>
      </c>
      <c r="G13" s="69" t="n">
        <v>0.2</v>
      </c>
      <c r="H13" s="68" t="n">
        <f aca="false">IF($F13="","",ROUND($F13*(1+$G13),2))</f>
        <v>705.6</v>
      </c>
      <c r="I13" s="70" t="s">
        <v>64</v>
      </c>
      <c r="J13" s="71" t="n">
        <v>0</v>
      </c>
      <c r="K13" s="72"/>
    </row>
    <row r="14" customFormat="false" ht="16.5" hidden="false" customHeight="true" outlineLevel="0" collapsed="false">
      <c r="B14" s="57" t="s">
        <v>76</v>
      </c>
      <c r="C14" s="58" t="n">
        <v>46519</v>
      </c>
      <c r="D14" s="57" t="s">
        <v>14</v>
      </c>
      <c r="E14" s="59" t="s">
        <v>8</v>
      </c>
      <c r="F14" s="60" t="n">
        <v>1146.2</v>
      </c>
      <c r="G14" s="61" t="n">
        <v>0.2</v>
      </c>
      <c r="H14" s="60" t="n">
        <f aca="false">IF($F14="","",ROUND($F14*(1+$G14),2))</f>
        <v>1375.44</v>
      </c>
      <c r="I14" s="62" t="s">
        <v>77</v>
      </c>
      <c r="J14" s="63" t="n">
        <v>2</v>
      </c>
      <c r="K14" s="64" t="s">
        <v>78</v>
      </c>
    </row>
    <row r="15" customFormat="false" ht="16.5" hidden="false" customHeight="true" outlineLevel="0" collapsed="false">
      <c r="B15" s="65" t="s">
        <v>79</v>
      </c>
      <c r="C15" s="66" t="n">
        <v>46521</v>
      </c>
      <c r="D15" s="65" t="s">
        <v>80</v>
      </c>
      <c r="E15" s="67" t="s">
        <v>81</v>
      </c>
      <c r="F15" s="68" t="n">
        <v>205.4</v>
      </c>
      <c r="G15" s="69" t="n">
        <v>0.2</v>
      </c>
      <c r="H15" s="68" t="n">
        <f aca="false">IF($F15="","",ROUND($F15*(1+$G15),2))</f>
        <v>246.48</v>
      </c>
      <c r="I15" s="70" t="s">
        <v>64</v>
      </c>
      <c r="J15" s="71" t="n">
        <v>0</v>
      </c>
      <c r="K15" s="72"/>
    </row>
    <row r="16" customFormat="false" ht="16.5" hidden="false" customHeight="true" outlineLevel="0" collapsed="false">
      <c r="B16" s="57" t="s">
        <v>82</v>
      </c>
      <c r="C16" s="58" t="n">
        <v>46524</v>
      </c>
      <c r="D16" s="57" t="s">
        <v>62</v>
      </c>
      <c r="E16" s="59" t="s">
        <v>83</v>
      </c>
      <c r="F16" s="60" t="n">
        <v>934.5</v>
      </c>
      <c r="G16" s="61" t="n">
        <v>0.2</v>
      </c>
      <c r="H16" s="60" t="n">
        <f aca="false">IF($F16="","",ROUND($F16*(1+$G16),2))</f>
        <v>1121.4</v>
      </c>
      <c r="I16" s="62" t="s">
        <v>84</v>
      </c>
      <c r="J16" s="63" t="n">
        <v>0</v>
      </c>
      <c r="K16" s="64"/>
    </row>
    <row r="17" customFormat="false" ht="16.5" hidden="false" customHeight="true" outlineLevel="0" collapsed="false">
      <c r="B17" s="65" t="s">
        <v>85</v>
      </c>
      <c r="C17" s="66" t="n">
        <v>46526</v>
      </c>
      <c r="D17" s="65" t="s">
        <v>69</v>
      </c>
      <c r="E17" s="67" t="s">
        <v>86</v>
      </c>
      <c r="F17" s="68" t="n">
        <v>0</v>
      </c>
      <c r="G17" s="69" t="n">
        <v>0.2</v>
      </c>
      <c r="H17" s="68" t="n">
        <f aca="false">IF($F17="","",ROUND($F17*(1+$G17),2))</f>
        <v>0</v>
      </c>
      <c r="I17" s="70" t="s">
        <v>84</v>
      </c>
      <c r="J17" s="71" t="n">
        <v>0</v>
      </c>
      <c r="K17" s="72" t="s">
        <v>87</v>
      </c>
    </row>
    <row r="18" customFormat="false" ht="16.5" hidden="false" customHeight="true" outlineLevel="0" collapsed="false">
      <c r="B18" s="57" t="s">
        <v>88</v>
      </c>
      <c r="C18" s="58" t="n">
        <v>46528</v>
      </c>
      <c r="D18" s="57" t="s">
        <v>66</v>
      </c>
      <c r="E18" s="59" t="s">
        <v>89</v>
      </c>
      <c r="F18" s="60" t="n">
        <v>476.8</v>
      </c>
      <c r="G18" s="61" t="n">
        <v>0.055</v>
      </c>
      <c r="H18" s="60" t="n">
        <f aca="false">IF($F18="","",ROUND($F18*(1+$G18),2))</f>
        <v>503.02</v>
      </c>
      <c r="I18" s="62" t="s">
        <v>77</v>
      </c>
      <c r="J18" s="63" t="n">
        <v>5</v>
      </c>
      <c r="K18" s="64" t="s">
        <v>90</v>
      </c>
    </row>
    <row r="19" customFormat="false" ht="16.5" hidden="false" customHeight="true" outlineLevel="0" collapsed="false">
      <c r="B19" s="65" t="s">
        <v>91</v>
      </c>
      <c r="C19" s="66" t="n">
        <v>46531</v>
      </c>
      <c r="D19" s="65" t="s">
        <v>74</v>
      </c>
      <c r="E19" s="67" t="s">
        <v>92</v>
      </c>
      <c r="F19" s="68" t="n">
        <v>1520</v>
      </c>
      <c r="G19" s="69" t="n">
        <v>0.2</v>
      </c>
      <c r="H19" s="68" t="n">
        <f aca="false">IF($F19="","",ROUND($F19*(1+$G19),2))</f>
        <v>1824</v>
      </c>
      <c r="I19" s="70" t="s">
        <v>93</v>
      </c>
      <c r="J19" s="71" t="n">
        <v>0</v>
      </c>
      <c r="K19" s="72" t="s">
        <v>94</v>
      </c>
    </row>
    <row r="20" customFormat="false" ht="16.5" hidden="false" customHeight="true" outlineLevel="0" collapsed="false">
      <c r="B20" s="57"/>
      <c r="C20" s="58"/>
      <c r="D20" s="57"/>
      <c r="E20" s="59"/>
      <c r="F20" s="60"/>
      <c r="G20" s="61"/>
      <c r="H20" s="60" t="str">
        <f aca="false">IF($F20="","",ROUND($F20*(1+$G20),2))</f>
        <v/>
      </c>
      <c r="I20" s="62"/>
      <c r="J20" s="63"/>
      <c r="K20" s="64"/>
    </row>
    <row r="21" customFormat="false" ht="16.5" hidden="false" customHeight="true" outlineLevel="0" collapsed="false">
      <c r="B21" s="65"/>
      <c r="C21" s="66"/>
      <c r="D21" s="65"/>
      <c r="E21" s="67"/>
      <c r="F21" s="68"/>
      <c r="G21" s="69"/>
      <c r="H21" s="68" t="str">
        <f aca="false">IF($F21="","",ROUND($F21*(1+$G21),2))</f>
        <v/>
      </c>
      <c r="I21" s="70"/>
      <c r="J21" s="71"/>
      <c r="K21" s="72"/>
    </row>
    <row r="22" customFormat="false" ht="16.5" hidden="false" customHeight="true" outlineLevel="0" collapsed="false">
      <c r="B22" s="57"/>
      <c r="C22" s="58"/>
      <c r="D22" s="57"/>
      <c r="E22" s="59"/>
      <c r="F22" s="60"/>
      <c r="G22" s="61"/>
      <c r="H22" s="60" t="str">
        <f aca="false">IF($F22="","",ROUND($F22*(1+$G22),2))</f>
        <v/>
      </c>
      <c r="I22" s="62"/>
      <c r="J22" s="63"/>
      <c r="K22" s="64"/>
    </row>
    <row r="23" customFormat="false" ht="16.5" hidden="false" customHeight="true" outlineLevel="0" collapsed="false">
      <c r="B23" s="65"/>
      <c r="C23" s="66"/>
      <c r="D23" s="65"/>
      <c r="E23" s="67"/>
      <c r="F23" s="68"/>
      <c r="G23" s="69"/>
      <c r="H23" s="68" t="str">
        <f aca="false">IF($F23="","",ROUND($F23*(1+$G23),2))</f>
        <v/>
      </c>
      <c r="I23" s="70"/>
      <c r="J23" s="71"/>
      <c r="K23" s="72"/>
    </row>
    <row r="24" customFormat="false" ht="16.5" hidden="false" customHeight="true" outlineLevel="0" collapsed="false">
      <c r="B24" s="57"/>
      <c r="C24" s="58"/>
      <c r="D24" s="57"/>
      <c r="E24" s="59"/>
      <c r="F24" s="60"/>
      <c r="G24" s="61"/>
      <c r="H24" s="60" t="str">
        <f aca="false">IF($F24="","",ROUND($F24*(1+$G24),2))</f>
        <v/>
      </c>
      <c r="I24" s="62"/>
      <c r="J24" s="63"/>
      <c r="K24" s="64"/>
    </row>
    <row r="25" customFormat="false" ht="16.5" hidden="false" customHeight="true" outlineLevel="0" collapsed="false">
      <c r="B25" s="65"/>
      <c r="C25" s="66"/>
      <c r="D25" s="65"/>
      <c r="E25" s="67"/>
      <c r="F25" s="68"/>
      <c r="G25" s="69"/>
      <c r="H25" s="68" t="str">
        <f aca="false">IF($F25="","",ROUND($F25*(1+$G25),2))</f>
        <v/>
      </c>
      <c r="I25" s="70"/>
      <c r="J25" s="71"/>
      <c r="K25" s="72"/>
    </row>
    <row r="26" customFormat="false" ht="16.5" hidden="false" customHeight="true" outlineLevel="0" collapsed="false">
      <c r="B26" s="57"/>
      <c r="C26" s="58"/>
      <c r="D26" s="57"/>
      <c r="E26" s="59"/>
      <c r="F26" s="60"/>
      <c r="G26" s="61"/>
      <c r="H26" s="60" t="str">
        <f aca="false">IF($F26="","",ROUND($F26*(1+$G26),2))</f>
        <v/>
      </c>
      <c r="I26" s="62"/>
      <c r="J26" s="63"/>
      <c r="K26" s="64"/>
    </row>
    <row r="27" customFormat="false" ht="16.5" hidden="false" customHeight="true" outlineLevel="0" collapsed="false">
      <c r="B27" s="65"/>
      <c r="C27" s="66"/>
      <c r="D27" s="65"/>
      <c r="E27" s="67"/>
      <c r="F27" s="68"/>
      <c r="G27" s="69"/>
      <c r="H27" s="68" t="str">
        <f aca="false">IF($F27="","",ROUND($F27*(1+$G27),2))</f>
        <v/>
      </c>
      <c r="I27" s="70"/>
      <c r="J27" s="71"/>
      <c r="K27" s="72"/>
    </row>
    <row r="28" customFormat="false" ht="16.5" hidden="false" customHeight="true" outlineLevel="0" collapsed="false">
      <c r="B28" s="57"/>
      <c r="C28" s="58"/>
      <c r="D28" s="57"/>
      <c r="E28" s="59"/>
      <c r="F28" s="60"/>
      <c r="G28" s="61"/>
      <c r="H28" s="60" t="str">
        <f aca="false">IF($F28="","",ROUND($F28*(1+$G28),2))</f>
        <v/>
      </c>
      <c r="I28" s="62"/>
      <c r="J28" s="63"/>
      <c r="K28" s="64"/>
    </row>
    <row r="29" customFormat="false" ht="16.5" hidden="false" customHeight="true" outlineLevel="0" collapsed="false">
      <c r="B29" s="65"/>
      <c r="C29" s="66"/>
      <c r="D29" s="65"/>
      <c r="E29" s="67"/>
      <c r="F29" s="68"/>
      <c r="G29" s="69"/>
      <c r="H29" s="68" t="str">
        <f aca="false">IF($F29="","",ROUND($F29*(1+$G29),2))</f>
        <v/>
      </c>
      <c r="I29" s="70"/>
      <c r="J29" s="71"/>
      <c r="K29" s="72"/>
    </row>
    <row r="30" customFormat="false" ht="16.5" hidden="false" customHeight="true" outlineLevel="0" collapsed="false">
      <c r="B30" s="57"/>
      <c r="C30" s="58"/>
      <c r="D30" s="57"/>
      <c r="E30" s="59"/>
      <c r="F30" s="60"/>
      <c r="G30" s="61"/>
      <c r="H30" s="60" t="str">
        <f aca="false">IF($F30="","",ROUND($F30*(1+$G30),2))</f>
        <v/>
      </c>
      <c r="I30" s="62"/>
      <c r="J30" s="63"/>
      <c r="K30" s="64"/>
    </row>
    <row r="31" customFormat="false" ht="16.5" hidden="false" customHeight="true" outlineLevel="0" collapsed="false">
      <c r="B31" s="65"/>
      <c r="C31" s="66"/>
      <c r="D31" s="65"/>
      <c r="E31" s="67"/>
      <c r="F31" s="68"/>
      <c r="G31" s="69"/>
      <c r="H31" s="68" t="str">
        <f aca="false">IF($F31="","",ROUND($F31*(1+$G31),2))</f>
        <v/>
      </c>
      <c r="I31" s="70"/>
      <c r="J31" s="71"/>
      <c r="K31" s="72"/>
    </row>
    <row r="32" customFormat="false" ht="16.5" hidden="false" customHeight="true" outlineLevel="0" collapsed="false">
      <c r="B32" s="57"/>
      <c r="C32" s="58"/>
      <c r="D32" s="57"/>
      <c r="E32" s="59"/>
      <c r="F32" s="60"/>
      <c r="G32" s="61"/>
      <c r="H32" s="60" t="str">
        <f aca="false">IF($F32="","",ROUND($F32*(1+$G32),2))</f>
        <v/>
      </c>
      <c r="I32" s="62"/>
      <c r="J32" s="63"/>
      <c r="K32" s="64"/>
    </row>
    <row r="33" customFormat="false" ht="16.5" hidden="false" customHeight="true" outlineLevel="0" collapsed="false">
      <c r="B33" s="65"/>
      <c r="C33" s="66"/>
      <c r="D33" s="65"/>
      <c r="E33" s="67"/>
      <c r="F33" s="68"/>
      <c r="G33" s="69"/>
      <c r="H33" s="68" t="str">
        <f aca="false">IF($F33="","",ROUND($F33*(1+$G33),2))</f>
        <v/>
      </c>
      <c r="I33" s="70"/>
      <c r="J33" s="71"/>
      <c r="K33" s="72"/>
    </row>
  </sheetData>
  <autoFilter ref="B9:K33"/>
  <mergeCells count="10">
    <mergeCell ref="B3:H3"/>
    <mergeCell ref="I3:K3"/>
    <mergeCell ref="B6:C6"/>
    <mergeCell ref="D6:E6"/>
    <mergeCell ref="F6:G6"/>
    <mergeCell ref="I6:J6"/>
    <mergeCell ref="B7:C7"/>
    <mergeCell ref="D7:E7"/>
    <mergeCell ref="F7:G7"/>
    <mergeCell ref="I7:J7"/>
  </mergeCells>
  <conditionalFormatting sqref="I10:I33">
    <cfRule type="expression" priority="2" aboveAverage="0" equalAverage="0" bottom="0" percent="0" rank="0" text="" dxfId="17">
      <formula>EXACT($I10,"Livré")</formula>
    </cfRule>
    <cfRule type="expression" priority="3" aboveAverage="0" equalAverage="0" bottom="0" percent="0" rank="0" text="" dxfId="18">
      <formula>EXACT($I10,"Livraison partielle")</formula>
    </cfRule>
    <cfRule type="expression" priority="4" aboveAverage="0" equalAverage="0" bottom="0" percent="0" rank="0" text="" dxfId="19">
      <formula>EXACT($I10,"En préparation")</formula>
    </cfRule>
    <cfRule type="expression" priority="5" aboveAverage="0" equalAverage="0" bottom="0" percent="0" rank="0" text="" dxfId="20">
      <formula>EXACT($I10,"Expédié")</formula>
    </cfRule>
    <cfRule type="expression" priority="6" aboveAverage="0" equalAverage="0" bottom="0" percent="0" rank="0" text="" dxfId="21">
      <formula>EXACT($I10,"Annulé")</formula>
    </cfRule>
  </conditionalFormatting>
  <conditionalFormatting sqref="J10:J33">
    <cfRule type="cellIs" priority="7" operator="greaterThan" aboveAverage="0" equalAverage="0" bottom="0" percent="0" rank="0" text="" dxfId="2">
      <formula>0</formula>
    </cfRule>
  </conditionalFormatting>
  <dataValidations count="6">
    <dataValidation allowBlank="true" errorStyle="stop" operator="between" showDropDown="false" showErrorMessage="false" showInputMessage="false" sqref="I10:I33" type="list">
      <formula1>liste_statut</formula1>
      <formula2>0</formula2>
    </dataValidation>
    <dataValidation allowBlank="true" errorStyle="stop" operator="between" showDropDown="false" showErrorMessage="false" showInputMessage="false" sqref="D10:D33" type="list">
      <formula1>liste_client</formula1>
      <formula2>0</formula2>
    </dataValidation>
    <dataValidation allowBlank="true" errorStyle="stop" operator="greaterThanOrEqual" showDropDown="false" showErrorMessage="false" showInputMessage="false" sqref="F10:F33" type="decimal">
      <formula1>0</formula1>
      <formula2>0</formula2>
    </dataValidation>
    <dataValidation allowBlank="true" errorStyle="stop" operator="between" showDropDown="false" showErrorMessage="false" showInputMessage="false" sqref="G10:G33" type="decimal">
      <formula1>0</formula1>
      <formula2>1</formula2>
    </dataValidation>
    <dataValidation allowBlank="true" errorStyle="stop" operator="greaterThanOrEqual" showDropDown="false" showErrorMessage="false" showInputMessage="false" sqref="J10:J33" type="whole">
      <formula1>0</formula1>
      <formula2>0</formula2>
    </dataValidation>
    <dataValidation allowBlank="true" errorStyle="stop" operator="between" showDropDown="false" showErrorMessage="false" showInputMessage="false" sqref="C10:C33" type="date">
      <formula1>DATE(2027,1,1)</formula1>
      <formula2>DATE(2027,12,31)</formula2>
    </dataValidation>
  </dataValidations>
  <printOptions headings="false" gridLines="false" gridLinesSet="true" horizontalCentered="false" verticalCentered="false"/>
  <pageMargins left="0.35" right="0.35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A8578"/>
    <pageSetUpPr fitToPage="true"/>
  </sheetPr>
  <dimension ref="B2:H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5"/>
    <col collapsed="false" customWidth="true" hidden="false" outlineLevel="0" max="3" min="3" style="0" width="32"/>
    <col collapsed="false" customWidth="true" hidden="false" outlineLevel="0" max="4" min="4" style="0" width="24"/>
    <col collapsed="false" customWidth="true" hidden="false" outlineLevel="0" max="5" min="5" style="0" width="20"/>
    <col collapsed="false" customWidth="true" hidden="false" outlineLevel="0" max="6" min="6" style="0" width="26"/>
    <col collapsed="false" customWidth="true" hidden="false" outlineLevel="0" max="7" min="7" style="0" width="20"/>
    <col collapsed="false" customWidth="true" hidden="false" outlineLevel="0" max="8" min="8" style="0" width="16"/>
  </cols>
  <sheetData>
    <row r="2" customFormat="false" ht="15" hidden="false" customHeight="false" outlineLevel="0" collapsed="false">
      <c r="B2" s="49" t="s">
        <v>95</v>
      </c>
    </row>
    <row r="3" customFormat="false" ht="24" hidden="false" customHeight="true" outlineLevel="0" collapsed="false">
      <c r="B3" s="50" t="s">
        <v>96</v>
      </c>
      <c r="C3" s="50"/>
      <c r="D3" s="50"/>
      <c r="E3" s="50"/>
      <c r="F3" s="50"/>
      <c r="G3" s="50"/>
      <c r="H3" s="50"/>
    </row>
    <row r="4" customFormat="false" ht="15" hidden="false" customHeight="false" outlineLevel="0" collapsed="false">
      <c r="B4" s="7"/>
      <c r="C4" s="7"/>
      <c r="D4" s="7"/>
      <c r="E4" s="7"/>
      <c r="F4" s="7"/>
      <c r="G4" s="7"/>
      <c r="H4" s="7"/>
    </row>
    <row r="6" customFormat="false" ht="15" hidden="false" customHeight="false" outlineLevel="0" collapsed="false">
      <c r="B6" s="73" t="s">
        <v>97</v>
      </c>
      <c r="C6" s="73"/>
      <c r="D6" s="73"/>
      <c r="E6" s="73"/>
      <c r="F6" s="73"/>
      <c r="G6" s="73"/>
      <c r="H6" s="73"/>
    </row>
    <row r="8" customFormat="false" ht="25.5" hidden="false" customHeight="true" outlineLevel="0" collapsed="false">
      <c r="B8" s="74" t="s">
        <v>98</v>
      </c>
      <c r="C8" s="74"/>
      <c r="D8" s="74"/>
      <c r="E8" s="74"/>
      <c r="F8" s="74"/>
      <c r="G8" s="74"/>
      <c r="H8" s="74"/>
    </row>
    <row r="9" customFormat="false" ht="25.5" hidden="false" customHeight="true" outlineLevel="0" collapsed="false">
      <c r="B9" s="74" t="s">
        <v>99</v>
      </c>
      <c r="C9" s="74"/>
      <c r="D9" s="74"/>
      <c r="E9" s="74"/>
      <c r="F9" s="74"/>
      <c r="G9" s="74"/>
      <c r="H9" s="74"/>
    </row>
    <row r="10" customFormat="false" ht="25.5" hidden="false" customHeight="true" outlineLevel="0" collapsed="false">
      <c r="B10" s="74" t="s">
        <v>100</v>
      </c>
      <c r="C10" s="74"/>
      <c r="D10" s="74"/>
      <c r="E10" s="74"/>
      <c r="F10" s="74"/>
      <c r="G10" s="74"/>
      <c r="H10" s="74"/>
    </row>
    <row r="11" customFormat="false" ht="25.5" hidden="false" customHeight="true" outlineLevel="0" collapsed="false">
      <c r="B11" s="74" t="s">
        <v>101</v>
      </c>
      <c r="C11" s="74"/>
      <c r="D11" s="74"/>
      <c r="E11" s="74"/>
      <c r="F11" s="74"/>
      <c r="G11" s="74"/>
      <c r="H11" s="74"/>
    </row>
    <row r="12" customFormat="false" ht="25.5" hidden="false" customHeight="true" outlineLevel="0" collapsed="false">
      <c r="B12" s="74" t="s">
        <v>102</v>
      </c>
      <c r="C12" s="74"/>
      <c r="D12" s="74"/>
      <c r="E12" s="74"/>
      <c r="F12" s="74"/>
      <c r="G12" s="74"/>
      <c r="H12" s="74"/>
    </row>
    <row r="13" customFormat="false" ht="25.5" hidden="false" customHeight="true" outlineLevel="0" collapsed="false">
      <c r="B13" s="74" t="s">
        <v>103</v>
      </c>
      <c r="C13" s="74"/>
      <c r="D13" s="74"/>
      <c r="E13" s="74"/>
      <c r="F13" s="74"/>
      <c r="G13" s="74"/>
      <c r="H13" s="74"/>
    </row>
    <row r="14" customFormat="false" ht="25.5" hidden="false" customHeight="true" outlineLevel="0" collapsed="false">
      <c r="B14" s="74" t="s">
        <v>104</v>
      </c>
      <c r="C14" s="74"/>
      <c r="D14" s="74"/>
      <c r="E14" s="74"/>
      <c r="F14" s="74"/>
      <c r="G14" s="74"/>
      <c r="H14" s="74"/>
    </row>
    <row r="16" customFormat="false" ht="15" hidden="false" customHeight="false" outlineLevel="0" collapsed="false">
      <c r="B16" s="73" t="s">
        <v>105</v>
      </c>
      <c r="C16" s="73"/>
      <c r="D16" s="73"/>
      <c r="E16" s="73"/>
      <c r="F16" s="73"/>
      <c r="G16" s="73"/>
      <c r="H16" s="73"/>
    </row>
    <row r="18" customFormat="false" ht="24" hidden="false" customHeight="true" outlineLevel="0" collapsed="false">
      <c r="B18" s="56" t="s">
        <v>106</v>
      </c>
      <c r="C18" s="56" t="s">
        <v>107</v>
      </c>
      <c r="D18" s="56" t="s">
        <v>108</v>
      </c>
      <c r="E18" s="56" t="s">
        <v>109</v>
      </c>
      <c r="F18" s="56" t="s">
        <v>110</v>
      </c>
      <c r="G18" s="56" t="s">
        <v>111</v>
      </c>
      <c r="H18" s="56" t="s">
        <v>112</v>
      </c>
    </row>
    <row r="19" customFormat="false" ht="15" hidden="false" customHeight="false" outlineLevel="0" collapsed="false">
      <c r="B19" s="64" t="s">
        <v>113</v>
      </c>
      <c r="C19" s="64" t="s">
        <v>62</v>
      </c>
      <c r="D19" s="64" t="s">
        <v>114</v>
      </c>
      <c r="E19" s="64" t="s">
        <v>115</v>
      </c>
      <c r="F19" s="64" t="s">
        <v>116</v>
      </c>
      <c r="G19" s="64" t="s">
        <v>115</v>
      </c>
      <c r="H19" s="64" t="s">
        <v>117</v>
      </c>
    </row>
    <row r="20" customFormat="false" ht="15" hidden="false" customHeight="false" outlineLevel="0" collapsed="false">
      <c r="B20" s="72" t="s">
        <v>118</v>
      </c>
      <c r="C20" s="72" t="s">
        <v>66</v>
      </c>
      <c r="D20" s="72" t="s">
        <v>119</v>
      </c>
      <c r="E20" s="72" t="s">
        <v>120</v>
      </c>
      <c r="F20" s="72" t="s">
        <v>119</v>
      </c>
      <c r="G20" s="72" t="s">
        <v>120</v>
      </c>
      <c r="H20" s="72" t="s">
        <v>121</v>
      </c>
    </row>
    <row r="21" customFormat="false" ht="15" hidden="false" customHeight="false" outlineLevel="0" collapsed="false">
      <c r="B21" s="64" t="s">
        <v>122</v>
      </c>
      <c r="C21" s="64" t="s">
        <v>14</v>
      </c>
      <c r="D21" s="64" t="s">
        <v>123</v>
      </c>
      <c r="E21" s="64" t="s">
        <v>124</v>
      </c>
      <c r="F21" s="64" t="s">
        <v>125</v>
      </c>
      <c r="G21" s="64" t="s">
        <v>126</v>
      </c>
      <c r="H21" s="64" t="s">
        <v>127</v>
      </c>
    </row>
    <row r="22" customFormat="false" ht="15" hidden="false" customHeight="false" outlineLevel="0" collapsed="false">
      <c r="B22" s="72" t="s">
        <v>128</v>
      </c>
      <c r="C22" s="72" t="s">
        <v>80</v>
      </c>
      <c r="D22" s="72" t="s">
        <v>129</v>
      </c>
      <c r="E22" s="72" t="s">
        <v>130</v>
      </c>
      <c r="F22" s="72" t="s">
        <v>129</v>
      </c>
      <c r="G22" s="72" t="s">
        <v>130</v>
      </c>
      <c r="H22" s="72" t="s">
        <v>131</v>
      </c>
    </row>
    <row r="23" customFormat="false" ht="15" hidden="false" customHeight="false" outlineLevel="0" collapsed="false">
      <c r="B23" s="64" t="s">
        <v>132</v>
      </c>
      <c r="C23" s="64" t="s">
        <v>69</v>
      </c>
      <c r="D23" s="64" t="s">
        <v>133</v>
      </c>
      <c r="E23" s="64" t="s">
        <v>134</v>
      </c>
      <c r="F23" s="64" t="s">
        <v>135</v>
      </c>
      <c r="G23" s="64" t="s">
        <v>136</v>
      </c>
      <c r="H23" s="64" t="s">
        <v>137</v>
      </c>
    </row>
    <row r="24" customFormat="false" ht="15" hidden="false" customHeight="false" outlineLevel="0" collapsed="false">
      <c r="B24" s="72" t="s">
        <v>138</v>
      </c>
      <c r="C24" s="72" t="s">
        <v>74</v>
      </c>
      <c r="D24" s="72" t="s">
        <v>139</v>
      </c>
      <c r="E24" s="72" t="s">
        <v>140</v>
      </c>
      <c r="F24" s="72" t="s">
        <v>141</v>
      </c>
      <c r="G24" s="72" t="s">
        <v>142</v>
      </c>
      <c r="H24" s="72" t="s">
        <v>143</v>
      </c>
    </row>
    <row r="26" customFormat="false" ht="15" hidden="false" customHeight="false" outlineLevel="0" collapsed="false">
      <c r="B26" s="73" t="s">
        <v>144</v>
      </c>
      <c r="C26" s="73"/>
      <c r="D26" s="73"/>
      <c r="E26" s="73"/>
      <c r="F26" s="73"/>
      <c r="G26" s="73"/>
      <c r="H26" s="73"/>
    </row>
    <row r="28" customFormat="false" ht="21.75" hidden="false" customHeight="true" outlineLevel="0" collapsed="false">
      <c r="B28" s="56" t="s">
        <v>15</v>
      </c>
      <c r="C28" s="56" t="s">
        <v>16</v>
      </c>
      <c r="D28" s="56" t="s">
        <v>20</v>
      </c>
      <c r="E28" s="56" t="s">
        <v>145</v>
      </c>
    </row>
    <row r="29" customFormat="false" ht="15" hidden="false" customHeight="false" outlineLevel="0" collapsed="false">
      <c r="B29" s="64" t="s">
        <v>23</v>
      </c>
      <c r="C29" s="64" t="s">
        <v>146</v>
      </c>
      <c r="D29" s="64" t="s">
        <v>147</v>
      </c>
      <c r="E29" s="75" t="n">
        <v>8.4</v>
      </c>
    </row>
    <row r="30" customFormat="false" ht="15" hidden="false" customHeight="false" outlineLevel="0" collapsed="false">
      <c r="B30" s="72" t="s">
        <v>26</v>
      </c>
      <c r="C30" s="72" t="s">
        <v>148</v>
      </c>
      <c r="D30" s="72" t="s">
        <v>149</v>
      </c>
      <c r="E30" s="76" t="n">
        <v>24.9</v>
      </c>
    </row>
    <row r="31" customFormat="false" ht="15" hidden="false" customHeight="false" outlineLevel="0" collapsed="false">
      <c r="B31" s="64" t="s">
        <v>24</v>
      </c>
      <c r="C31" s="64" t="s">
        <v>150</v>
      </c>
      <c r="D31" s="64" t="s">
        <v>151</v>
      </c>
      <c r="E31" s="75" t="n">
        <v>32</v>
      </c>
    </row>
    <row r="32" customFormat="false" ht="15" hidden="false" customHeight="false" outlineLevel="0" collapsed="false">
      <c r="B32" s="72" t="s">
        <v>28</v>
      </c>
      <c r="C32" s="72" t="s">
        <v>152</v>
      </c>
      <c r="D32" s="72" t="s">
        <v>153</v>
      </c>
      <c r="E32" s="76" t="n">
        <v>3.6</v>
      </c>
    </row>
    <row r="33" customFormat="false" ht="15" hidden="false" customHeight="false" outlineLevel="0" collapsed="false">
      <c r="B33" s="64" t="s">
        <v>154</v>
      </c>
      <c r="C33" s="64" t="s">
        <v>155</v>
      </c>
      <c r="D33" s="64" t="s">
        <v>156</v>
      </c>
      <c r="E33" s="75" t="n">
        <v>6.8</v>
      </c>
    </row>
    <row r="34" customFormat="false" ht="15" hidden="false" customHeight="false" outlineLevel="0" collapsed="false">
      <c r="B34" s="72" t="s">
        <v>157</v>
      </c>
      <c r="C34" s="72" t="s">
        <v>158</v>
      </c>
      <c r="D34" s="72" t="s">
        <v>159</v>
      </c>
      <c r="E34" s="76" t="n">
        <v>1.9</v>
      </c>
    </row>
    <row r="35" customFormat="false" ht="15" hidden="false" customHeight="false" outlineLevel="0" collapsed="false">
      <c r="B35" s="64" t="s">
        <v>160</v>
      </c>
      <c r="C35" s="64" t="s">
        <v>161</v>
      </c>
      <c r="D35" s="64" t="s">
        <v>149</v>
      </c>
      <c r="E35" s="75" t="n">
        <v>5.5</v>
      </c>
    </row>
    <row r="36" customFormat="false" ht="15" hidden="false" customHeight="false" outlineLevel="0" collapsed="false">
      <c r="B36" s="72" t="s">
        <v>25</v>
      </c>
      <c r="C36" s="72" t="s">
        <v>162</v>
      </c>
      <c r="D36" s="72" t="s">
        <v>153</v>
      </c>
      <c r="E36" s="76" t="n">
        <v>42</v>
      </c>
    </row>
    <row r="37" customFormat="false" ht="15" hidden="false" customHeight="false" outlineLevel="0" collapsed="false">
      <c r="B37" s="64" t="s">
        <v>27</v>
      </c>
      <c r="C37" s="64" t="s">
        <v>163</v>
      </c>
      <c r="D37" s="64" t="s">
        <v>164</v>
      </c>
      <c r="E37" s="75" t="n">
        <v>18.6</v>
      </c>
    </row>
    <row r="38" customFormat="false" ht="15" hidden="false" customHeight="false" outlineLevel="0" collapsed="false">
      <c r="B38" s="72" t="s">
        <v>165</v>
      </c>
      <c r="C38" s="72" t="s">
        <v>166</v>
      </c>
      <c r="D38" s="72" t="s">
        <v>167</v>
      </c>
      <c r="E38" s="76" t="n">
        <v>14.3</v>
      </c>
    </row>
    <row r="40" customFormat="false" ht="15" hidden="false" customHeight="false" outlineLevel="0" collapsed="false">
      <c r="B40" s="73" t="s">
        <v>168</v>
      </c>
      <c r="C40" s="73"/>
      <c r="D40" s="73"/>
      <c r="E40" s="73"/>
      <c r="F40" s="73"/>
      <c r="G40" s="73"/>
      <c r="H40" s="73"/>
    </row>
    <row r="42" customFormat="false" ht="21.75" hidden="false" customHeight="true" outlineLevel="0" collapsed="false">
      <c r="B42" s="56" t="s">
        <v>169</v>
      </c>
      <c r="C42" s="56" t="s">
        <v>170</v>
      </c>
      <c r="D42" s="56" t="s">
        <v>171</v>
      </c>
    </row>
    <row r="43" customFormat="false" ht="15" hidden="false" customHeight="false" outlineLevel="0" collapsed="false">
      <c r="B43" s="64" t="s">
        <v>64</v>
      </c>
      <c r="C43" s="64" t="s">
        <v>172</v>
      </c>
      <c r="D43" s="64" t="s">
        <v>33</v>
      </c>
    </row>
    <row r="44" customFormat="false" ht="15" hidden="false" customHeight="false" outlineLevel="0" collapsed="false">
      <c r="B44" s="72" t="s">
        <v>77</v>
      </c>
      <c r="C44" s="72" t="s">
        <v>173</v>
      </c>
      <c r="D44" s="72" t="s">
        <v>174</v>
      </c>
    </row>
    <row r="45" customFormat="false" ht="15" hidden="false" customHeight="false" outlineLevel="0" collapsed="false">
      <c r="B45" s="64" t="s">
        <v>84</v>
      </c>
      <c r="C45" s="64" t="s">
        <v>31</v>
      </c>
      <c r="D45" s="64" t="s">
        <v>175</v>
      </c>
    </row>
    <row r="46" customFormat="false" ht="15" hidden="false" customHeight="false" outlineLevel="0" collapsed="false">
      <c r="B46" s="72" t="s">
        <v>71</v>
      </c>
      <c r="C46" s="72" t="s">
        <v>176</v>
      </c>
      <c r="D46" s="72" t="s">
        <v>177</v>
      </c>
    </row>
    <row r="47" customFormat="false" ht="15" hidden="false" customHeight="false" outlineLevel="0" collapsed="false">
      <c r="B47" s="64" t="s">
        <v>93</v>
      </c>
      <c r="C47" s="64" t="s">
        <v>178</v>
      </c>
      <c r="D47" s="64"/>
    </row>
  </sheetData>
  <mergeCells count="12">
    <mergeCell ref="B3:H3"/>
    <mergeCell ref="B6:H6"/>
    <mergeCell ref="B8:H8"/>
    <mergeCell ref="B9:H9"/>
    <mergeCell ref="B10:H10"/>
    <mergeCell ref="B11:H11"/>
    <mergeCell ref="B12:H12"/>
    <mergeCell ref="B13:H13"/>
    <mergeCell ref="B14:H14"/>
    <mergeCell ref="B16:H16"/>
    <mergeCell ref="B26:H26"/>
    <mergeCell ref="B40:H40"/>
  </mergeCells>
  <printOptions headings="false" gridLines="false" gridLinesSet="true" horizontalCentered="false" verticalCentered="false"/>
  <pageMargins left="0.35" right="0.35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2026-09-22T14:54:23Z</dcterms:created>
  <dc:creator>openpyxl</dc:creator>
  <dc:description/>
  <dc:language>en-US</dc:language>
  <cp:lastModifiedBy/>
  <dcterms:modified xsi:type="dcterms:W3CDTF">2026-09-22T14:54:23Z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