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n de livraison" sheetId="1" state="visible" r:id="rId3"/>
    <sheet name="Registre" sheetId="2" state="visible" r:id="rId4"/>
    <sheet name="Paramètres" sheetId="3" state="visible" r:id="rId5"/>
  </sheets>
  <definedNames>
    <definedName function="false" hidden="false" localSheetId="0" name="_xlnm.Print_Area" vbProcedure="false">'Bon de livraison'!$A$1:$J$41</definedName>
    <definedName function="false" hidden="false" localSheetId="1" name="_xlnm.Print_Area" vbProcedure="false">Registre!$A$1:$K$37</definedName>
    <definedName function="false" hidden="true" localSheetId="1" name="_xlnm._FilterDatabase" vbProcedure="false">Registre!$B$7:$K$37</definedName>
    <definedName function="false" hidden="false" name="cli_adrF" vbProcedure="false">Paramètres!$D$18:$D$23</definedName>
    <definedName function="false" hidden="false" name="cli_adrL" vbProcedure="false">Paramètres!$F$18:$F$23</definedName>
    <definedName function="false" hidden="false" name="cli_code" vbProcedure="false">Paramètres!$B$18:$B$23</definedName>
    <definedName function="false" hidden="false" name="cli_cpF" vbProcedure="false">Paramètres!$E$18:$E$23</definedName>
    <definedName function="false" hidden="false" name="cli_cpL" vbProcedure="false">Paramètres!$G$18:$G$23</definedName>
    <definedName function="false" hidden="false" name="cli_nom" vbProcedure="false">Paramètres!$C$18:$C$23</definedName>
    <definedName function="false" hidden="false" name="cli_tel" vbProcedure="false">Paramètres!$H$18:$H$23</definedName>
    <definedName function="false" hidden="false" name="liste_client" vbProcedure="false">Paramètres!$C$18:$C$23</definedName>
    <definedName function="false" hidden="false" name="liste_mode" vbProcedure="false">Paramètres!$D$42:$D$45</definedName>
    <definedName function="false" hidden="false" name="liste_produit" vbProcedure="false">Paramètres!$B$28:$B$37</definedName>
    <definedName function="false" hidden="false" name="liste_statut" vbProcedure="false">Paramètres!$B$42:$B$46</definedName>
    <definedName function="false" hidden="false" name="liste_transporteur" vbProcedure="false">Paramètres!$C$42:$C$46</definedName>
    <definedName function="false" hidden="false" name="prod_desig" vbProcedure="false">Paramètres!$C$28:$C$37</definedName>
    <definedName function="false" hidden="false" name="prod_pu" vbProcedure="false">Paramètres!$E$28:$E$37</definedName>
    <definedName function="false" hidden="false" name="prod_ref" vbProcedure="false">Paramètres!$B$28:$B$37</definedName>
    <definedName function="false" hidden="false" name="prod_unite" vbProcedure="false">Paramètres!$D$28:$D$37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<sst xmlns="http://schemas.openxmlformats.org/spreadsheetml/2006/main" count="218" uniqueCount="176">
  <si>
    <t xml:space="preserve">Logistock SARL</t>
  </si>
  <si>
    <t xml:space="preserve">BON DE LIVRAISON</t>
  </si>
  <si>
    <t xml:space="preserve">18 rue de l'Industrie</t>
  </si>
  <si>
    <t xml:space="preserve">31200 Toulouse</t>
  </si>
  <si>
    <t xml:space="preserve">N° de bon</t>
  </si>
  <si>
    <t xml:space="preserve">BL-2027-0148</t>
  </si>
  <si>
    <t xml:space="preserve">SIRET 812 456 789 00027  ·  TVA FR45 812456789</t>
  </si>
  <si>
    <t xml:space="preserve">Date de livraison</t>
  </si>
  <si>
    <t xml:space="preserve">Tél. 05 61 20 34 56  ·  contact@logistock.fr</t>
  </si>
  <si>
    <t xml:space="preserve">N° de commande</t>
  </si>
  <si>
    <t xml:space="preserve">CMD-2027-0391</t>
  </si>
  <si>
    <t xml:space="preserve">www.logistock.fr</t>
  </si>
  <si>
    <t xml:space="preserve">N° client</t>
  </si>
  <si>
    <t xml:space="preserve">Statut</t>
  </si>
  <si>
    <t xml:space="preserve">DESTINATAIRE</t>
  </si>
  <si>
    <t xml:space="preserve">ADRESSE DE LIVRAISON</t>
  </si>
  <si>
    <t xml:space="preserve">Comptoir du Sud</t>
  </si>
  <si>
    <t xml:space="preserve">Réf.</t>
  </si>
  <si>
    <t xml:space="preserve">Désignation</t>
  </si>
  <si>
    <t xml:space="preserve">Qté cmd.</t>
  </si>
  <si>
    <t xml:space="preserve">Qté livrée</t>
  </si>
  <si>
    <t xml:space="preserve">Reste</t>
  </si>
  <si>
    <t xml:space="preserve">Unité</t>
  </si>
  <si>
    <t xml:space="preserve">PU HT</t>
  </si>
  <si>
    <t xml:space="preserve">Montant HT</t>
  </si>
  <si>
    <t xml:space="preserve">ART-100</t>
  </si>
  <si>
    <t xml:space="preserve">ART-102</t>
  </si>
  <si>
    <t xml:space="preserve">ART-104</t>
  </si>
  <si>
    <t xml:space="preserve">ART-109</t>
  </si>
  <si>
    <t xml:space="preserve">ART-103</t>
  </si>
  <si>
    <t xml:space="preserve">TOTAL</t>
  </si>
  <si>
    <t xml:space="preserve">Total HT</t>
  </si>
  <si>
    <t xml:space="preserve">Transporteur</t>
  </si>
  <si>
    <t xml:space="preserve">Transporteur affrété</t>
  </si>
  <si>
    <t xml:space="preserve">TVA (taux)</t>
  </si>
  <si>
    <t xml:space="preserve">Mode de livraison</t>
  </si>
  <si>
    <t xml:space="preserve">Standard</t>
  </si>
  <si>
    <t xml:space="preserve">Montant TVA</t>
  </si>
  <si>
    <t xml:space="preserve">Colis / Poids</t>
  </si>
  <si>
    <t xml:space="preserve">TOTAL TTC</t>
  </si>
  <si>
    <t xml:space="preserve">OBSERVATIONS / RÉSERVES À LA RÉCEPTION</t>
  </si>
  <si>
    <t xml:space="preserve">Colis n° 4 : carton légèrement enfoncé — sous réserve de vérification. 2 rouleaux de film à bulles restant à livrer (reliquat).</t>
  </si>
  <si>
    <t xml:space="preserve">Cachet et signature de l'expéditeur</t>
  </si>
  <si>
    <t xml:space="preserve">Reçu le ……… / ……… / 2027 — Signature du client</t>
  </si>
  <si>
    <t xml:space="preserve">« Bon pour réception » — précédé, le cas échéant, des réserves détaillées ci-dessus.</t>
  </si>
  <si>
    <t xml:space="preserve">Le présent bon de livraison ne tient pas lieu de facture. Sauf convention contraire, les marchandises voyagent aux risques et périls du destinataire. Toute réserve doit être formulée à la réception.</t>
  </si>
  <si>
    <t xml:space="preserve">REGISTRE DES BONS DE LIVRAISON</t>
  </si>
  <si>
    <t xml:space="preserve">EXERCICE 2027</t>
  </si>
  <si>
    <t xml:space="preserve">Suivi de l'ensemble des livraisons — Exercice 2027</t>
  </si>
  <si>
    <t xml:space="preserve">BONS DE LIVRAISON</t>
  </si>
  <si>
    <t xml:space="preserve">MONTANT TOTAL TTC</t>
  </si>
  <si>
    <t xml:space="preserve">LIVRÉS</t>
  </si>
  <si>
    <t xml:space="preserve">LIVRAISONS PARTIELLES</t>
  </si>
  <si>
    <t xml:space="preserve">EN PRÉPARATION</t>
  </si>
  <si>
    <t xml:space="preserve">Date</t>
  </si>
  <si>
    <t xml:space="preserve">Client</t>
  </si>
  <si>
    <t xml:space="preserve">N° commande</t>
  </si>
  <si>
    <t xml:space="preserve">TVA</t>
  </si>
  <si>
    <t xml:space="preserve">Total TTC</t>
  </si>
  <si>
    <t xml:space="preserve">Reste à livrer</t>
  </si>
  <si>
    <t xml:space="preserve">Observations</t>
  </si>
  <si>
    <t xml:space="preserve">BL-2027-0144</t>
  </si>
  <si>
    <t xml:space="preserve">Maison Bertrand</t>
  </si>
  <si>
    <t xml:space="preserve">CMD-2027-0377</t>
  </si>
  <si>
    <t xml:space="preserve">Livré</t>
  </si>
  <si>
    <t xml:space="preserve">BL-2027-0145</t>
  </si>
  <si>
    <t xml:space="preserve">Ateliers Voltaire</t>
  </si>
  <si>
    <t xml:space="preserve">CMD-2027-0381</t>
  </si>
  <si>
    <t xml:space="preserve">BL-2027-0146</t>
  </si>
  <si>
    <t xml:space="preserve">Groupe Novéa</t>
  </si>
  <si>
    <t xml:space="preserve">CMD-2027-0384</t>
  </si>
  <si>
    <t xml:space="preserve">Livraison partielle</t>
  </si>
  <si>
    <t xml:space="preserve">Reliquat prévu semaine 12</t>
  </si>
  <si>
    <t xml:space="preserve">BL-2027-0147</t>
  </si>
  <si>
    <t xml:space="preserve">Épicerie Fine Laurent</t>
  </si>
  <si>
    <t xml:space="preserve">CMD-2027-0388</t>
  </si>
  <si>
    <t xml:space="preserve">Carton n°4 enfoncé — sous réserve</t>
  </si>
  <si>
    <t xml:space="preserve">BL-2027-0149</t>
  </si>
  <si>
    <t xml:space="preserve">Bureau Concept</t>
  </si>
  <si>
    <t xml:space="preserve">CMD-2027-0396</t>
  </si>
  <si>
    <t xml:space="preserve">Expédié</t>
  </si>
  <si>
    <t xml:space="preserve">Enlèvement transporteur le 17/03</t>
  </si>
  <si>
    <t xml:space="preserve">BL-2027-0150</t>
  </si>
  <si>
    <t xml:space="preserve">CMD-2027-0402</t>
  </si>
  <si>
    <t xml:space="preserve">En préparation</t>
  </si>
  <si>
    <t xml:space="preserve">BL-2027-0151</t>
  </si>
  <si>
    <t xml:space="preserve">CMD-2027-0405</t>
  </si>
  <si>
    <t xml:space="preserve">Devis à confirmer</t>
  </si>
  <si>
    <t xml:space="preserve">BL-2027-0152</t>
  </si>
  <si>
    <t xml:space="preserve">CMD-2027-0410</t>
  </si>
  <si>
    <t xml:space="preserve">Annulé</t>
  </si>
  <si>
    <t xml:space="preserve">Annulation client</t>
  </si>
  <si>
    <t xml:space="preserve">PARAMÈTRES &amp; GUIDE</t>
  </si>
  <si>
    <t xml:space="preserve">Catalogues, listes de référence et mode d'emploi</t>
  </si>
  <si>
    <t xml:space="preserve">MODE D'EMPLOI</t>
  </si>
  <si>
    <t xml:space="preserve">1.  Onglet « Bon de livraison » : c'est le document à compléter, imprimer ou exporter en PDF pour le faire signer à la réception.</t>
  </si>
  <si>
    <t xml:space="preserve">2.  Choisissez le client dans la liste : ses adresses (facturation et livraison) se remplissent automatiquement.</t>
  </si>
  <si>
    <t xml:space="preserve">3.  Dans le tableau, choisissez une référence article : la désignation, l'unité et le prix unitaire HT se remplissent seuls.</t>
  </si>
  <si>
    <t xml:space="preserve">4.  Saisissez les quantités commandées et livrées : le reste à livrer, les montants et les totaux se calculent automatiquement.</t>
  </si>
  <si>
    <t xml:space="preserve">5.  Pour un nouveau bon, dupliquez l'onglet « Bon de livraison » et ne changez que le n° de bon, la date et les lignes.</t>
  </si>
  <si>
    <t xml:space="preserve">6.  Onglet « Registre » : reportez-y chaque bon émis pour suivre l'ensemble de vos livraisons et leurs statuts.</t>
  </si>
  <si>
    <t xml:space="preserve">7.  Alimentez les catalogues et listes ci-dessous : ils alimentent les menus déroulants. Toutes les données sont fictives.</t>
  </si>
  <si>
    <t xml:space="preserve">CATALOGUE CLIENTS</t>
  </si>
  <si>
    <t xml:space="preserve">Code</t>
  </si>
  <si>
    <t xml:space="preserve">Nom / raison sociale</t>
  </si>
  <si>
    <t xml:space="preserve">Adresse (facturation)</t>
  </si>
  <si>
    <t xml:space="preserve">CP &amp; Ville (fact.)</t>
  </si>
  <si>
    <t xml:space="preserve">Adresse (livraison)</t>
  </si>
  <si>
    <t xml:space="preserve">CP &amp; Ville (livr.)</t>
  </si>
  <si>
    <t xml:space="preserve">Téléphone</t>
  </si>
  <si>
    <t xml:space="preserve">CLI-001</t>
  </si>
  <si>
    <t xml:space="preserve">24 avenue de la République</t>
  </si>
  <si>
    <t xml:space="preserve">69003 Lyon</t>
  </si>
  <si>
    <t xml:space="preserve">Entrepôt Est – 5 rue du Dépôt</t>
  </si>
  <si>
    <t xml:space="preserve">69800 Saint-Priest</t>
  </si>
  <si>
    <t xml:space="preserve">04 78 55 12 09</t>
  </si>
  <si>
    <t xml:space="preserve">CLI-002</t>
  </si>
  <si>
    <t xml:space="preserve">8 rue Voltaire</t>
  </si>
  <si>
    <t xml:space="preserve">44000 Nantes</t>
  </si>
  <si>
    <t xml:space="preserve">02 40 12 88 34</t>
  </si>
  <si>
    <t xml:space="preserve">CLI-003</t>
  </si>
  <si>
    <t xml:space="preserve">15 boulevard Gambetta</t>
  </si>
  <si>
    <t xml:space="preserve">34000 Montpellier</t>
  </si>
  <si>
    <t xml:space="preserve">Zone Actipôle – allée 3</t>
  </si>
  <si>
    <t xml:space="preserve">34430 Saint-Jean-de-Védas</t>
  </si>
  <si>
    <t xml:space="preserve">04 67 22 44 10</t>
  </si>
  <si>
    <t xml:space="preserve">CLI-004</t>
  </si>
  <si>
    <t xml:space="preserve">3 place Bellecour</t>
  </si>
  <si>
    <t xml:space="preserve">75011 Paris</t>
  </si>
  <si>
    <t xml:space="preserve">Quai de réception B12</t>
  </si>
  <si>
    <t xml:space="preserve">93200 Saint-Denis</t>
  </si>
  <si>
    <t xml:space="preserve">01 44 09 77 20</t>
  </si>
  <si>
    <t xml:space="preserve">CLI-005</t>
  </si>
  <si>
    <t xml:space="preserve">42 rue Nationale</t>
  </si>
  <si>
    <t xml:space="preserve">59000 Lille</t>
  </si>
  <si>
    <t xml:space="preserve">03 20 55 66 77</t>
  </si>
  <si>
    <t xml:space="preserve">CLI-006</t>
  </si>
  <si>
    <t xml:space="preserve">10 cours Mirabeau</t>
  </si>
  <si>
    <t xml:space="preserve">13100 Aix-en-Provence</t>
  </si>
  <si>
    <t xml:space="preserve">Magasin central – 7 rue de l'Industrie</t>
  </si>
  <si>
    <t xml:space="preserve">13290 Aix-en-Provence</t>
  </si>
  <si>
    <t xml:space="preserve">04 42 30 15 08</t>
  </si>
  <si>
    <t xml:space="preserve">CATALOGUE PRODUITS</t>
  </si>
  <si>
    <t xml:space="preserve">Prix unit. HT</t>
  </si>
  <si>
    <t xml:space="preserve">Carton d'emballage double cannelure 40×30×30 cm</t>
  </si>
  <si>
    <t xml:space="preserve">unité</t>
  </si>
  <si>
    <t xml:space="preserve">ART-101</t>
  </si>
  <si>
    <t xml:space="preserve">Ruban adhésif d'emballage transparent 50 mm</t>
  </si>
  <si>
    <t xml:space="preserve">rouleau</t>
  </si>
  <si>
    <t xml:space="preserve">Film à bulles protecteur 1 m × 50 m</t>
  </si>
  <si>
    <t xml:space="preserve">Palette bois normalisée 80×120 cm</t>
  </si>
  <si>
    <t xml:space="preserve">Étiquettes d'expédition A6 (boîte de 500)</t>
  </si>
  <si>
    <t xml:space="preserve">boîte</t>
  </si>
  <si>
    <t xml:space="preserve">ART-105</t>
  </si>
  <si>
    <t xml:space="preserve">Sachet kraft renforcé 30×40 cm (lot de 100)</t>
  </si>
  <si>
    <t xml:space="preserve">lot</t>
  </si>
  <si>
    <t xml:space="preserve">ART-106</t>
  </si>
  <si>
    <t xml:space="preserve">Papier d'emballage kraft 70 g</t>
  </si>
  <si>
    <t xml:space="preserve">ramette</t>
  </si>
  <si>
    <t xml:space="preserve">ART-107</t>
  </si>
  <si>
    <t xml:space="preserve">Sangle d'arrimage à cliquet 5 m</t>
  </si>
  <si>
    <t xml:space="preserve">ART-108</t>
  </si>
  <si>
    <t xml:space="preserve">Chariot de manutention pliable</t>
  </si>
  <si>
    <t xml:space="preserve">Gants de manutention renforcés</t>
  </si>
  <si>
    <t xml:space="preserve">paire</t>
  </si>
  <si>
    <t xml:space="preserve">LISTES DE RÉFÉRENCE</t>
  </si>
  <si>
    <t xml:space="preserve">Statuts (registre)</t>
  </si>
  <si>
    <t xml:space="preserve">Transporteurs</t>
  </si>
  <si>
    <t xml:space="preserve">Modes de livraison</t>
  </si>
  <si>
    <t xml:space="preserve">Livraison en propre</t>
  </si>
  <si>
    <t xml:space="preserve">Messagerie express</t>
  </si>
  <si>
    <t xml:space="preserve">Express</t>
  </si>
  <si>
    <t xml:space="preserve">Sur rendez-vous</t>
  </si>
  <si>
    <t xml:space="preserve">Retrait sur place</t>
  </si>
  <si>
    <t xml:space="preserve">Retrait entrepôt</t>
  </si>
  <si>
    <t xml:space="preserve">Coursier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</si>
</sst>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yy"/>
    <numFmt numFmtId="167" formatCode="#,##0"/>
    <numFmt numFmtId="168" formatCode="#,##0.00&quot; €&quot;"/>
    <numFmt numFmtId="169" formatCode="0.0%"/>
    <numFmt numFmtId="170" formatCode="#,##0&quot; kg&quot;"/>
    <numFmt numFmtId="171" formatCode="#,##0&quot; €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3272E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sz val="9"/>
      <color rgb="FF242A33"/>
      <name val="Calibri"/>
      <family val="0"/>
      <charset val="1"/>
    </font>
    <font>
      <b val="true"/>
      <sz val="9"/>
      <color rgb="FF7A828E"/>
      <name val="Calibri"/>
      <family val="0"/>
      <charset val="1"/>
    </font>
    <font>
      <b val="true"/>
      <sz val="10"/>
      <color rgb="FF23272E"/>
      <name val="Calibri"/>
      <family val="0"/>
      <charset val="1"/>
    </font>
    <font>
      <sz val="9"/>
      <color rgb="FF7A828E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23272E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23272E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9"/>
      <color rgb="FF7A828E"/>
      <name val="Calibri"/>
      <family val="0"/>
      <charset val="1"/>
    </font>
    <font>
      <i val="true"/>
      <sz val="8"/>
      <color rgb="FF7A828E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b val="true"/>
      <sz val="16"/>
      <color rgb="FFD75F27"/>
      <name val="Calibri"/>
      <family val="0"/>
      <charset val="1"/>
    </font>
    <font>
      <b val="true"/>
      <sz val="9"/>
      <color rgb="FFD75F27"/>
      <name val="Calibri"/>
      <family val="0"/>
      <charset val="1"/>
    </font>
    <font>
      <b val="true"/>
      <sz val="16"/>
      <color rgb="FF23272E"/>
      <name val="Calibri"/>
      <family val="0"/>
      <charset val="1"/>
    </font>
    <font>
      <b val="true"/>
      <sz val="16"/>
      <color rgb="FFA8481A"/>
      <name val="Calibri"/>
      <family val="0"/>
      <charset val="1"/>
    </font>
    <font>
      <b val="true"/>
      <sz val="8"/>
      <color rgb="FF7A828E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1"/>
      <color rgb="FF23272E"/>
      <name val="Calibri"/>
      <family val="0"/>
      <charset val="1"/>
    </font>
    <font>
      <sz val="10"/>
      <color rgb="FF242A33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3272E"/>
        <bgColor rgb="FF242A33"/>
      </patternFill>
    </fill>
    <fill>
      <patternFill patternType="solid">
        <fgColor rgb="FFF1F3F5"/>
        <bgColor rgb="FFFAFBFC"/>
      </patternFill>
    </fill>
    <fill>
      <patternFill patternType="solid">
        <fgColor rgb="FFFCEEE3"/>
        <bgColor rgb="FFFBE7D2"/>
      </patternFill>
    </fill>
    <fill>
      <patternFill patternType="solid">
        <fgColor rgb="FFD75F27"/>
        <bgColor rgb="FFB24537"/>
      </patternFill>
    </fill>
    <fill>
      <patternFill patternType="solid">
        <fgColor rgb="FFFFFFFF"/>
        <bgColor rgb="FFFAFBFC"/>
      </patternFill>
    </fill>
    <fill>
      <patternFill patternType="solid">
        <fgColor rgb="FFFAFBFC"/>
        <bgColor rgb="FFFFFFFF"/>
      </patternFill>
    </fill>
    <fill>
      <patternFill patternType="solid">
        <fgColor rgb="FF343B45"/>
        <bgColor rgb="FF242A3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D75F27"/>
      </bottom>
      <diagonal/>
    </border>
    <border diagonalUp="false" diagonalDown="false">
      <left style="thin">
        <color rgb="FFDBDFE5"/>
      </left>
      <right style="thin">
        <color rgb="FFDBDFE5"/>
      </right>
      <top style="thin">
        <color rgb="FFDBDFE5"/>
      </top>
      <bottom style="thin">
        <color rgb="FFDBDFE5"/>
      </bottom>
      <diagonal/>
    </border>
    <border diagonalUp="false" diagonalDown="false">
      <left/>
      <right style="thin">
        <color rgb="FFDBDFE5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7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2" fillId="8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3" fillId="4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3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5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1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21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2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2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6" fillId="4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6" fillId="7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ont>
        <name val="Calibri"/>
        <charset val="1"/>
        <family val="0"/>
        <b val="1"/>
        <color rgb="FFC98A1E"/>
        <sz val="10"/>
      </font>
      <fill>
        <patternFill>
          <bgColor rgb="FFFBE7D2"/>
        </patternFill>
      </fill>
    </dxf>
    <dxf>
      <font>
        <name val="Calibri"/>
        <charset val="1"/>
        <family val="0"/>
        <b val="1"/>
        <color rgb="FF2E7D5B"/>
        <sz val="10"/>
      </font>
      <fill>
        <patternFill>
          <bgColor rgb="FFD8EBE0"/>
        </patternFill>
      </fill>
    </dxf>
    <dxf>
      <font>
        <name val="Calibri"/>
        <charset val="1"/>
        <family val="0"/>
        <b val="1"/>
        <color rgb="FFA8481A"/>
        <sz val="9"/>
      </font>
      <fill>
        <patternFill>
          <bgColor rgb="FFFBE7D2"/>
        </patternFill>
      </fill>
    </dxf>
    <dxf>
      <fill>
        <patternFill patternType="solid">
          <fgColor rgb="FF23272E"/>
          <bgColor rgb="FF000000"/>
        </patternFill>
      </fill>
    </dxf>
    <dxf>
      <fill>
        <patternFill patternType="solid">
          <fgColor rgb="FFFCEEE3"/>
          <bgColor rgb="FF000000"/>
        </patternFill>
      </fill>
    </dxf>
    <dxf>
      <fill>
        <patternFill patternType="solid">
          <fgColor rgb="FF242A33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FBFC"/>
          <bgColor rgb="FF000000"/>
        </patternFill>
      </fill>
    </dxf>
    <dxf>
      <fill>
        <patternFill patternType="solid">
          <fgColor rgb="FFD8EBE0"/>
          <bgColor rgb="FF000000"/>
        </patternFill>
      </fill>
    </dxf>
    <dxf>
      <fill>
        <patternFill patternType="solid">
          <fgColor rgb="FFDCE6F5"/>
          <bgColor rgb="FF000000"/>
        </patternFill>
      </fill>
    </dxf>
    <dxf>
      <fill>
        <patternFill patternType="solid">
          <fgColor rgb="FFE4E8EF"/>
          <bgColor rgb="FF000000"/>
        </patternFill>
      </fill>
    </dxf>
    <dxf>
      <fill>
        <patternFill patternType="solid">
          <fgColor rgb="FFF3D9D5"/>
          <bgColor rgb="FF000000"/>
        </patternFill>
      </fill>
    </dxf>
    <dxf>
      <fill>
        <patternFill patternType="solid">
          <fgColor rgb="FFFBE7D2"/>
          <bgColor rgb="FF000000"/>
        </patternFill>
      </fill>
    </dxf>
    <dxf>
      <fill>
        <patternFill patternType="solid">
          <fgColor rgb="FF2B5C9E"/>
          <bgColor rgb="FF000000"/>
        </patternFill>
      </fill>
    </dxf>
    <dxf>
      <fill>
        <patternFill patternType="solid">
          <fgColor rgb="FF2E7D5B"/>
          <bgColor rgb="FF000000"/>
        </patternFill>
      </fill>
    </dxf>
    <dxf>
      <fill>
        <patternFill patternType="solid">
          <fgColor rgb="FF343B45"/>
          <bgColor rgb="FF000000"/>
        </patternFill>
      </fill>
    </dxf>
    <dxf>
      <fill>
        <patternFill patternType="solid">
          <fgColor rgb="FFA8481A"/>
          <bgColor rgb="FF000000"/>
        </patternFill>
      </fill>
    </dxf>
    <dxf>
      <fill>
        <patternFill patternType="solid">
          <fgColor rgb="FFB24537"/>
          <bgColor rgb="FF000000"/>
        </patternFill>
      </fill>
    </dxf>
    <dxf>
      <font>
        <name val="Calibri"/>
        <charset val="1"/>
        <family val="0"/>
        <b val="1"/>
        <color rgb="FF2E7D5B"/>
        <sz val="9"/>
      </font>
      <fill>
        <patternFill>
          <bgColor rgb="FFD8EBE0"/>
        </patternFill>
      </fill>
    </dxf>
    <dxf>
      <font>
        <name val="Calibri"/>
        <charset val="1"/>
        <family val="0"/>
        <b val="1"/>
        <color rgb="FF343B45"/>
        <sz val="9"/>
      </font>
      <fill>
        <patternFill>
          <bgColor rgb="FFE4E8EF"/>
        </patternFill>
      </fill>
    </dxf>
    <dxf>
      <font>
        <name val="Calibri"/>
        <charset val="1"/>
        <family val="0"/>
        <b val="1"/>
        <color rgb="FF2B5C9E"/>
        <sz val="9"/>
      </font>
      <fill>
        <patternFill>
          <bgColor rgb="FFDCE6F5"/>
        </patternFill>
      </fill>
    </dxf>
    <dxf>
      <font>
        <name val="Calibri"/>
        <charset val="1"/>
        <family val="0"/>
        <b val="1"/>
        <color rgb="FFB24537"/>
        <sz val="9"/>
      </font>
      <fill>
        <patternFill>
          <bgColor rgb="FFF3D9D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4E8EF"/>
      <rgbColor rgb="FF7A828E"/>
      <rgbColor rgb="FF9999FF"/>
      <rgbColor rgb="FFB24537"/>
      <rgbColor rgb="FFFCEEE3"/>
      <rgbColor rgb="FFDCE6F5"/>
      <rgbColor rgb="FF660066"/>
      <rgbColor rgb="FFFF8080"/>
      <rgbColor rgb="FF2B5C9E"/>
      <rgbColor rgb="FFDBDF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3F5"/>
      <rgbColor rgb="FFD8EBE0"/>
      <rgbColor rgb="FFFBE7D2"/>
      <rgbColor rgb="FFFAFBFC"/>
      <rgbColor rgb="FFFF99CC"/>
      <rgbColor rgb="FFCC99FF"/>
      <rgbColor rgb="FFF3D9D5"/>
      <rgbColor rgb="FF3366FF"/>
      <rgbColor rgb="FF33CCCC"/>
      <rgbColor rgb="FF99CC00"/>
      <rgbColor rgb="FFFFCC00"/>
      <rgbColor rgb="FFC98A1E"/>
      <rgbColor rgb="FFD75F27"/>
      <rgbColor rgb="FF666699"/>
      <rgbColor rgb="FF969696"/>
      <rgbColor rgb="FF242A33"/>
      <rgbColor rgb="FF2E7D5B"/>
      <rgbColor rgb="FF003300"/>
      <rgbColor rgb="FF23272E"/>
      <rgbColor rgb="FFA8481A"/>
      <rgbColor rgb="FF993366"/>
      <rgbColor rgb="FF333399"/>
      <rgbColor rgb="FF343B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75F27"/>
    <pageSetUpPr fitToPage="true"/>
  </sheetPr>
  <dimension ref="B2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19"/>
    <col collapsed="false" customWidth="true" hidden="false" outlineLevel="0" max="4" min="4" style="0" width="15"/>
    <col collapsed="false" customWidth="true" hidden="false" outlineLevel="0" max="6" min="5" style="0" width="10.51"/>
    <col collapsed="false" customWidth="true" hidden="false" outlineLevel="0" max="7" min="7" style="0" width="9.51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10" min="10" style="0" width="13"/>
  </cols>
  <sheetData>
    <row r="2" customFormat="false" ht="31.5" hidden="false" customHeight="true" outlineLevel="0" collapsed="false">
      <c r="B2" s="1" t="s">
        <v>0</v>
      </c>
      <c r="C2" s="1"/>
      <c r="D2" s="1"/>
      <c r="E2" s="1"/>
      <c r="F2" s="2" t="s">
        <v>1</v>
      </c>
      <c r="G2" s="2"/>
      <c r="H2" s="2"/>
      <c r="I2" s="2"/>
      <c r="J2" s="2"/>
    </row>
    <row r="3" customFormat="false" ht="15" hidden="false" customHeight="true" outlineLevel="0" collapsed="false">
      <c r="B3" s="3" t="s">
        <v>2</v>
      </c>
      <c r="C3" s="3"/>
      <c r="D3" s="3"/>
      <c r="E3" s="3"/>
    </row>
    <row r="4" customFormat="false" ht="15" hidden="false" customHeight="true" outlineLevel="0" collapsed="false">
      <c r="B4" s="3" t="s">
        <v>3</v>
      </c>
      <c r="C4" s="3"/>
      <c r="D4" s="3"/>
      <c r="E4" s="3"/>
      <c r="F4" s="4" t="s">
        <v>4</v>
      </c>
      <c r="G4" s="4"/>
      <c r="H4" s="5" t="s">
        <v>5</v>
      </c>
      <c r="I4" s="5"/>
      <c r="J4" s="5"/>
    </row>
    <row r="5" customFormat="false" ht="15" hidden="false" customHeight="true" outlineLevel="0" collapsed="false">
      <c r="B5" s="6" t="s">
        <v>6</v>
      </c>
      <c r="C5" s="6"/>
      <c r="D5" s="6"/>
      <c r="E5" s="6"/>
      <c r="F5" s="4" t="s">
        <v>7</v>
      </c>
      <c r="G5" s="4"/>
      <c r="H5" s="7" t="n">
        <v>46460</v>
      </c>
      <c r="I5" s="7"/>
      <c r="J5" s="7"/>
    </row>
    <row r="6" customFormat="false" ht="15" hidden="false" customHeight="true" outlineLevel="0" collapsed="false">
      <c r="B6" s="6" t="s">
        <v>8</v>
      </c>
      <c r="C6" s="6"/>
      <c r="D6" s="6"/>
      <c r="E6" s="6"/>
      <c r="F6" s="4" t="s">
        <v>9</v>
      </c>
      <c r="G6" s="4"/>
      <c r="H6" s="5" t="s">
        <v>10</v>
      </c>
      <c r="I6" s="5"/>
      <c r="J6" s="5"/>
    </row>
    <row r="7" customFormat="false" ht="15" hidden="false" customHeight="true" outlineLevel="0" collapsed="false">
      <c r="B7" s="6" t="s">
        <v>11</v>
      </c>
      <c r="C7" s="6"/>
      <c r="D7" s="6"/>
      <c r="E7" s="6"/>
      <c r="F7" s="4" t="s">
        <v>12</v>
      </c>
      <c r="G7" s="4"/>
      <c r="H7" s="8" t="str">
        <f aca="false">IFERROR(INDEX(cli_code,MATCH($B$11,cli_nom,0)),"")</f>
        <v>CLI-003</v>
      </c>
      <c r="I7" s="8"/>
      <c r="J7" s="8"/>
    </row>
    <row r="8" customFormat="false" ht="15" hidden="false" customHeight="true" outlineLevel="0" collapsed="false">
      <c r="F8" s="4" t="s">
        <v>13</v>
      </c>
      <c r="G8" s="4"/>
      <c r="H8" s="9" t="str">
        <f aca="false">IF(SUM($G$17:$G$26)&gt;0,"Livraison partielle","Livraison complète")</f>
        <v>Livraison partielle</v>
      </c>
      <c r="I8" s="9"/>
      <c r="J8" s="9"/>
    </row>
    <row r="10" customFormat="false" ht="15" hidden="false" customHeight="false" outlineLevel="0" collapsed="false">
      <c r="B10" s="10" t="s">
        <v>14</v>
      </c>
      <c r="C10" s="10"/>
      <c r="D10" s="10"/>
      <c r="E10" s="10"/>
      <c r="F10" s="10" t="s">
        <v>15</v>
      </c>
      <c r="G10" s="10"/>
      <c r="H10" s="10"/>
      <c r="I10" s="10"/>
      <c r="J10" s="10"/>
    </row>
    <row r="11" customFormat="false" ht="15" hidden="false" customHeight="false" outlineLevel="0" collapsed="false">
      <c r="B11" s="11" t="s">
        <v>16</v>
      </c>
      <c r="C11" s="11"/>
      <c r="D11" s="11"/>
      <c r="E11" s="11"/>
      <c r="F11" s="12" t="str">
        <f aca="false">IF($B$11="","",$B$11)</f>
        <v>Comptoir du Sud</v>
      </c>
      <c r="G11" s="12"/>
      <c r="H11" s="12"/>
      <c r="I11" s="12"/>
      <c r="J11" s="12"/>
    </row>
    <row r="12" customFormat="false" ht="15" hidden="false" customHeight="false" outlineLevel="0" collapsed="false">
      <c r="B12" s="13" t="str">
        <f aca="false">IFERROR(INDEX(cli_adrF,MATCH($B$11,cli_nom,0)),"")</f>
        <v>15 boulevard Gambetta</v>
      </c>
      <c r="C12" s="13"/>
      <c r="D12" s="13"/>
      <c r="E12" s="13"/>
      <c r="F12" s="13" t="str">
        <f aca="false">IFERROR(INDEX(cli_adrL,MATCH($B$11,cli_nom,0)),"")</f>
        <v>Zone Actipôle – allée 3</v>
      </c>
      <c r="G12" s="13"/>
      <c r="H12" s="13"/>
      <c r="I12" s="13"/>
      <c r="J12" s="13"/>
    </row>
    <row r="13" customFormat="false" ht="15" hidden="false" customHeight="false" outlineLevel="0" collapsed="false">
      <c r="B13" s="13" t="str">
        <f aca="false">IFERROR(INDEX(cli_cpF,MATCH($B$11,cli_nom,0)),"")</f>
        <v>34000 Montpellier</v>
      </c>
      <c r="C13" s="13"/>
      <c r="D13" s="13"/>
      <c r="E13" s="13"/>
      <c r="F13" s="13" t="str">
        <f aca="false">IFERROR(INDEX(cli_cpL,MATCH($B$11,cli_nom,0)),"")</f>
        <v>34430 Saint-Jean-de-Védas</v>
      </c>
      <c r="G13" s="13"/>
      <c r="H13" s="13"/>
      <c r="I13" s="13"/>
      <c r="J13" s="13"/>
    </row>
    <row r="14" customFormat="false" ht="15" hidden="false" customHeight="false" outlineLevel="0" collapsed="false">
      <c r="B14" s="14" t="str">
        <f aca="false">IFERROR("Tél. "&amp;INDEX(cli_tel,MATCH($B$11,cli_nom,0)),"")</f>
        <v>Tél. 04 67 22 44 10</v>
      </c>
      <c r="C14" s="14"/>
      <c r="D14" s="14"/>
      <c r="E14" s="14"/>
      <c r="F14" s="13"/>
      <c r="G14" s="13"/>
      <c r="H14" s="13"/>
      <c r="I14" s="13"/>
      <c r="J14" s="13"/>
    </row>
    <row r="16" customFormat="false" ht="21.75" hidden="false" customHeight="true" outlineLevel="0" collapsed="false">
      <c r="B16" s="15" t="s">
        <v>17</v>
      </c>
      <c r="C16" s="15" t="s">
        <v>18</v>
      </c>
      <c r="D16" s="15"/>
      <c r="E16" s="15" t="s">
        <v>19</v>
      </c>
      <c r="F16" s="15" t="s">
        <v>20</v>
      </c>
      <c r="G16" s="15" t="s">
        <v>21</v>
      </c>
      <c r="H16" s="15" t="s">
        <v>22</v>
      </c>
      <c r="I16" s="15" t="s">
        <v>23</v>
      </c>
      <c r="J16" s="15" t="s">
        <v>24</v>
      </c>
    </row>
    <row r="17" customFormat="false" ht="18" hidden="false" customHeight="true" outlineLevel="0" collapsed="false">
      <c r="B17" s="16" t="s">
        <v>25</v>
      </c>
      <c r="C17" s="17" t="str">
        <f aca="false">IFERROR(INDEX(prod_desig,MATCH($B17,prod_ref,0)),"")</f>
        <v>Carton d'emballage double cannelure 40×30×30 cm</v>
      </c>
      <c r="D17" s="17"/>
      <c r="E17" s="18" t="n">
        <v>200</v>
      </c>
      <c r="F17" s="18" t="n">
        <v>200</v>
      </c>
      <c r="G17" s="19" t="n">
        <f aca="false">IF($E17="","",$E17-$F17)</f>
        <v>0</v>
      </c>
      <c r="H17" s="20" t="str">
        <f aca="false">IFERROR(INDEX(prod_unite,MATCH($B17,prod_ref,0)),"")</f>
        <v>unité</v>
      </c>
      <c r="I17" s="21" t="n">
        <f aca="false">IFERROR(INDEX(prod_pu,MATCH($B17,prod_ref,0)),"")</f>
        <v>1.2</v>
      </c>
      <c r="J17" s="22" t="n">
        <f aca="false">IF(OR($F17="",$I17=""),"",$F17*$I17)</f>
        <v>240</v>
      </c>
    </row>
    <row r="18" customFormat="false" ht="18" hidden="false" customHeight="true" outlineLevel="0" collapsed="false">
      <c r="B18" s="16" t="s">
        <v>26</v>
      </c>
      <c r="C18" s="23" t="str">
        <f aca="false">IFERROR(INDEX(prod_desig,MATCH($B18,prod_ref,0)),"")</f>
        <v>Film à bulles protecteur 1 m × 50 m</v>
      </c>
      <c r="D18" s="23"/>
      <c r="E18" s="18" t="n">
        <v>10</v>
      </c>
      <c r="F18" s="18" t="n">
        <v>8</v>
      </c>
      <c r="G18" s="24" t="n">
        <f aca="false">IF($E18="","",$E18-$F18)</f>
        <v>2</v>
      </c>
      <c r="H18" s="25" t="str">
        <f aca="false">IFERROR(INDEX(prod_unite,MATCH($B18,prod_ref,0)),"")</f>
        <v>rouleau</v>
      </c>
      <c r="I18" s="26" t="n">
        <f aca="false">IFERROR(INDEX(prod_pu,MATCH($B18,prod_ref,0)),"")</f>
        <v>18.9</v>
      </c>
      <c r="J18" s="27" t="n">
        <f aca="false">IF(OR($F18="",$I18=""),"",$F18*$I18)</f>
        <v>151.2</v>
      </c>
    </row>
    <row r="19" customFormat="false" ht="18" hidden="false" customHeight="true" outlineLevel="0" collapsed="false">
      <c r="B19" s="16" t="s">
        <v>27</v>
      </c>
      <c r="C19" s="17" t="str">
        <f aca="false">IFERROR(INDEX(prod_desig,MATCH($B19,prod_ref,0)),"")</f>
        <v>Étiquettes d'expédition A6 (boîte de 500)</v>
      </c>
      <c r="D19" s="17"/>
      <c r="E19" s="18" t="n">
        <v>15</v>
      </c>
      <c r="F19" s="18" t="n">
        <v>15</v>
      </c>
      <c r="G19" s="19" t="n">
        <f aca="false">IF($E19="","",$E19-$F19)</f>
        <v>0</v>
      </c>
      <c r="H19" s="20" t="str">
        <f aca="false">IFERROR(INDEX(prod_unite,MATCH($B19,prod_ref,0)),"")</f>
        <v>boîte</v>
      </c>
      <c r="I19" s="21" t="n">
        <f aca="false">IFERROR(INDEX(prod_pu,MATCH($B19,prod_ref,0)),"")</f>
        <v>9.9</v>
      </c>
      <c r="J19" s="22" t="n">
        <f aca="false">IF(OR($F19="",$I19=""),"",$F19*$I19)</f>
        <v>148.5</v>
      </c>
    </row>
    <row r="20" customFormat="false" ht="18" hidden="false" customHeight="true" outlineLevel="0" collapsed="false">
      <c r="B20" s="16" t="s">
        <v>28</v>
      </c>
      <c r="C20" s="23" t="str">
        <f aca="false">IFERROR(INDEX(prod_desig,MATCH($B20,prod_ref,0)),"")</f>
        <v>Gants de manutention renforcés</v>
      </c>
      <c r="D20" s="23"/>
      <c r="E20" s="18" t="n">
        <v>50</v>
      </c>
      <c r="F20" s="18" t="n">
        <v>50</v>
      </c>
      <c r="G20" s="24" t="n">
        <f aca="false">IF($E20="","",$E20-$F20)</f>
        <v>0</v>
      </c>
      <c r="H20" s="25" t="str">
        <f aca="false">IFERROR(INDEX(prod_unite,MATCH($B20,prod_ref,0)),"")</f>
        <v>paire</v>
      </c>
      <c r="I20" s="26" t="n">
        <f aca="false">IFERROR(INDEX(prod_pu,MATCH($B20,prod_ref,0)),"")</f>
        <v>3.2</v>
      </c>
      <c r="J20" s="27" t="n">
        <f aca="false">IF(OR($F20="",$I20=""),"",$F20*$I20)</f>
        <v>160</v>
      </c>
    </row>
    <row r="21" customFormat="false" ht="18" hidden="false" customHeight="true" outlineLevel="0" collapsed="false">
      <c r="B21" s="16" t="s">
        <v>29</v>
      </c>
      <c r="C21" s="17" t="str">
        <f aca="false">IFERROR(INDEX(prod_desig,MATCH($B21,prod_ref,0)),"")</f>
        <v>Palette bois normalisée 80×120 cm</v>
      </c>
      <c r="D21" s="17"/>
      <c r="E21" s="18" t="n">
        <v>12</v>
      </c>
      <c r="F21" s="18" t="n">
        <v>12</v>
      </c>
      <c r="G21" s="19" t="n">
        <f aca="false">IF($E21="","",$E21-$F21)</f>
        <v>0</v>
      </c>
      <c r="H21" s="20" t="str">
        <f aca="false">IFERROR(INDEX(prod_unite,MATCH($B21,prod_ref,0)),"")</f>
        <v>unité</v>
      </c>
      <c r="I21" s="21" t="n">
        <f aca="false">IFERROR(INDEX(prod_pu,MATCH($B21,prod_ref,0)),"")</f>
        <v>14.5</v>
      </c>
      <c r="J21" s="22" t="n">
        <f aca="false">IF(OR($F21="",$I21=""),"",$F21*$I21)</f>
        <v>174</v>
      </c>
    </row>
    <row r="22" customFormat="false" ht="18" hidden="false" customHeight="true" outlineLevel="0" collapsed="false">
      <c r="B22" s="16"/>
      <c r="C22" s="23" t="str">
        <f aca="false">IFERROR(INDEX(prod_desig,MATCH($B22,prod_ref,0)),"")</f>
        <v/>
      </c>
      <c r="D22" s="23"/>
      <c r="E22" s="18"/>
      <c r="F22" s="18"/>
      <c r="G22" s="24" t="str">
        <f aca="false">IF($E22="","",$E22-$F22)</f>
        <v/>
      </c>
      <c r="H22" s="25" t="str">
        <f aca="false">IFERROR(INDEX(prod_unite,MATCH($B22,prod_ref,0)),"")</f>
        <v/>
      </c>
      <c r="I22" s="26" t="str">
        <f aca="false">IFERROR(INDEX(prod_pu,MATCH($B22,prod_ref,0)),"")</f>
        <v/>
      </c>
      <c r="J22" s="27" t="str">
        <f aca="false">IF(OR($F22="",$I22=""),"",$F22*$I22)</f>
        <v/>
      </c>
    </row>
    <row r="23" customFormat="false" ht="18" hidden="false" customHeight="true" outlineLevel="0" collapsed="false">
      <c r="B23" s="16"/>
      <c r="C23" s="17" t="str">
        <f aca="false">IFERROR(INDEX(prod_desig,MATCH($B23,prod_ref,0)),"")</f>
        <v/>
      </c>
      <c r="D23" s="17"/>
      <c r="E23" s="18"/>
      <c r="F23" s="18"/>
      <c r="G23" s="19" t="str">
        <f aca="false">IF($E23="","",$E23-$F23)</f>
        <v/>
      </c>
      <c r="H23" s="20" t="str">
        <f aca="false">IFERROR(INDEX(prod_unite,MATCH($B23,prod_ref,0)),"")</f>
        <v/>
      </c>
      <c r="I23" s="21" t="str">
        <f aca="false">IFERROR(INDEX(prod_pu,MATCH($B23,prod_ref,0)),"")</f>
        <v/>
      </c>
      <c r="J23" s="22" t="str">
        <f aca="false">IF(OR($F23="",$I23=""),"",$F23*$I23)</f>
        <v/>
      </c>
    </row>
    <row r="24" customFormat="false" ht="18" hidden="false" customHeight="true" outlineLevel="0" collapsed="false">
      <c r="B24" s="16"/>
      <c r="C24" s="23" t="str">
        <f aca="false">IFERROR(INDEX(prod_desig,MATCH($B24,prod_ref,0)),"")</f>
        <v/>
      </c>
      <c r="D24" s="23"/>
      <c r="E24" s="18"/>
      <c r="F24" s="18"/>
      <c r="G24" s="24" t="str">
        <f aca="false">IF($E24="","",$E24-$F24)</f>
        <v/>
      </c>
      <c r="H24" s="25" t="str">
        <f aca="false">IFERROR(INDEX(prod_unite,MATCH($B24,prod_ref,0)),"")</f>
        <v/>
      </c>
      <c r="I24" s="26" t="str">
        <f aca="false">IFERROR(INDEX(prod_pu,MATCH($B24,prod_ref,0)),"")</f>
        <v/>
      </c>
      <c r="J24" s="27" t="str">
        <f aca="false">IF(OR($F24="",$I24=""),"",$F24*$I24)</f>
        <v/>
      </c>
    </row>
    <row r="25" customFormat="false" ht="18" hidden="false" customHeight="true" outlineLevel="0" collapsed="false">
      <c r="B25" s="16"/>
      <c r="C25" s="17" t="str">
        <f aca="false">IFERROR(INDEX(prod_desig,MATCH($B25,prod_ref,0)),"")</f>
        <v/>
      </c>
      <c r="D25" s="17"/>
      <c r="E25" s="18"/>
      <c r="F25" s="18"/>
      <c r="G25" s="19" t="str">
        <f aca="false">IF($E25="","",$E25-$F25)</f>
        <v/>
      </c>
      <c r="H25" s="20" t="str">
        <f aca="false">IFERROR(INDEX(prod_unite,MATCH($B25,prod_ref,0)),"")</f>
        <v/>
      </c>
      <c r="I25" s="21" t="str">
        <f aca="false">IFERROR(INDEX(prod_pu,MATCH($B25,prod_ref,0)),"")</f>
        <v/>
      </c>
      <c r="J25" s="22" t="str">
        <f aca="false">IF(OR($F25="",$I25=""),"",$F25*$I25)</f>
        <v/>
      </c>
    </row>
    <row r="26" customFormat="false" ht="18" hidden="false" customHeight="true" outlineLevel="0" collapsed="false">
      <c r="B26" s="16"/>
      <c r="C26" s="23" t="str">
        <f aca="false">IFERROR(INDEX(prod_desig,MATCH($B26,prod_ref,0)),"")</f>
        <v/>
      </c>
      <c r="D26" s="23"/>
      <c r="E26" s="18"/>
      <c r="F26" s="18"/>
      <c r="G26" s="24" t="str">
        <f aca="false">IF($E26="","",$E26-$F26)</f>
        <v/>
      </c>
      <c r="H26" s="25" t="str">
        <f aca="false">IFERROR(INDEX(prod_unite,MATCH($B26,prod_ref,0)),"")</f>
        <v/>
      </c>
      <c r="I26" s="26" t="str">
        <f aca="false">IFERROR(INDEX(prod_pu,MATCH($B26,prod_ref,0)),"")</f>
        <v/>
      </c>
      <c r="J26" s="27" t="str">
        <f aca="false">IF(OR($F26="",$I26=""),"",$F26*$I26)</f>
        <v/>
      </c>
    </row>
    <row r="27" customFormat="false" ht="15" hidden="false" customHeight="false" outlineLevel="0" collapsed="false">
      <c r="B27" s="28" t="s">
        <v>30</v>
      </c>
      <c r="C27" s="28"/>
      <c r="D27" s="28"/>
      <c r="E27" s="29" t="n">
        <f aca="false">SUM(E17:E26)</f>
        <v>287</v>
      </c>
      <c r="F27" s="29" t="n">
        <f aca="false">SUM(F17:F26)</f>
        <v>285</v>
      </c>
      <c r="G27" s="29" t="n">
        <f aca="false">SUM(G17:G26)</f>
        <v>2</v>
      </c>
      <c r="H27" s="30" t="s">
        <v>31</v>
      </c>
      <c r="I27" s="30"/>
      <c r="J27" s="31" t="n">
        <f aca="false">SUM(J17:J26)</f>
        <v>873.7</v>
      </c>
    </row>
    <row r="28" customFormat="false" ht="15" hidden="false" customHeight="false" outlineLevel="0" collapsed="false">
      <c r="B28" s="32" t="s">
        <v>32</v>
      </c>
      <c r="C28" s="32"/>
      <c r="D28" s="33" t="s">
        <v>33</v>
      </c>
      <c r="E28" s="33"/>
      <c r="H28" s="4" t="s">
        <v>34</v>
      </c>
      <c r="I28" s="4"/>
      <c r="J28" s="34" t="n">
        <v>0.2</v>
      </c>
    </row>
    <row r="29" customFormat="false" ht="15" hidden="false" customHeight="false" outlineLevel="0" collapsed="false">
      <c r="B29" s="32" t="s">
        <v>35</v>
      </c>
      <c r="C29" s="32"/>
      <c r="D29" s="33" t="s">
        <v>36</v>
      </c>
      <c r="E29" s="33"/>
      <c r="H29" s="4" t="s">
        <v>37</v>
      </c>
      <c r="I29" s="4"/>
      <c r="J29" s="35" t="n">
        <f aca="false">ROUND(J27*J28,2)</f>
        <v>174.74</v>
      </c>
    </row>
    <row r="30" customFormat="false" ht="15" hidden="false" customHeight="false" outlineLevel="0" collapsed="false">
      <c r="B30" s="32" t="s">
        <v>38</v>
      </c>
      <c r="C30" s="32"/>
      <c r="D30" s="36" t="n">
        <v>6</v>
      </c>
      <c r="E30" s="37" t="n">
        <v>240</v>
      </c>
      <c r="H30" s="38" t="s">
        <v>39</v>
      </c>
      <c r="I30" s="38"/>
      <c r="J30" s="39" t="n">
        <f aca="false">J27+J29</f>
        <v>1048.44</v>
      </c>
    </row>
    <row r="32" customFormat="false" ht="15" hidden="false" customHeight="false" outlineLevel="0" collapsed="false">
      <c r="B32" s="10" t="s">
        <v>40</v>
      </c>
      <c r="C32" s="10"/>
      <c r="D32" s="10"/>
      <c r="E32" s="10"/>
      <c r="F32" s="10"/>
      <c r="G32" s="10"/>
      <c r="H32" s="10"/>
      <c r="I32" s="10"/>
      <c r="J32" s="10"/>
    </row>
    <row r="33" customFormat="false" ht="19.5" hidden="false" customHeight="true" outlineLevel="0" collapsed="false">
      <c r="B33" s="40" t="s">
        <v>41</v>
      </c>
      <c r="C33" s="40"/>
      <c r="D33" s="40"/>
      <c r="E33" s="40"/>
      <c r="F33" s="40"/>
      <c r="G33" s="40"/>
      <c r="H33" s="40"/>
      <c r="I33" s="40"/>
      <c r="J33" s="40"/>
    </row>
    <row r="34" customFormat="false" ht="19.5" hidden="false" customHeight="true" outlineLevel="0" collapsed="false">
      <c r="B34" s="40"/>
      <c r="C34" s="40"/>
      <c r="D34" s="40"/>
      <c r="E34" s="40"/>
      <c r="F34" s="40"/>
      <c r="G34" s="40"/>
      <c r="H34" s="40"/>
      <c r="I34" s="40"/>
      <c r="J34" s="40"/>
    </row>
    <row r="36" customFormat="false" ht="15" hidden="false" customHeight="false" outlineLevel="0" collapsed="false">
      <c r="B36" s="28" t="s">
        <v>42</v>
      </c>
      <c r="C36" s="28"/>
      <c r="D36" s="28"/>
      <c r="E36" s="28"/>
      <c r="F36" s="28" t="s">
        <v>43</v>
      </c>
      <c r="G36" s="28"/>
      <c r="H36" s="28"/>
      <c r="I36" s="28"/>
      <c r="J36" s="28"/>
    </row>
    <row r="37" customFormat="false" ht="19.5" hidden="false" customHeight="true" outlineLevel="0" collapsed="false">
      <c r="B37" s="41"/>
      <c r="C37" s="41"/>
      <c r="D37" s="41"/>
      <c r="E37" s="41"/>
      <c r="F37" s="42" t="s">
        <v>44</v>
      </c>
      <c r="G37" s="42"/>
      <c r="H37" s="42"/>
      <c r="I37" s="42"/>
      <c r="J37" s="42"/>
    </row>
    <row r="38" customFormat="false" ht="19.5" hidden="false" customHeight="true" outlineLevel="0" collapsed="false">
      <c r="B38" s="41"/>
      <c r="C38" s="41"/>
      <c r="D38" s="41"/>
      <c r="E38" s="41"/>
      <c r="F38" s="42"/>
      <c r="G38" s="42"/>
      <c r="H38" s="42"/>
      <c r="I38" s="42"/>
      <c r="J38" s="42"/>
    </row>
    <row r="39" customFormat="false" ht="19.5" hidden="false" customHeight="true" outlineLevel="0" collapsed="false">
      <c r="B39" s="41"/>
      <c r="C39" s="41"/>
      <c r="D39" s="41"/>
      <c r="E39" s="41"/>
      <c r="F39" s="42"/>
      <c r="G39" s="42"/>
      <c r="H39" s="42"/>
      <c r="I39" s="42"/>
      <c r="J39" s="42"/>
    </row>
    <row r="41" customFormat="false" ht="25.5" hidden="false" customHeight="true" outlineLevel="0" collapsed="false">
      <c r="B41" s="43" t="s">
        <v>45</v>
      </c>
      <c r="C41" s="43"/>
      <c r="D41" s="43"/>
      <c r="E41" s="43"/>
      <c r="F41" s="43"/>
      <c r="G41" s="43"/>
      <c r="H41" s="43"/>
      <c r="I41" s="43"/>
      <c r="J41" s="43"/>
    </row>
  </sheetData>
  <mergeCells count="55">
    <mergeCell ref="B2:E2"/>
    <mergeCell ref="F2:J2"/>
    <mergeCell ref="B3:E3"/>
    <mergeCell ref="B4:E4"/>
    <mergeCell ref="F4:G4"/>
    <mergeCell ref="H4:J4"/>
    <mergeCell ref="B5:E5"/>
    <mergeCell ref="F5:G5"/>
    <mergeCell ref="H5:J5"/>
    <mergeCell ref="B6:E6"/>
    <mergeCell ref="F6:G6"/>
    <mergeCell ref="H6:J6"/>
    <mergeCell ref="B7:E7"/>
    <mergeCell ref="F7:G7"/>
    <mergeCell ref="H7:J7"/>
    <mergeCell ref="F8:G8"/>
    <mergeCell ref="H8:J8"/>
    <mergeCell ref="B10:E10"/>
    <mergeCell ref="F10:J10"/>
    <mergeCell ref="B11:E11"/>
    <mergeCell ref="F11:J11"/>
    <mergeCell ref="B12:E12"/>
    <mergeCell ref="F12:J12"/>
    <mergeCell ref="B13:E13"/>
    <mergeCell ref="F13:J13"/>
    <mergeCell ref="B14:E14"/>
    <mergeCell ref="F14:J14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H27:I27"/>
    <mergeCell ref="B28:C28"/>
    <mergeCell ref="D28:E28"/>
    <mergeCell ref="H28:I28"/>
    <mergeCell ref="B29:C29"/>
    <mergeCell ref="D29:E29"/>
    <mergeCell ref="H29:I29"/>
    <mergeCell ref="B30:C30"/>
    <mergeCell ref="H30:I30"/>
    <mergeCell ref="B32:J32"/>
    <mergeCell ref="B33:J34"/>
    <mergeCell ref="B36:E36"/>
    <mergeCell ref="F36:J36"/>
    <mergeCell ref="B37:E39"/>
    <mergeCell ref="F37:J39"/>
    <mergeCell ref="B41:J41"/>
  </mergeCells>
  <conditionalFormatting sqref="H8">
    <cfRule type="expression" priority="2" aboveAverage="0" equalAverage="0" bottom="0" percent="0" rank="0" text="" dxfId="0">
      <formula>ISNUMBER(SEARCH("partielle",$H$8))</formula>
    </cfRule>
    <cfRule type="expression" priority="3" aboveAverage="0" equalAverage="0" bottom="0" percent="0" rank="0" text="" dxfId="1">
      <formula>ISNUMBER(SEARCH("complète",$H$8))</formula>
    </cfRule>
  </conditionalFormatting>
  <conditionalFormatting sqref="G17:G26">
    <cfRule type="cellIs" priority="4" operator="greaterThan" aboveAverage="0" equalAverage="0" bottom="0" percent="0" rank="0" text="" dxfId="2">
      <formula>0</formula>
    </cfRule>
  </conditionalFormatting>
  <dataValidations count="7">
    <dataValidation allowBlank="true" error="Client absent du catalogue (onglet Paramètres)." errorStyle="stop" errorTitle="Client inconnu" operator="between" prompt="Choisissez le client (ses adresses se remplissent seules)." promptTitle="Client" showDropDown="false" showErrorMessage="false" showInputMessage="false" sqref="B11" type="list">
      <formula1>liste_client</formula1>
      <formula2>0</formula2>
    </dataValidation>
    <dataValidation allowBlank="true" errorStyle="stop" operator="between" prompt="Choisissez une référence article." promptTitle="Article" showDropDown="false" showErrorMessage="false" showInputMessage="false" sqref="B17:B26" type="list">
      <formula1>liste_produit</formula1>
      <formula2>0</formula2>
    </dataValidation>
    <dataValidation allowBlank="true" errorStyle="stop" operator="between" showDropDown="false" showErrorMessage="false" showInputMessage="false" sqref="D28:E28" type="list">
      <formula1>liste_transporteur</formula1>
      <formula2>0</formula2>
    </dataValidation>
    <dataValidation allowBlank="true" errorStyle="stop" operator="between" showDropDown="false" showErrorMessage="false" showInputMessage="false" sqref="D29:E29" type="list">
      <formula1>liste_mode</formula1>
      <formula2>0</formula2>
    </dataValidation>
    <dataValidation allowBlank="true" error="Quantité entière positive." errorStyle="stop" errorTitle="Quantité" operator="greaterThanOrEqual" showDropDown="false" showErrorMessage="false" showInputMessage="false" sqref="E17:F26" type="whole">
      <formula1>0</formula1>
      <formula2>0</formula2>
    </dataValidation>
    <dataValidation allowBlank="true" error="Taux de TVA entre 0 % et 100 % (ex. 20 %)." errorStyle="stop" errorTitle="TVA" operator="between" showDropDown="false" showErrorMessage="false" showInputMessage="false" sqref="J28" type="decimal">
      <formula1>0</formula1>
      <formula2>1</formula2>
    </dataValidation>
    <dataValidation allowBlank="true" error="Date de l'exercice 2027." errorStyle="stop" errorTitle="Date" operator="between" showDropDown="false" showErrorMessage="false" showInputMessage="false" sqref="I5" type="date">
      <formula1>DATE(2027,1,1)</formula1>
      <formula2>DATE(2027,12,31)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43B45"/>
    <pageSetUpPr fitToPage="true"/>
  </sheetPr>
  <dimension ref="B1:K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24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17"/>
    <col collapsed="false" customWidth="true" hidden="false" outlineLevel="0" max="10" min="10" style="0" width="11"/>
    <col collapsed="false" customWidth="true" hidden="false" outlineLevel="0" max="11" min="11" style="0" width="30"/>
  </cols>
  <sheetData>
    <row r="1" customFormat="false" ht="15" hidden="false" customHeight="false" outlineLevel="0" collapsed="false">
      <c r="B1" s="44"/>
      <c r="C1" s="44"/>
      <c r="D1" s="44"/>
      <c r="E1" s="44"/>
      <c r="F1" s="44"/>
      <c r="G1" s="44"/>
      <c r="H1" s="44"/>
      <c r="I1" s="44"/>
      <c r="J1" s="44"/>
      <c r="K1" s="44"/>
    </row>
    <row r="2" customFormat="false" ht="25.5" hidden="false" customHeight="true" outlineLevel="0" collapsed="false">
      <c r="B2" s="45" t="s">
        <v>46</v>
      </c>
      <c r="C2" s="45"/>
      <c r="D2" s="45"/>
      <c r="E2" s="45"/>
      <c r="F2" s="45"/>
      <c r="G2" s="45"/>
      <c r="H2" s="45"/>
      <c r="I2" s="46" t="s">
        <v>47</v>
      </c>
      <c r="J2" s="46"/>
      <c r="K2" s="46"/>
    </row>
    <row r="3" customFormat="false" ht="15" hidden="false" customHeight="false" outlineLevel="0" collapsed="false">
      <c r="B3" s="47" t="s">
        <v>48</v>
      </c>
      <c r="C3" s="47"/>
      <c r="D3" s="47"/>
      <c r="E3" s="47"/>
      <c r="F3" s="47"/>
      <c r="G3" s="47"/>
      <c r="H3" s="47"/>
      <c r="I3" s="44"/>
      <c r="J3" s="44"/>
      <c r="K3" s="44"/>
    </row>
    <row r="5" customFormat="false" ht="25.5" hidden="false" customHeight="true" outlineLevel="0" collapsed="false">
      <c r="B5" s="48" t="n">
        <f aca="false">COUNTA($B$8:$B$37)</f>
        <v>9</v>
      </c>
      <c r="C5" s="48"/>
      <c r="D5" s="49" t="n">
        <f aca="false">SUM($H$8:$H$37)</f>
        <v>13320.57</v>
      </c>
      <c r="E5" s="49"/>
      <c r="F5" s="50" t="n">
        <f aca="false">COUNTIF($I$8:$I$37,"Livré")</f>
        <v>3</v>
      </c>
      <c r="G5" s="50"/>
      <c r="H5" s="50" t="n">
        <f aca="false">COUNTIF($I$8:$I$37,"Livraison partielle")</f>
        <v>2</v>
      </c>
      <c r="I5" s="50"/>
      <c r="J5" s="51" t="n">
        <f aca="false">COUNTIF($I$8:$I$37,"En préparation")</f>
        <v>2</v>
      </c>
      <c r="K5" s="51"/>
    </row>
    <row r="6" customFormat="false" ht="13.5" hidden="false" customHeight="true" outlineLevel="0" collapsed="false">
      <c r="B6" s="52" t="s">
        <v>49</v>
      </c>
      <c r="C6" s="52"/>
      <c r="D6" s="52" t="s">
        <v>50</v>
      </c>
      <c r="E6" s="52"/>
      <c r="F6" s="52" t="s">
        <v>51</v>
      </c>
      <c r="G6" s="52"/>
      <c r="H6" s="52" t="s">
        <v>52</v>
      </c>
      <c r="I6" s="52"/>
      <c r="J6" s="53" t="s">
        <v>53</v>
      </c>
      <c r="K6" s="53"/>
    </row>
    <row r="7" customFormat="false" ht="24" hidden="false" customHeight="true" outlineLevel="0" collapsed="false">
      <c r="B7" s="15" t="s">
        <v>4</v>
      </c>
      <c r="C7" s="15" t="s">
        <v>54</v>
      </c>
      <c r="D7" s="15" t="s">
        <v>55</v>
      </c>
      <c r="E7" s="15" t="s">
        <v>56</v>
      </c>
      <c r="F7" s="15" t="s">
        <v>31</v>
      </c>
      <c r="G7" s="15" t="s">
        <v>57</v>
      </c>
      <c r="H7" s="15" t="s">
        <v>58</v>
      </c>
      <c r="I7" s="15" t="s">
        <v>13</v>
      </c>
      <c r="J7" s="15" t="s">
        <v>59</v>
      </c>
      <c r="K7" s="15" t="s">
        <v>60</v>
      </c>
    </row>
    <row r="8" customFormat="false" ht="16.5" hidden="false" customHeight="true" outlineLevel="0" collapsed="false">
      <c r="B8" s="54" t="s">
        <v>61</v>
      </c>
      <c r="C8" s="55" t="n">
        <v>46450</v>
      </c>
      <c r="D8" s="54" t="s">
        <v>62</v>
      </c>
      <c r="E8" s="56" t="s">
        <v>63</v>
      </c>
      <c r="F8" s="57" t="n">
        <v>1840</v>
      </c>
      <c r="G8" s="58" t="n">
        <v>0.2</v>
      </c>
      <c r="H8" s="59" t="n">
        <f aca="false">IF($F8="","",ROUND($F8*(1+$G8),2))</f>
        <v>2208</v>
      </c>
      <c r="I8" s="60" t="s">
        <v>64</v>
      </c>
      <c r="J8" s="18" t="n">
        <v>0</v>
      </c>
      <c r="K8" s="61"/>
    </row>
    <row r="9" customFormat="false" ht="16.5" hidden="false" customHeight="true" outlineLevel="0" collapsed="false">
      <c r="B9" s="54" t="s">
        <v>65</v>
      </c>
      <c r="C9" s="62" t="n">
        <v>46452</v>
      </c>
      <c r="D9" s="54" t="s">
        <v>66</v>
      </c>
      <c r="E9" s="63" t="s">
        <v>67</v>
      </c>
      <c r="F9" s="57" t="n">
        <v>612.5</v>
      </c>
      <c r="G9" s="58" t="n">
        <v>0.2</v>
      </c>
      <c r="H9" s="64" t="n">
        <f aca="false">IF($F9="","",ROUND($F9*(1+$G9),2))</f>
        <v>735</v>
      </c>
      <c r="I9" s="60" t="s">
        <v>64</v>
      </c>
      <c r="J9" s="18" t="n">
        <v>0</v>
      </c>
      <c r="K9" s="61"/>
    </row>
    <row r="10" customFormat="false" ht="16.5" hidden="false" customHeight="true" outlineLevel="0" collapsed="false">
      <c r="B10" s="54" t="s">
        <v>68</v>
      </c>
      <c r="C10" s="55" t="n">
        <v>46455</v>
      </c>
      <c r="D10" s="54" t="s">
        <v>69</v>
      </c>
      <c r="E10" s="56" t="s">
        <v>70</v>
      </c>
      <c r="F10" s="57" t="n">
        <v>3260</v>
      </c>
      <c r="G10" s="58" t="n">
        <v>0.2</v>
      </c>
      <c r="H10" s="59" t="n">
        <f aca="false">IF($F10="","",ROUND($F10*(1+$G10),2))</f>
        <v>3912</v>
      </c>
      <c r="I10" s="60" t="s">
        <v>71</v>
      </c>
      <c r="J10" s="18" t="n">
        <v>12</v>
      </c>
      <c r="K10" s="61" t="s">
        <v>72</v>
      </c>
    </row>
    <row r="11" customFormat="false" ht="16.5" hidden="false" customHeight="true" outlineLevel="0" collapsed="false">
      <c r="B11" s="54" t="s">
        <v>73</v>
      </c>
      <c r="C11" s="62" t="n">
        <v>46457</v>
      </c>
      <c r="D11" s="54" t="s">
        <v>74</v>
      </c>
      <c r="E11" s="63" t="s">
        <v>75</v>
      </c>
      <c r="F11" s="57" t="n">
        <v>428.9</v>
      </c>
      <c r="G11" s="58" t="n">
        <v>0.055</v>
      </c>
      <c r="H11" s="64" t="n">
        <f aca="false">IF($F11="","",ROUND($F11*(1+$G11),2))</f>
        <v>452.49</v>
      </c>
      <c r="I11" s="60" t="s">
        <v>64</v>
      </c>
      <c r="J11" s="18" t="n">
        <v>0</v>
      </c>
      <c r="K11" s="61"/>
    </row>
    <row r="12" customFormat="false" ht="16.5" hidden="false" customHeight="true" outlineLevel="0" collapsed="false">
      <c r="B12" s="54" t="s">
        <v>5</v>
      </c>
      <c r="C12" s="55" t="n">
        <v>46460</v>
      </c>
      <c r="D12" s="54" t="s">
        <v>16</v>
      </c>
      <c r="E12" s="56" t="s">
        <v>10</v>
      </c>
      <c r="F12" s="57" t="n">
        <v>610.3</v>
      </c>
      <c r="G12" s="58" t="n">
        <v>0.2</v>
      </c>
      <c r="H12" s="59" t="n">
        <f aca="false">IF($F12="","",ROUND($F12*(1+$G12),2))</f>
        <v>732.36</v>
      </c>
      <c r="I12" s="60" t="s">
        <v>71</v>
      </c>
      <c r="J12" s="18" t="n">
        <v>2</v>
      </c>
      <c r="K12" s="61" t="s">
        <v>76</v>
      </c>
    </row>
    <row r="13" customFormat="false" ht="16.5" hidden="false" customHeight="true" outlineLevel="0" collapsed="false">
      <c r="B13" s="54" t="s">
        <v>77</v>
      </c>
      <c r="C13" s="62" t="n">
        <v>46463</v>
      </c>
      <c r="D13" s="54" t="s">
        <v>78</v>
      </c>
      <c r="E13" s="63" t="s">
        <v>79</v>
      </c>
      <c r="F13" s="57" t="n">
        <v>1275</v>
      </c>
      <c r="G13" s="58" t="n">
        <v>0.2</v>
      </c>
      <c r="H13" s="64" t="n">
        <f aca="false">IF($F13="","",ROUND($F13*(1+$G13),2))</f>
        <v>1530</v>
      </c>
      <c r="I13" s="60" t="s">
        <v>80</v>
      </c>
      <c r="J13" s="18" t="n">
        <v>0</v>
      </c>
      <c r="K13" s="61" t="s">
        <v>81</v>
      </c>
    </row>
    <row r="14" customFormat="false" ht="16.5" hidden="false" customHeight="true" outlineLevel="0" collapsed="false">
      <c r="B14" s="54" t="s">
        <v>82</v>
      </c>
      <c r="C14" s="55" t="n">
        <v>46465</v>
      </c>
      <c r="D14" s="54" t="s">
        <v>62</v>
      </c>
      <c r="E14" s="56" t="s">
        <v>83</v>
      </c>
      <c r="F14" s="57" t="n">
        <v>980</v>
      </c>
      <c r="G14" s="58" t="n">
        <v>0.2</v>
      </c>
      <c r="H14" s="59" t="n">
        <f aca="false">IF($F14="","",ROUND($F14*(1+$G14),2))</f>
        <v>1176</v>
      </c>
      <c r="I14" s="60" t="s">
        <v>84</v>
      </c>
      <c r="J14" s="18" t="n">
        <v>0</v>
      </c>
      <c r="K14" s="61"/>
    </row>
    <row r="15" customFormat="false" ht="16.5" hidden="false" customHeight="true" outlineLevel="0" collapsed="false">
      <c r="B15" s="54" t="s">
        <v>85</v>
      </c>
      <c r="C15" s="62" t="n">
        <v>46467</v>
      </c>
      <c r="D15" s="54" t="s">
        <v>69</v>
      </c>
      <c r="E15" s="63" t="s">
        <v>86</v>
      </c>
      <c r="F15" s="57" t="n">
        <v>0</v>
      </c>
      <c r="G15" s="58" t="n">
        <v>0.2</v>
      </c>
      <c r="H15" s="64" t="n">
        <f aca="false">IF($F15="","",ROUND($F15*(1+$G15),2))</f>
        <v>0</v>
      </c>
      <c r="I15" s="60" t="s">
        <v>84</v>
      </c>
      <c r="J15" s="18" t="n">
        <v>0</v>
      </c>
      <c r="K15" s="61" t="s">
        <v>87</v>
      </c>
    </row>
    <row r="16" customFormat="false" ht="16.5" hidden="false" customHeight="true" outlineLevel="0" collapsed="false">
      <c r="B16" s="54" t="s">
        <v>88</v>
      </c>
      <c r="C16" s="55" t="n">
        <v>46470</v>
      </c>
      <c r="D16" s="54" t="s">
        <v>66</v>
      </c>
      <c r="E16" s="56" t="s">
        <v>89</v>
      </c>
      <c r="F16" s="57" t="n">
        <v>2145.6</v>
      </c>
      <c r="G16" s="58" t="n">
        <v>0.2</v>
      </c>
      <c r="H16" s="59" t="n">
        <f aca="false">IF($F16="","",ROUND($F16*(1+$G16),2))</f>
        <v>2574.72</v>
      </c>
      <c r="I16" s="60" t="s">
        <v>90</v>
      </c>
      <c r="J16" s="18" t="n">
        <v>0</v>
      </c>
      <c r="K16" s="61" t="s">
        <v>91</v>
      </c>
    </row>
    <row r="17" customFormat="false" ht="16.5" hidden="false" customHeight="true" outlineLevel="0" collapsed="false">
      <c r="B17" s="54"/>
      <c r="C17" s="62"/>
      <c r="D17" s="54"/>
      <c r="E17" s="63"/>
      <c r="F17" s="57"/>
      <c r="G17" s="58"/>
      <c r="H17" s="64" t="str">
        <f aca="false">IF($F17="","",ROUND($F17*(1+$G17),2))</f>
        <v/>
      </c>
      <c r="I17" s="60"/>
      <c r="J17" s="18"/>
      <c r="K17" s="61"/>
    </row>
    <row r="18" customFormat="false" ht="16.5" hidden="false" customHeight="true" outlineLevel="0" collapsed="false">
      <c r="B18" s="54"/>
      <c r="C18" s="55"/>
      <c r="D18" s="54"/>
      <c r="E18" s="56"/>
      <c r="F18" s="57"/>
      <c r="G18" s="58"/>
      <c r="H18" s="59" t="str">
        <f aca="false">IF($F18="","",ROUND($F18*(1+$G18),2))</f>
        <v/>
      </c>
      <c r="I18" s="60"/>
      <c r="J18" s="18"/>
      <c r="K18" s="61"/>
    </row>
    <row r="19" customFormat="false" ht="16.5" hidden="false" customHeight="true" outlineLevel="0" collapsed="false">
      <c r="B19" s="54"/>
      <c r="C19" s="62"/>
      <c r="D19" s="54"/>
      <c r="E19" s="63"/>
      <c r="F19" s="57"/>
      <c r="G19" s="58"/>
      <c r="H19" s="64" t="str">
        <f aca="false">IF($F19="","",ROUND($F19*(1+$G19),2))</f>
        <v/>
      </c>
      <c r="I19" s="60"/>
      <c r="J19" s="18"/>
      <c r="K19" s="61"/>
    </row>
    <row r="20" customFormat="false" ht="16.5" hidden="false" customHeight="true" outlineLevel="0" collapsed="false">
      <c r="B20" s="54"/>
      <c r="C20" s="55"/>
      <c r="D20" s="54"/>
      <c r="E20" s="56"/>
      <c r="F20" s="57"/>
      <c r="G20" s="58"/>
      <c r="H20" s="59" t="str">
        <f aca="false">IF($F20="","",ROUND($F20*(1+$G20),2))</f>
        <v/>
      </c>
      <c r="I20" s="60"/>
      <c r="J20" s="18"/>
      <c r="K20" s="61"/>
    </row>
    <row r="21" customFormat="false" ht="16.5" hidden="false" customHeight="true" outlineLevel="0" collapsed="false">
      <c r="B21" s="54"/>
      <c r="C21" s="62"/>
      <c r="D21" s="54"/>
      <c r="E21" s="63"/>
      <c r="F21" s="57"/>
      <c r="G21" s="58"/>
      <c r="H21" s="64" t="str">
        <f aca="false">IF($F21="","",ROUND($F21*(1+$G21),2))</f>
        <v/>
      </c>
      <c r="I21" s="60"/>
      <c r="J21" s="18"/>
      <c r="K21" s="61"/>
    </row>
    <row r="22" customFormat="false" ht="16.5" hidden="false" customHeight="true" outlineLevel="0" collapsed="false">
      <c r="B22" s="54"/>
      <c r="C22" s="55"/>
      <c r="D22" s="54"/>
      <c r="E22" s="56"/>
      <c r="F22" s="57"/>
      <c r="G22" s="58"/>
      <c r="H22" s="59" t="str">
        <f aca="false">IF($F22="","",ROUND($F22*(1+$G22),2))</f>
        <v/>
      </c>
      <c r="I22" s="60"/>
      <c r="J22" s="18"/>
      <c r="K22" s="61"/>
    </row>
    <row r="23" customFormat="false" ht="16.5" hidden="false" customHeight="true" outlineLevel="0" collapsed="false">
      <c r="B23" s="54"/>
      <c r="C23" s="62"/>
      <c r="D23" s="54"/>
      <c r="E23" s="63"/>
      <c r="F23" s="57"/>
      <c r="G23" s="58"/>
      <c r="H23" s="64" t="str">
        <f aca="false">IF($F23="","",ROUND($F23*(1+$G23),2))</f>
        <v/>
      </c>
      <c r="I23" s="60"/>
      <c r="J23" s="18"/>
      <c r="K23" s="61"/>
    </row>
    <row r="24" customFormat="false" ht="16.5" hidden="false" customHeight="true" outlineLevel="0" collapsed="false">
      <c r="B24" s="54"/>
      <c r="C24" s="55"/>
      <c r="D24" s="54"/>
      <c r="E24" s="56"/>
      <c r="F24" s="57"/>
      <c r="G24" s="58"/>
      <c r="H24" s="59" t="str">
        <f aca="false">IF($F24="","",ROUND($F24*(1+$G24),2))</f>
        <v/>
      </c>
      <c r="I24" s="60"/>
      <c r="J24" s="18"/>
      <c r="K24" s="61"/>
    </row>
    <row r="25" customFormat="false" ht="16.5" hidden="false" customHeight="true" outlineLevel="0" collapsed="false">
      <c r="B25" s="54"/>
      <c r="C25" s="62"/>
      <c r="D25" s="54"/>
      <c r="E25" s="63"/>
      <c r="F25" s="57"/>
      <c r="G25" s="58"/>
      <c r="H25" s="64" t="str">
        <f aca="false">IF($F25="","",ROUND($F25*(1+$G25),2))</f>
        <v/>
      </c>
      <c r="I25" s="60"/>
      <c r="J25" s="18"/>
      <c r="K25" s="61"/>
    </row>
    <row r="26" customFormat="false" ht="16.5" hidden="false" customHeight="true" outlineLevel="0" collapsed="false">
      <c r="B26" s="54"/>
      <c r="C26" s="55"/>
      <c r="D26" s="54"/>
      <c r="E26" s="56"/>
      <c r="F26" s="57"/>
      <c r="G26" s="58"/>
      <c r="H26" s="59" t="str">
        <f aca="false">IF($F26="","",ROUND($F26*(1+$G26),2))</f>
        <v/>
      </c>
      <c r="I26" s="60"/>
      <c r="J26" s="18"/>
      <c r="K26" s="61"/>
    </row>
    <row r="27" customFormat="false" ht="16.5" hidden="false" customHeight="true" outlineLevel="0" collapsed="false">
      <c r="B27" s="54"/>
      <c r="C27" s="62"/>
      <c r="D27" s="54"/>
      <c r="E27" s="63"/>
      <c r="F27" s="57"/>
      <c r="G27" s="58"/>
      <c r="H27" s="64" t="str">
        <f aca="false">IF($F27="","",ROUND($F27*(1+$G27),2))</f>
        <v/>
      </c>
      <c r="I27" s="60"/>
      <c r="J27" s="18"/>
      <c r="K27" s="61"/>
    </row>
    <row r="28" customFormat="false" ht="16.5" hidden="false" customHeight="true" outlineLevel="0" collapsed="false">
      <c r="B28" s="54"/>
      <c r="C28" s="55"/>
      <c r="D28" s="54"/>
      <c r="E28" s="56"/>
      <c r="F28" s="57"/>
      <c r="G28" s="58"/>
      <c r="H28" s="59" t="str">
        <f aca="false">IF($F28="","",ROUND($F28*(1+$G28),2))</f>
        <v/>
      </c>
      <c r="I28" s="60"/>
      <c r="J28" s="18"/>
      <c r="K28" s="61"/>
    </row>
    <row r="29" customFormat="false" ht="16.5" hidden="false" customHeight="true" outlineLevel="0" collapsed="false">
      <c r="B29" s="54"/>
      <c r="C29" s="62"/>
      <c r="D29" s="54"/>
      <c r="E29" s="63"/>
      <c r="F29" s="57"/>
      <c r="G29" s="58"/>
      <c r="H29" s="64" t="str">
        <f aca="false">IF($F29="","",ROUND($F29*(1+$G29),2))</f>
        <v/>
      </c>
      <c r="I29" s="60"/>
      <c r="J29" s="18"/>
      <c r="K29" s="61"/>
    </row>
    <row r="30" customFormat="false" ht="16.5" hidden="false" customHeight="true" outlineLevel="0" collapsed="false">
      <c r="B30" s="54"/>
      <c r="C30" s="55"/>
      <c r="D30" s="54"/>
      <c r="E30" s="56"/>
      <c r="F30" s="57"/>
      <c r="G30" s="58"/>
      <c r="H30" s="59" t="str">
        <f aca="false">IF($F30="","",ROUND($F30*(1+$G30),2))</f>
        <v/>
      </c>
      <c r="I30" s="60"/>
      <c r="J30" s="18"/>
      <c r="K30" s="61"/>
    </row>
    <row r="31" customFormat="false" ht="16.5" hidden="false" customHeight="true" outlineLevel="0" collapsed="false">
      <c r="B31" s="54"/>
      <c r="C31" s="62"/>
      <c r="D31" s="54"/>
      <c r="E31" s="63"/>
      <c r="F31" s="57"/>
      <c r="G31" s="58"/>
      <c r="H31" s="64" t="str">
        <f aca="false">IF($F31="","",ROUND($F31*(1+$G31),2))</f>
        <v/>
      </c>
      <c r="I31" s="60"/>
      <c r="J31" s="18"/>
      <c r="K31" s="61"/>
    </row>
    <row r="32" customFormat="false" ht="16.5" hidden="false" customHeight="true" outlineLevel="0" collapsed="false">
      <c r="B32" s="54"/>
      <c r="C32" s="55"/>
      <c r="D32" s="54"/>
      <c r="E32" s="56"/>
      <c r="F32" s="57"/>
      <c r="G32" s="58"/>
      <c r="H32" s="59" t="str">
        <f aca="false">IF($F32="","",ROUND($F32*(1+$G32),2))</f>
        <v/>
      </c>
      <c r="I32" s="60"/>
      <c r="J32" s="18"/>
      <c r="K32" s="61"/>
    </row>
    <row r="33" customFormat="false" ht="16.5" hidden="false" customHeight="true" outlineLevel="0" collapsed="false">
      <c r="B33" s="54"/>
      <c r="C33" s="62"/>
      <c r="D33" s="54"/>
      <c r="E33" s="63"/>
      <c r="F33" s="57"/>
      <c r="G33" s="58"/>
      <c r="H33" s="64" t="str">
        <f aca="false">IF($F33="","",ROUND($F33*(1+$G33),2))</f>
        <v/>
      </c>
      <c r="I33" s="60"/>
      <c r="J33" s="18"/>
      <c r="K33" s="61"/>
    </row>
    <row r="34" customFormat="false" ht="16.5" hidden="false" customHeight="true" outlineLevel="0" collapsed="false">
      <c r="B34" s="54"/>
      <c r="C34" s="55"/>
      <c r="D34" s="54"/>
      <c r="E34" s="56"/>
      <c r="F34" s="57"/>
      <c r="G34" s="58"/>
      <c r="H34" s="59" t="str">
        <f aca="false">IF($F34="","",ROUND($F34*(1+$G34),2))</f>
        <v/>
      </c>
      <c r="I34" s="60"/>
      <c r="J34" s="18"/>
      <c r="K34" s="61"/>
    </row>
    <row r="35" customFormat="false" ht="16.5" hidden="false" customHeight="true" outlineLevel="0" collapsed="false">
      <c r="B35" s="54"/>
      <c r="C35" s="62"/>
      <c r="D35" s="54"/>
      <c r="E35" s="63"/>
      <c r="F35" s="57"/>
      <c r="G35" s="58"/>
      <c r="H35" s="64" t="str">
        <f aca="false">IF($F35="","",ROUND($F35*(1+$G35),2))</f>
        <v/>
      </c>
      <c r="I35" s="60"/>
      <c r="J35" s="18"/>
      <c r="K35" s="61"/>
    </row>
    <row r="36" customFormat="false" ht="16.5" hidden="false" customHeight="true" outlineLevel="0" collapsed="false">
      <c r="B36" s="54"/>
      <c r="C36" s="55"/>
      <c r="D36" s="54"/>
      <c r="E36" s="56"/>
      <c r="F36" s="57"/>
      <c r="G36" s="58"/>
      <c r="H36" s="59" t="str">
        <f aca="false">IF($F36="","",ROUND($F36*(1+$G36),2))</f>
        <v/>
      </c>
      <c r="I36" s="60"/>
      <c r="J36" s="18"/>
      <c r="K36" s="61"/>
    </row>
    <row r="37" customFormat="false" ht="16.5" hidden="false" customHeight="true" outlineLevel="0" collapsed="false">
      <c r="B37" s="54"/>
      <c r="C37" s="62"/>
      <c r="D37" s="54"/>
      <c r="E37" s="63"/>
      <c r="F37" s="57"/>
      <c r="G37" s="58"/>
      <c r="H37" s="64" t="str">
        <f aca="false">IF($F37="","",ROUND($F37*(1+$G37),2))</f>
        <v/>
      </c>
      <c r="I37" s="60"/>
      <c r="J37" s="18"/>
      <c r="K37" s="61"/>
    </row>
  </sheetData>
  <autoFilter ref="B7:K37"/>
  <mergeCells count="13">
    <mergeCell ref="B2:H2"/>
    <mergeCell ref="I2:K2"/>
    <mergeCell ref="B3:H3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</mergeCells>
  <conditionalFormatting sqref="I8:I37">
    <cfRule type="expression" priority="2" aboveAverage="0" equalAverage="0" bottom="0" percent="0" rank="0" text="" dxfId="18">
      <formula>EXACT($I8,"Livré")</formula>
    </cfRule>
    <cfRule type="expression" priority="3" aboveAverage="0" equalAverage="0" bottom="0" percent="0" rank="0" text="" dxfId="2">
      <formula>EXACT($I8,"Livraison partielle")</formula>
    </cfRule>
    <cfRule type="expression" priority="4" aboveAverage="0" equalAverage="0" bottom="0" percent="0" rank="0" text="" dxfId="19">
      <formula>EXACT($I8,"En préparation")</formula>
    </cfRule>
    <cfRule type="expression" priority="5" aboveAverage="0" equalAverage="0" bottom="0" percent="0" rank="0" text="" dxfId="20">
      <formula>EXACT($I8,"Expédié")</formula>
    </cfRule>
    <cfRule type="expression" priority="6" aboveAverage="0" equalAverage="0" bottom="0" percent="0" rank="0" text="" dxfId="21">
      <formula>EXACT($I8,"Annulé")</formula>
    </cfRule>
  </conditionalFormatting>
  <conditionalFormatting sqref="J8:J37">
    <cfRule type="cellIs" priority="7" operator="greaterThan" aboveAverage="0" equalAverage="0" bottom="0" percent="0" rank="0" text="" dxfId="2">
      <formula>0</formula>
    </cfRule>
  </conditionalFormatting>
  <dataValidations count="6">
    <dataValidation allowBlank="true" error="Choisissez un statut dans la liste." errorStyle="stop" errorTitle="Statut" operator="between" showDropDown="false" showErrorMessage="false" showInputMessage="false" sqref="I8:I37" type="list">
      <formula1>liste_statut</formula1>
      <formula2>0</formula2>
    </dataValidation>
    <dataValidation allowBlank="true" errorStyle="stop" operator="between" showDropDown="false" showErrorMessage="false" showInputMessage="false" sqref="D8:D37" type="list">
      <formula1>liste_client</formula1>
      <formula2>0</formula2>
    </dataValidation>
    <dataValidation allowBlank="true" error="Montant positif." errorStyle="stop" errorTitle="Montant" operator="greaterThanOrEqual" showDropDown="false" showErrorMessage="false" showInputMessage="false" sqref="F8:F37" type="decimal">
      <formula1>0</formula1>
      <formula2>0</formula2>
    </dataValidation>
    <dataValidation allowBlank="true" error="Taux de TVA entre 0 % et 100 %." errorStyle="stop" errorTitle="TVA" operator="between" showDropDown="false" showErrorMessage="false" showInputMessage="false" sqref="G8:G37" type="decimal">
      <formula1>0</formula1>
      <formula2>1</formula2>
    </dataValidation>
    <dataValidation allowBlank="true" errorStyle="stop" operator="greaterThanOrEqual" showDropDown="false" showErrorMessage="false" showInputMessage="false" sqref="J8:J37" type="whole">
      <formula1>0</formula1>
      <formula2>0</formula2>
    </dataValidation>
    <dataValidation allowBlank="true" error="Date de l'exercice 2027." errorStyle="stop" errorTitle="Date" operator="between" showDropDown="false" showErrorMessage="false" showInputMessage="false" sqref="C8:C37" type="date">
      <formula1>DATE(2027,1,1)</formula1>
      <formula2>DATE(2027,12,31)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28E"/>
    <pageSetUpPr fitToPage="true"/>
  </sheetPr>
  <dimension ref="B1:H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5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24"/>
    <col collapsed="false" customWidth="true" hidden="false" outlineLevel="0" max="7" min="7" style="0" width="20"/>
    <col collapsed="false" customWidth="true" hidden="false" outlineLevel="0" max="8" min="8" style="0" width="16"/>
  </cols>
  <sheetData>
    <row r="1" customFormat="false" ht="15" hidden="false" customHeight="false" outlineLevel="0" collapsed="false">
      <c r="B1" s="44"/>
      <c r="C1" s="44"/>
      <c r="D1" s="44"/>
      <c r="E1" s="44"/>
      <c r="F1" s="44"/>
      <c r="G1" s="44"/>
      <c r="H1" s="44"/>
    </row>
    <row r="2" customFormat="false" ht="25.5" hidden="false" customHeight="true" outlineLevel="0" collapsed="false">
      <c r="B2" s="65" t="s">
        <v>92</v>
      </c>
      <c r="C2" s="65"/>
      <c r="D2" s="65"/>
      <c r="E2" s="65"/>
      <c r="F2" s="65"/>
      <c r="G2" s="65"/>
      <c r="H2" s="65"/>
    </row>
    <row r="3" customFormat="false" ht="15" hidden="false" customHeight="false" outlineLevel="0" collapsed="false">
      <c r="B3" s="47" t="s">
        <v>93</v>
      </c>
      <c r="C3" s="47"/>
      <c r="D3" s="47"/>
      <c r="E3" s="47"/>
      <c r="F3" s="47"/>
      <c r="G3" s="47"/>
      <c r="H3" s="47"/>
    </row>
    <row r="5" customFormat="false" ht="15" hidden="false" customHeight="false" outlineLevel="0" collapsed="false">
      <c r="B5" s="66" t="s">
        <v>94</v>
      </c>
      <c r="C5" s="66"/>
      <c r="D5" s="66"/>
      <c r="E5" s="66"/>
      <c r="F5" s="66"/>
      <c r="G5" s="66"/>
      <c r="H5" s="66"/>
    </row>
    <row r="6" customFormat="false" ht="1.5" hidden="false" customHeight="true" outlineLevel="0" collapsed="false">
      <c r="B6" s="67"/>
      <c r="C6" s="67"/>
      <c r="D6" s="67"/>
      <c r="E6" s="67"/>
      <c r="F6" s="67"/>
      <c r="G6" s="67"/>
      <c r="H6" s="67"/>
    </row>
    <row r="7" customFormat="false" ht="27.75" hidden="false" customHeight="true" outlineLevel="0" collapsed="false">
      <c r="B7" s="68" t="s">
        <v>95</v>
      </c>
      <c r="C7" s="68"/>
      <c r="D7" s="68"/>
      <c r="E7" s="68"/>
      <c r="F7" s="68"/>
      <c r="G7" s="68"/>
      <c r="H7" s="68"/>
    </row>
    <row r="8" customFormat="false" ht="27.75" hidden="false" customHeight="true" outlineLevel="0" collapsed="false">
      <c r="B8" s="68" t="s">
        <v>96</v>
      </c>
      <c r="C8" s="68"/>
      <c r="D8" s="68"/>
      <c r="E8" s="68"/>
      <c r="F8" s="68"/>
      <c r="G8" s="68"/>
      <c r="H8" s="68"/>
    </row>
    <row r="9" customFormat="false" ht="27.75" hidden="false" customHeight="true" outlineLevel="0" collapsed="false">
      <c r="B9" s="68" t="s">
        <v>97</v>
      </c>
      <c r="C9" s="68"/>
      <c r="D9" s="68"/>
      <c r="E9" s="68"/>
      <c r="F9" s="68"/>
      <c r="G9" s="68"/>
      <c r="H9" s="68"/>
    </row>
    <row r="10" customFormat="false" ht="27.75" hidden="false" customHeight="true" outlineLevel="0" collapsed="false">
      <c r="B10" s="68" t="s">
        <v>98</v>
      </c>
      <c r="C10" s="68"/>
      <c r="D10" s="68"/>
      <c r="E10" s="68"/>
      <c r="F10" s="68"/>
      <c r="G10" s="68"/>
      <c r="H10" s="68"/>
    </row>
    <row r="11" customFormat="false" ht="27.75" hidden="false" customHeight="true" outlineLevel="0" collapsed="false">
      <c r="B11" s="68" t="s">
        <v>99</v>
      </c>
      <c r="C11" s="68"/>
      <c r="D11" s="68"/>
      <c r="E11" s="68"/>
      <c r="F11" s="68"/>
      <c r="G11" s="68"/>
      <c r="H11" s="68"/>
    </row>
    <row r="12" customFormat="false" ht="27.75" hidden="false" customHeight="true" outlineLevel="0" collapsed="false">
      <c r="B12" s="68" t="s">
        <v>100</v>
      </c>
      <c r="C12" s="68"/>
      <c r="D12" s="68"/>
      <c r="E12" s="68"/>
      <c r="F12" s="68"/>
      <c r="G12" s="68"/>
      <c r="H12" s="68"/>
    </row>
    <row r="13" customFormat="false" ht="27.75" hidden="false" customHeight="true" outlineLevel="0" collapsed="false">
      <c r="B13" s="68" t="s">
        <v>101</v>
      </c>
      <c r="C13" s="68"/>
      <c r="D13" s="68"/>
      <c r="E13" s="68"/>
      <c r="F13" s="68"/>
      <c r="G13" s="68"/>
      <c r="H13" s="68"/>
    </row>
    <row r="15" customFormat="false" ht="15" hidden="false" customHeight="false" outlineLevel="0" collapsed="false">
      <c r="B15" s="66" t="s">
        <v>102</v>
      </c>
      <c r="C15" s="66"/>
      <c r="D15" s="66"/>
      <c r="E15" s="66"/>
      <c r="F15" s="66"/>
      <c r="G15" s="66"/>
      <c r="H15" s="66"/>
    </row>
    <row r="16" customFormat="false" ht="1.5" hidden="false" customHeight="true" outlineLevel="0" collapsed="false">
      <c r="B16" s="67"/>
      <c r="C16" s="67"/>
      <c r="D16" s="67"/>
      <c r="E16" s="67"/>
      <c r="F16" s="67"/>
      <c r="G16" s="67"/>
      <c r="H16" s="67"/>
    </row>
    <row r="17" customFormat="false" ht="24" hidden="false" customHeight="true" outlineLevel="0" collapsed="false">
      <c r="B17" s="15" t="s">
        <v>103</v>
      </c>
      <c r="C17" s="15" t="s">
        <v>104</v>
      </c>
      <c r="D17" s="15" t="s">
        <v>105</v>
      </c>
      <c r="E17" s="15" t="s">
        <v>106</v>
      </c>
      <c r="F17" s="15" t="s">
        <v>107</v>
      </c>
      <c r="G17" s="15" t="s">
        <v>108</v>
      </c>
      <c r="H17" s="15" t="s">
        <v>109</v>
      </c>
    </row>
    <row r="18" customFormat="false" ht="15" hidden="false" customHeight="false" outlineLevel="0" collapsed="false">
      <c r="B18" s="69" t="s">
        <v>110</v>
      </c>
      <c r="C18" s="69" t="s">
        <v>62</v>
      </c>
      <c r="D18" s="69" t="s">
        <v>111</v>
      </c>
      <c r="E18" s="69" t="s">
        <v>112</v>
      </c>
      <c r="F18" s="69" t="s">
        <v>113</v>
      </c>
      <c r="G18" s="69" t="s">
        <v>114</v>
      </c>
      <c r="H18" s="69" t="s">
        <v>115</v>
      </c>
    </row>
    <row r="19" customFormat="false" ht="15" hidden="false" customHeight="false" outlineLevel="0" collapsed="false">
      <c r="B19" s="70" t="s">
        <v>116</v>
      </c>
      <c r="C19" s="70" t="s">
        <v>66</v>
      </c>
      <c r="D19" s="70" t="s">
        <v>117</v>
      </c>
      <c r="E19" s="70" t="s">
        <v>118</v>
      </c>
      <c r="F19" s="70" t="s">
        <v>117</v>
      </c>
      <c r="G19" s="70" t="s">
        <v>118</v>
      </c>
      <c r="H19" s="70" t="s">
        <v>119</v>
      </c>
    </row>
    <row r="20" customFormat="false" ht="15" hidden="false" customHeight="false" outlineLevel="0" collapsed="false">
      <c r="B20" s="69" t="s">
        <v>120</v>
      </c>
      <c r="C20" s="69" t="s">
        <v>16</v>
      </c>
      <c r="D20" s="69" t="s">
        <v>121</v>
      </c>
      <c r="E20" s="69" t="s">
        <v>122</v>
      </c>
      <c r="F20" s="69" t="s">
        <v>123</v>
      </c>
      <c r="G20" s="69" t="s">
        <v>124</v>
      </c>
      <c r="H20" s="69" t="s">
        <v>125</v>
      </c>
    </row>
    <row r="21" customFormat="false" ht="15" hidden="false" customHeight="false" outlineLevel="0" collapsed="false">
      <c r="B21" s="70" t="s">
        <v>126</v>
      </c>
      <c r="C21" s="70" t="s">
        <v>69</v>
      </c>
      <c r="D21" s="70" t="s">
        <v>127</v>
      </c>
      <c r="E21" s="70" t="s">
        <v>128</v>
      </c>
      <c r="F21" s="70" t="s">
        <v>129</v>
      </c>
      <c r="G21" s="70" t="s">
        <v>130</v>
      </c>
      <c r="H21" s="70" t="s">
        <v>131</v>
      </c>
    </row>
    <row r="22" customFormat="false" ht="15" hidden="false" customHeight="false" outlineLevel="0" collapsed="false">
      <c r="B22" s="69" t="s">
        <v>132</v>
      </c>
      <c r="C22" s="69" t="s">
        <v>74</v>
      </c>
      <c r="D22" s="69" t="s">
        <v>133</v>
      </c>
      <c r="E22" s="69" t="s">
        <v>134</v>
      </c>
      <c r="F22" s="69" t="s">
        <v>133</v>
      </c>
      <c r="G22" s="69" t="s">
        <v>134</v>
      </c>
      <c r="H22" s="69" t="s">
        <v>135</v>
      </c>
    </row>
    <row r="23" customFormat="false" ht="22.35" hidden="false" customHeight="false" outlineLevel="0" collapsed="false">
      <c r="B23" s="70" t="s">
        <v>136</v>
      </c>
      <c r="C23" s="70" t="s">
        <v>78</v>
      </c>
      <c r="D23" s="70" t="s">
        <v>137</v>
      </c>
      <c r="E23" s="70" t="s">
        <v>138</v>
      </c>
      <c r="F23" s="70" t="s">
        <v>139</v>
      </c>
      <c r="G23" s="70" t="s">
        <v>140</v>
      </c>
      <c r="H23" s="70" t="s">
        <v>141</v>
      </c>
    </row>
    <row r="25" customFormat="false" ht="15" hidden="false" customHeight="false" outlineLevel="0" collapsed="false">
      <c r="B25" s="66" t="s">
        <v>142</v>
      </c>
      <c r="C25" s="66"/>
      <c r="D25" s="66"/>
      <c r="E25" s="66"/>
      <c r="F25" s="66"/>
      <c r="G25" s="66"/>
      <c r="H25" s="66"/>
    </row>
    <row r="26" customFormat="false" ht="1.5" hidden="false" customHeight="true" outlineLevel="0" collapsed="false">
      <c r="B26" s="67"/>
      <c r="C26" s="67"/>
      <c r="D26" s="67"/>
      <c r="E26" s="67"/>
      <c r="F26" s="67"/>
      <c r="G26" s="67"/>
      <c r="H26" s="67"/>
    </row>
    <row r="27" customFormat="false" ht="21.75" hidden="false" customHeight="true" outlineLevel="0" collapsed="false">
      <c r="B27" s="15" t="s">
        <v>17</v>
      </c>
      <c r="C27" s="15" t="s">
        <v>18</v>
      </c>
      <c r="D27" s="15" t="s">
        <v>22</v>
      </c>
      <c r="E27" s="15" t="s">
        <v>143</v>
      </c>
    </row>
    <row r="28" customFormat="false" ht="22.35" hidden="false" customHeight="false" outlineLevel="0" collapsed="false">
      <c r="B28" s="69" t="s">
        <v>25</v>
      </c>
      <c r="C28" s="69" t="s">
        <v>144</v>
      </c>
      <c r="D28" s="69" t="s">
        <v>145</v>
      </c>
      <c r="E28" s="21" t="n">
        <v>1.2</v>
      </c>
    </row>
    <row r="29" customFormat="false" ht="22.35" hidden="false" customHeight="false" outlineLevel="0" collapsed="false">
      <c r="B29" s="70" t="s">
        <v>146</v>
      </c>
      <c r="C29" s="70" t="s">
        <v>147</v>
      </c>
      <c r="D29" s="70" t="s">
        <v>148</v>
      </c>
      <c r="E29" s="26" t="n">
        <v>2.4</v>
      </c>
    </row>
    <row r="30" customFormat="false" ht="15" hidden="false" customHeight="false" outlineLevel="0" collapsed="false">
      <c r="B30" s="69" t="s">
        <v>26</v>
      </c>
      <c r="C30" s="69" t="s">
        <v>149</v>
      </c>
      <c r="D30" s="69" t="s">
        <v>148</v>
      </c>
      <c r="E30" s="21" t="n">
        <v>18.9</v>
      </c>
    </row>
    <row r="31" customFormat="false" ht="15" hidden="false" customHeight="false" outlineLevel="0" collapsed="false">
      <c r="B31" s="70" t="s">
        <v>29</v>
      </c>
      <c r="C31" s="70" t="s">
        <v>150</v>
      </c>
      <c r="D31" s="70" t="s">
        <v>145</v>
      </c>
      <c r="E31" s="26" t="n">
        <v>14.5</v>
      </c>
    </row>
    <row r="32" customFormat="false" ht="15" hidden="false" customHeight="false" outlineLevel="0" collapsed="false">
      <c r="B32" s="69" t="s">
        <v>27</v>
      </c>
      <c r="C32" s="69" t="s">
        <v>151</v>
      </c>
      <c r="D32" s="69" t="s">
        <v>152</v>
      </c>
      <c r="E32" s="21" t="n">
        <v>9.9</v>
      </c>
    </row>
    <row r="33" customFormat="false" ht="15" hidden="false" customHeight="false" outlineLevel="0" collapsed="false">
      <c r="B33" s="70" t="s">
        <v>153</v>
      </c>
      <c r="C33" s="70" t="s">
        <v>154</v>
      </c>
      <c r="D33" s="70" t="s">
        <v>155</v>
      </c>
      <c r="E33" s="26" t="n">
        <v>12</v>
      </c>
    </row>
    <row r="34" customFormat="false" ht="15" hidden="false" customHeight="false" outlineLevel="0" collapsed="false">
      <c r="B34" s="69" t="s">
        <v>156</v>
      </c>
      <c r="C34" s="69" t="s">
        <v>157</v>
      </c>
      <c r="D34" s="69" t="s">
        <v>158</v>
      </c>
      <c r="E34" s="21" t="n">
        <v>6.5</v>
      </c>
    </row>
    <row r="35" customFormat="false" ht="15" hidden="false" customHeight="false" outlineLevel="0" collapsed="false">
      <c r="B35" s="70" t="s">
        <v>159</v>
      </c>
      <c r="C35" s="70" t="s">
        <v>160</v>
      </c>
      <c r="D35" s="70" t="s">
        <v>145</v>
      </c>
      <c r="E35" s="26" t="n">
        <v>7.8</v>
      </c>
    </row>
    <row r="36" customFormat="false" ht="15" hidden="false" customHeight="false" outlineLevel="0" collapsed="false">
      <c r="B36" s="69" t="s">
        <v>161</v>
      </c>
      <c r="C36" s="69" t="s">
        <v>162</v>
      </c>
      <c r="D36" s="69" t="s">
        <v>145</v>
      </c>
      <c r="E36" s="21" t="n">
        <v>89</v>
      </c>
    </row>
    <row r="37" customFormat="false" ht="15" hidden="false" customHeight="false" outlineLevel="0" collapsed="false">
      <c r="B37" s="70" t="s">
        <v>28</v>
      </c>
      <c r="C37" s="70" t="s">
        <v>163</v>
      </c>
      <c r="D37" s="70" t="s">
        <v>164</v>
      </c>
      <c r="E37" s="26" t="n">
        <v>3.2</v>
      </c>
    </row>
    <row r="39" customFormat="false" ht="15" hidden="false" customHeight="false" outlineLevel="0" collapsed="false">
      <c r="B39" s="66" t="s">
        <v>165</v>
      </c>
      <c r="C39" s="66"/>
      <c r="D39" s="66"/>
      <c r="E39" s="66"/>
      <c r="F39" s="66"/>
      <c r="G39" s="66"/>
      <c r="H39" s="66"/>
    </row>
    <row r="40" customFormat="false" ht="1.5" hidden="false" customHeight="true" outlineLevel="0" collapsed="false">
      <c r="B40" s="67"/>
      <c r="C40" s="67"/>
      <c r="D40" s="67"/>
      <c r="E40" s="67"/>
      <c r="F40" s="67"/>
      <c r="G40" s="67"/>
      <c r="H40" s="67"/>
    </row>
    <row r="41" customFormat="false" ht="21.75" hidden="false" customHeight="true" outlineLevel="0" collapsed="false">
      <c r="B41" s="15" t="s">
        <v>166</v>
      </c>
      <c r="C41" s="15" t="s">
        <v>167</v>
      </c>
      <c r="D41" s="15" t="s">
        <v>168</v>
      </c>
    </row>
    <row r="42" customFormat="false" ht="15" hidden="false" customHeight="false" outlineLevel="0" collapsed="false">
      <c r="B42" s="69" t="s">
        <v>64</v>
      </c>
      <c r="C42" s="69" t="s">
        <v>169</v>
      </c>
      <c r="D42" s="69" t="s">
        <v>36</v>
      </c>
    </row>
    <row r="43" customFormat="false" ht="15" hidden="false" customHeight="false" outlineLevel="0" collapsed="false">
      <c r="B43" s="70" t="s">
        <v>71</v>
      </c>
      <c r="C43" s="70" t="s">
        <v>170</v>
      </c>
      <c r="D43" s="70" t="s">
        <v>171</v>
      </c>
    </row>
    <row r="44" customFormat="false" ht="15" hidden="false" customHeight="false" outlineLevel="0" collapsed="false">
      <c r="B44" s="69" t="s">
        <v>84</v>
      </c>
      <c r="C44" s="69" t="s">
        <v>33</v>
      </c>
      <c r="D44" s="69" t="s">
        <v>172</v>
      </c>
    </row>
    <row r="45" customFormat="false" ht="15" hidden="false" customHeight="false" outlineLevel="0" collapsed="false">
      <c r="B45" s="70" t="s">
        <v>80</v>
      </c>
      <c r="C45" s="70" t="s">
        <v>173</v>
      </c>
      <c r="D45" s="70" t="s">
        <v>174</v>
      </c>
    </row>
    <row r="46" customFormat="false" ht="15" hidden="false" customHeight="false" outlineLevel="0" collapsed="false">
      <c r="B46" s="69" t="s">
        <v>90</v>
      </c>
      <c r="C46" s="69" t="s">
        <v>175</v>
      </c>
      <c r="D46" s="69"/>
    </row>
  </sheetData>
  <mergeCells count="13">
    <mergeCell ref="B2:H2"/>
    <mergeCell ref="B3:H3"/>
    <mergeCell ref="B5:H5"/>
    <mergeCell ref="B7:H7"/>
    <mergeCell ref="B8:H8"/>
    <mergeCell ref="B9:H9"/>
    <mergeCell ref="B10:H10"/>
    <mergeCell ref="B11:H11"/>
    <mergeCell ref="B12:H12"/>
    <mergeCell ref="B13:H13"/>
    <mergeCell ref="B15:H15"/>
    <mergeCell ref="B25:H25"/>
    <mergeCell ref="B39:H39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2026-09-22T14:44:21Z</dcterms:created>
  <dc:creator>openpyxl</dc:creator>
  <dc:description/>
  <dc:language>en-US</dc:language>
  <cp:lastModifiedBy/>
  <dcterms:modified xsi:type="dcterms:W3CDTF">2026-09-22T14:44:21Z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