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F1078DDF-2C66-41E3-ADCF-9DAA42E1AEB7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Cahier d'épandage" sheetId="4" r:id="rId1"/>
    <sheet name="Parcelles" sheetId="2" r:id="rId2"/>
    <sheet name="Fertilisants" sheetId="3" r:id="rId3"/>
    <sheet name="Synthèse" sheetId="5" r:id="rId4"/>
    <sheet name="Notice" sheetId="1" r:id="rId5"/>
    <sheet name="Paramètres" sheetId="6" state="hidden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5" l="1"/>
  <c r="C11" i="5"/>
  <c r="B11" i="5"/>
  <c r="A11" i="5"/>
  <c r="C10" i="5"/>
  <c r="B10" i="5"/>
  <c r="A10" i="5"/>
  <c r="C9" i="5"/>
  <c r="B9" i="5"/>
  <c r="A9" i="5"/>
  <c r="E9" i="5" s="1"/>
  <c r="C8" i="5"/>
  <c r="B8" i="5"/>
  <c r="A8" i="5"/>
  <c r="K8" i="5" s="1"/>
  <c r="L8" i="5" s="1"/>
  <c r="E7" i="5"/>
  <c r="D7" i="5"/>
  <c r="C7" i="5"/>
  <c r="I7" i="5" s="1"/>
  <c r="J7" i="5" s="1"/>
  <c r="B7" i="5"/>
  <c r="A7" i="5"/>
  <c r="F7" i="5" s="1"/>
  <c r="D6" i="5"/>
  <c r="C6" i="5"/>
  <c r="L6" i="5" s="1"/>
  <c r="B6" i="5"/>
  <c r="A6" i="5"/>
  <c r="C5" i="5"/>
  <c r="B5" i="5"/>
  <c r="A5" i="5"/>
  <c r="C4" i="5"/>
  <c r="B4" i="5"/>
  <c r="A4" i="5"/>
  <c r="O43" i="4"/>
  <c r="N43" i="4"/>
  <c r="K43" i="4"/>
  <c r="L43" i="4" s="1"/>
  <c r="M43" i="4" s="1"/>
  <c r="J43" i="4"/>
  <c r="H43" i="4"/>
  <c r="G43" i="4"/>
  <c r="D43" i="4"/>
  <c r="N42" i="4"/>
  <c r="O42" i="4" s="1"/>
  <c r="K42" i="4"/>
  <c r="L42" i="4" s="1"/>
  <c r="M42" i="4" s="1"/>
  <c r="J42" i="4"/>
  <c r="H42" i="4"/>
  <c r="G42" i="4"/>
  <c r="D42" i="4"/>
  <c r="N41" i="4"/>
  <c r="O41" i="4" s="1"/>
  <c r="K41" i="4"/>
  <c r="L41" i="4" s="1"/>
  <c r="M41" i="4" s="1"/>
  <c r="J41" i="4"/>
  <c r="H41" i="4"/>
  <c r="G41" i="4"/>
  <c r="D41" i="4"/>
  <c r="N40" i="4"/>
  <c r="O40" i="4" s="1"/>
  <c r="K40" i="4"/>
  <c r="L40" i="4" s="1"/>
  <c r="M40" i="4" s="1"/>
  <c r="J40" i="4"/>
  <c r="H40" i="4"/>
  <c r="G40" i="4"/>
  <c r="D40" i="4"/>
  <c r="O39" i="4"/>
  <c r="N39" i="4"/>
  <c r="K39" i="4"/>
  <c r="L39" i="4" s="1"/>
  <c r="M39" i="4" s="1"/>
  <c r="J39" i="4"/>
  <c r="H39" i="4"/>
  <c r="G39" i="4"/>
  <c r="D39" i="4"/>
  <c r="N38" i="4"/>
  <c r="O38" i="4" s="1"/>
  <c r="L38" i="4"/>
  <c r="M38" i="4" s="1"/>
  <c r="K38" i="4"/>
  <c r="J38" i="4"/>
  <c r="H38" i="4"/>
  <c r="G38" i="4"/>
  <c r="D38" i="4"/>
  <c r="N37" i="4"/>
  <c r="O37" i="4" s="1"/>
  <c r="K37" i="4"/>
  <c r="L37" i="4" s="1"/>
  <c r="M37" i="4" s="1"/>
  <c r="J37" i="4"/>
  <c r="H37" i="4"/>
  <c r="G37" i="4"/>
  <c r="D37" i="4"/>
  <c r="O36" i="4"/>
  <c r="N36" i="4"/>
  <c r="K36" i="4"/>
  <c r="L36" i="4" s="1"/>
  <c r="M36" i="4" s="1"/>
  <c r="J36" i="4"/>
  <c r="H36" i="4"/>
  <c r="G36" i="4"/>
  <c r="D36" i="4"/>
  <c r="N35" i="4"/>
  <c r="O35" i="4" s="1"/>
  <c r="K35" i="4"/>
  <c r="L35" i="4" s="1"/>
  <c r="M35" i="4" s="1"/>
  <c r="J35" i="4"/>
  <c r="H35" i="4"/>
  <c r="G35" i="4"/>
  <c r="D35" i="4"/>
  <c r="N34" i="4"/>
  <c r="O34" i="4" s="1"/>
  <c r="K34" i="4"/>
  <c r="L34" i="4" s="1"/>
  <c r="M34" i="4" s="1"/>
  <c r="J34" i="4"/>
  <c r="H34" i="4"/>
  <c r="G34" i="4"/>
  <c r="D34" i="4"/>
  <c r="N33" i="4"/>
  <c r="O33" i="4" s="1"/>
  <c r="L33" i="4"/>
  <c r="M33" i="4" s="1"/>
  <c r="K33" i="4"/>
  <c r="J33" i="4"/>
  <c r="H33" i="4"/>
  <c r="G33" i="4"/>
  <c r="D33" i="4"/>
  <c r="N32" i="4"/>
  <c r="O32" i="4" s="1"/>
  <c r="K32" i="4"/>
  <c r="L32" i="4" s="1"/>
  <c r="M32" i="4" s="1"/>
  <c r="J32" i="4"/>
  <c r="H32" i="4"/>
  <c r="G32" i="4"/>
  <c r="D32" i="4"/>
  <c r="O31" i="4"/>
  <c r="N31" i="4"/>
  <c r="K31" i="4"/>
  <c r="L31" i="4" s="1"/>
  <c r="M31" i="4" s="1"/>
  <c r="J31" i="4"/>
  <c r="H31" i="4"/>
  <c r="G31" i="4"/>
  <c r="D31" i="4"/>
  <c r="N30" i="4"/>
  <c r="O30" i="4" s="1"/>
  <c r="L30" i="4"/>
  <c r="M30" i="4" s="1"/>
  <c r="K30" i="4"/>
  <c r="J30" i="4"/>
  <c r="H30" i="4"/>
  <c r="G30" i="4"/>
  <c r="D30" i="4"/>
  <c r="N29" i="4"/>
  <c r="O29" i="4" s="1"/>
  <c r="K29" i="4"/>
  <c r="L29" i="4" s="1"/>
  <c r="M29" i="4" s="1"/>
  <c r="J29" i="4"/>
  <c r="H29" i="4"/>
  <c r="G29" i="4"/>
  <c r="D29" i="4"/>
  <c r="N28" i="4"/>
  <c r="O28" i="4" s="1"/>
  <c r="K28" i="4"/>
  <c r="L28" i="4" s="1"/>
  <c r="M28" i="4" s="1"/>
  <c r="J28" i="4"/>
  <c r="H28" i="4"/>
  <c r="G28" i="4"/>
  <c r="D28" i="4"/>
  <c r="N27" i="4"/>
  <c r="O27" i="4" s="1"/>
  <c r="K27" i="4"/>
  <c r="L27" i="4" s="1"/>
  <c r="M27" i="4" s="1"/>
  <c r="J27" i="4"/>
  <c r="H27" i="4"/>
  <c r="G27" i="4"/>
  <c r="D27" i="4"/>
  <c r="O26" i="4"/>
  <c r="N26" i="4"/>
  <c r="L26" i="4"/>
  <c r="M26" i="4" s="1"/>
  <c r="K26" i="4"/>
  <c r="J26" i="4"/>
  <c r="H26" i="4"/>
  <c r="G26" i="4"/>
  <c r="D26" i="4"/>
  <c r="N25" i="4"/>
  <c r="O25" i="4" s="1"/>
  <c r="K25" i="4"/>
  <c r="L25" i="4" s="1"/>
  <c r="M25" i="4" s="1"/>
  <c r="J25" i="4"/>
  <c r="H25" i="4"/>
  <c r="G25" i="4"/>
  <c r="D25" i="4"/>
  <c r="N24" i="4"/>
  <c r="O24" i="4" s="1"/>
  <c r="K24" i="4"/>
  <c r="L24" i="4" s="1"/>
  <c r="M24" i="4" s="1"/>
  <c r="J24" i="4"/>
  <c r="H24" i="4"/>
  <c r="G24" i="4"/>
  <c r="D24" i="4"/>
  <c r="O23" i="4"/>
  <c r="N23" i="4"/>
  <c r="L23" i="4"/>
  <c r="M23" i="4" s="1"/>
  <c r="K23" i="4"/>
  <c r="J23" i="4"/>
  <c r="H23" i="4"/>
  <c r="G23" i="4"/>
  <c r="D23" i="4"/>
  <c r="N22" i="4"/>
  <c r="O22" i="4" s="1"/>
  <c r="K22" i="4"/>
  <c r="L22" i="4" s="1"/>
  <c r="M22" i="4" s="1"/>
  <c r="J22" i="4"/>
  <c r="H22" i="4"/>
  <c r="G22" i="4"/>
  <c r="D22" i="4"/>
  <c r="N21" i="4"/>
  <c r="O21" i="4" s="1"/>
  <c r="K21" i="4"/>
  <c r="L21" i="4" s="1"/>
  <c r="M21" i="4" s="1"/>
  <c r="J21" i="4"/>
  <c r="H21" i="4"/>
  <c r="G21" i="4"/>
  <c r="D21" i="4"/>
  <c r="N20" i="4"/>
  <c r="O20" i="4" s="1"/>
  <c r="K20" i="4"/>
  <c r="L20" i="4" s="1"/>
  <c r="M20" i="4" s="1"/>
  <c r="J20" i="4"/>
  <c r="H20" i="4"/>
  <c r="G20" i="4"/>
  <c r="D20" i="4"/>
  <c r="O19" i="4"/>
  <c r="N19" i="4"/>
  <c r="K19" i="4"/>
  <c r="L19" i="4" s="1"/>
  <c r="M19" i="4" s="1"/>
  <c r="J19" i="4"/>
  <c r="H19" i="4"/>
  <c r="G19" i="4"/>
  <c r="D19" i="4"/>
  <c r="N18" i="4"/>
  <c r="O18" i="4" s="1"/>
  <c r="L18" i="4"/>
  <c r="M18" i="4" s="1"/>
  <c r="K18" i="4"/>
  <c r="J18" i="4"/>
  <c r="H18" i="4"/>
  <c r="G18" i="4"/>
  <c r="D18" i="4"/>
  <c r="N17" i="4"/>
  <c r="O17" i="4" s="1"/>
  <c r="K11" i="5" s="1"/>
  <c r="K17" i="4"/>
  <c r="L17" i="4" s="1"/>
  <c r="M17" i="4" s="1"/>
  <c r="J17" i="4"/>
  <c r="H17" i="4"/>
  <c r="G17" i="4"/>
  <c r="D17" i="4"/>
  <c r="O16" i="4"/>
  <c r="N16" i="4"/>
  <c r="K16" i="4"/>
  <c r="L16" i="4" s="1"/>
  <c r="M16" i="4" s="1"/>
  <c r="E11" i="5" s="1"/>
  <c r="J16" i="4"/>
  <c r="H16" i="4"/>
  <c r="G16" i="4"/>
  <c r="D16" i="4"/>
  <c r="N15" i="4"/>
  <c r="O15" i="4" s="1"/>
  <c r="K15" i="4"/>
  <c r="L15" i="4" s="1"/>
  <c r="M15" i="4" s="1"/>
  <c r="J15" i="4"/>
  <c r="H15" i="4"/>
  <c r="G15" i="4"/>
  <c r="D15" i="4"/>
  <c r="N14" i="4"/>
  <c r="O14" i="4" s="1"/>
  <c r="K14" i="4"/>
  <c r="L14" i="4" s="1"/>
  <c r="M14" i="4" s="1"/>
  <c r="J14" i="4"/>
  <c r="H14" i="4"/>
  <c r="G14" i="4"/>
  <c r="D14" i="4"/>
  <c r="N13" i="4"/>
  <c r="O13" i="4" s="1"/>
  <c r="L13" i="4"/>
  <c r="M13" i="4" s="1"/>
  <c r="F9" i="5" s="1"/>
  <c r="K13" i="4"/>
  <c r="J13" i="4"/>
  <c r="H13" i="4"/>
  <c r="G13" i="4"/>
  <c r="D13" i="4"/>
  <c r="N12" i="4"/>
  <c r="O12" i="4" s="1"/>
  <c r="K12" i="4"/>
  <c r="L12" i="4" s="1"/>
  <c r="M12" i="4" s="1"/>
  <c r="J12" i="4"/>
  <c r="H12" i="4"/>
  <c r="G12" i="4"/>
  <c r="D12" i="4"/>
  <c r="O11" i="4"/>
  <c r="N11" i="4"/>
  <c r="K11" i="4"/>
  <c r="L11" i="4" s="1"/>
  <c r="M11" i="4" s="1"/>
  <c r="J11" i="4"/>
  <c r="H11" i="4"/>
  <c r="G11" i="4"/>
  <c r="E8" i="5" s="1"/>
  <c r="D11" i="4"/>
  <c r="N10" i="4"/>
  <c r="O10" i="4" s="1"/>
  <c r="K7" i="5" s="1"/>
  <c r="L7" i="5" s="1"/>
  <c r="L10" i="4"/>
  <c r="M10" i="4" s="1"/>
  <c r="K10" i="4"/>
  <c r="J10" i="4"/>
  <c r="H10" i="4"/>
  <c r="G10" i="4"/>
  <c r="D10" i="4"/>
  <c r="N9" i="4"/>
  <c r="O9" i="4" s="1"/>
  <c r="K6" i="5" s="1"/>
  <c r="K9" i="4"/>
  <c r="L9" i="4" s="1"/>
  <c r="M9" i="4" s="1"/>
  <c r="J9" i="4"/>
  <c r="H9" i="4"/>
  <c r="G9" i="4"/>
  <c r="F6" i="5" s="1"/>
  <c r="D9" i="4"/>
  <c r="N8" i="4"/>
  <c r="O8" i="4" s="1"/>
  <c r="K8" i="4"/>
  <c r="L8" i="4" s="1"/>
  <c r="M8" i="4" s="1"/>
  <c r="J8" i="4"/>
  <c r="H8" i="4"/>
  <c r="G8" i="4"/>
  <c r="D8" i="4"/>
  <c r="N7" i="4"/>
  <c r="O7" i="4" s="1"/>
  <c r="K7" i="4"/>
  <c r="L7" i="4" s="1"/>
  <c r="M7" i="4" s="1"/>
  <c r="J7" i="4"/>
  <c r="H7" i="4"/>
  <c r="G7" i="4"/>
  <c r="D7" i="4"/>
  <c r="O6" i="4"/>
  <c r="N6" i="4"/>
  <c r="L6" i="4"/>
  <c r="M6" i="4" s="1"/>
  <c r="K6" i="4"/>
  <c r="J6" i="4"/>
  <c r="H6" i="4"/>
  <c r="G6" i="4"/>
  <c r="D6" i="4"/>
  <c r="N5" i="4"/>
  <c r="O5" i="4" s="1"/>
  <c r="K5" i="4"/>
  <c r="L5" i="4" s="1"/>
  <c r="M5" i="4" s="1"/>
  <c r="J5" i="4"/>
  <c r="H5" i="4"/>
  <c r="G5" i="4"/>
  <c r="D5" i="4"/>
  <c r="N4" i="4"/>
  <c r="O4" i="4" s="1"/>
  <c r="K4" i="4"/>
  <c r="L4" i="4" s="1"/>
  <c r="M4" i="4" s="1"/>
  <c r="J4" i="4"/>
  <c r="H4" i="4"/>
  <c r="G4" i="4"/>
  <c r="D4" i="4"/>
  <c r="G9" i="5" l="1"/>
  <c r="H9" i="5" s="1"/>
  <c r="I9" i="5"/>
  <c r="J9" i="5" s="1"/>
  <c r="E4" i="5"/>
  <c r="K10" i="5"/>
  <c r="K5" i="5"/>
  <c r="L10" i="5"/>
  <c r="G7" i="5"/>
  <c r="F11" i="5"/>
  <c r="G11" i="5" s="1"/>
  <c r="H11" i="5" s="1"/>
  <c r="L5" i="5"/>
  <c r="I8" i="5"/>
  <c r="J8" i="5" s="1"/>
  <c r="F4" i="5"/>
  <c r="L11" i="5"/>
  <c r="E6" i="5"/>
  <c r="G6" i="5" s="1"/>
  <c r="H6" i="5" s="1"/>
  <c r="K4" i="5"/>
  <c r="K9" i="5"/>
  <c r="L9" i="5" s="1"/>
  <c r="D8" i="5"/>
  <c r="I11" i="5"/>
  <c r="J11" i="5" s="1"/>
  <c r="F8" i="5"/>
  <c r="G8" i="5" s="1"/>
  <c r="H8" i="5" s="1"/>
  <c r="D5" i="5"/>
  <c r="D10" i="5"/>
  <c r="E5" i="5"/>
  <c r="E10" i="5"/>
  <c r="C12" i="5"/>
  <c r="F5" i="5"/>
  <c r="F10" i="5"/>
  <c r="D4" i="5"/>
  <c r="H7" i="5"/>
  <c r="D9" i="5"/>
  <c r="G10" i="5" l="1"/>
  <c r="H10" i="5" s="1"/>
  <c r="D12" i="5"/>
  <c r="D15" i="1" s="1"/>
  <c r="I5" i="5"/>
  <c r="J5" i="5" s="1"/>
  <c r="G5" i="5"/>
  <c r="H5" i="5" s="1"/>
  <c r="B15" i="1"/>
  <c r="E12" i="5"/>
  <c r="I12" i="5" s="1"/>
  <c r="D18" i="1" s="1"/>
  <c r="G4" i="5"/>
  <c r="I4" i="5"/>
  <c r="J4" i="5" s="1"/>
  <c r="F12" i="5"/>
  <c r="I10" i="5"/>
  <c r="J10" i="5" s="1"/>
  <c r="K12" i="5"/>
  <c r="B21" i="1" s="1"/>
  <c r="L4" i="5"/>
  <c r="I6" i="5"/>
  <c r="J6" i="5" s="1"/>
  <c r="G12" i="5" l="1"/>
  <c r="H4" i="5"/>
  <c r="L12" i="5"/>
  <c r="D21" i="1" s="1"/>
  <c r="B18" i="1" l="1"/>
  <c r="H12" i="5"/>
</calcChain>
</file>

<file path=xl/sharedStrings.xml><?xml version="1.0" encoding="utf-8"?>
<sst xmlns="http://schemas.openxmlformats.org/spreadsheetml/2006/main" count="297" uniqueCount="171">
  <si>
    <t>CAHIER D'ÉPANDAGE</t>
  </si>
  <si>
    <t>Registre des apports de fertilisants azotés  •  Campagne 2027</t>
  </si>
  <si>
    <t>IDENTIFICATION DE L'EXPLOITATION</t>
  </si>
  <si>
    <t>Exploitation</t>
  </si>
  <si>
    <t>EARL des Trois Chênes</t>
  </si>
  <si>
    <t>N° PACAGE</t>
  </si>
  <si>
    <t>012345678</t>
  </si>
  <si>
    <t>Responsable</t>
  </si>
  <si>
    <t>A. Lefèvre</t>
  </si>
  <si>
    <t>Commune du siège</t>
  </si>
  <si>
    <t>Villeneuve-sur-Aube</t>
  </si>
  <si>
    <t>SAU déclarée (ha)</t>
  </si>
  <si>
    <t>Zone vulnérable</t>
  </si>
  <si>
    <t>Oui</t>
  </si>
  <si>
    <t>INDICATEURS DE LA CAMPAGNE 2027</t>
  </si>
  <si>
    <t>SAU suivie (ha)</t>
  </si>
  <si>
    <t>Apports enregistrés</t>
  </si>
  <si>
    <t>Azote total apporté (kg N)</t>
  </si>
  <si>
    <t>Azote organique moyen (kg N/ha)</t>
  </si>
  <si>
    <t>Coût total fertilisation</t>
  </si>
  <si>
    <t>Coût moyen (€/ha)</t>
  </si>
  <si>
    <t>MODE D'EMPLOI</t>
  </si>
  <si>
    <t>1.  Renseignez vos îlots dans l'onglet « Parcelles » : référence, surface, culture 2027, précédent.</t>
  </si>
  <si>
    <t>2.  Vérifiez la liste des produits dans l'onglet « Fertilisants » (teneur en azote et prix unitaire).</t>
  </si>
  <si>
    <t>3.  Saisissez chaque apport dans « Cahier d'épandage » : une ligne par passage. Les colonnes grisées se calculent seules.</t>
  </si>
  <si>
    <t>4.  Suivez le bilan azoté et les coûts par îlot dans l'onglet « Synthèse ».</t>
  </si>
  <si>
    <t>5.  Les cellules sur fond crème sont à compléter ; les cellules claires sont automatiques.</t>
  </si>
  <si>
    <t>RAPPELS RÉGLEMENTAIRES</t>
  </si>
  <si>
    <t>•  Le cahier est actualisé après chaque épandage et conservé au moins 5 campagnes.</t>
  </si>
  <si>
    <t>•  En zone vulnérable, l'azote issu des effluents d'élevage est plafonné à 170 kg N/ha/an.</t>
  </si>
  <si>
    <t>•  Pour chaque apport : date, îlot, nature du produit, teneur en azote et quantité totale apportée.</t>
  </si>
  <si>
    <t>•  Épandage interdit sur sol gelé, enneigé, détrempé ou en forte pente ; respecter les distances aux cours d'eau.</t>
  </si>
  <si>
    <t>•  Noter la date de récolte et le rendement réalisé pour justifier les apports.</t>
  </si>
  <si>
    <t>LÉGENDE</t>
  </si>
  <si>
    <t>Cellule à saisir par l'utilisateur</t>
  </si>
  <si>
    <t>Calcul automatique — ne pas modifier</t>
  </si>
  <si>
    <t>Statut : Conforme</t>
  </si>
  <si>
    <t>Statut : À surveiller (proche du plafond)</t>
  </si>
  <si>
    <t>Statut : Dépassement du plafond 170 kg N/ha</t>
  </si>
  <si>
    <t>PARCELLES / ÎLOTS CULTURAUX</t>
  </si>
  <si>
    <t>Référentiel des surfaces de l'exploitation — sert de base aux menus déroulants et aux calculs</t>
  </si>
  <si>
    <t>Réf. îlot</t>
  </si>
  <si>
    <t>Nom de la parcelle</t>
  </si>
  <si>
    <t>Commune</t>
  </si>
  <si>
    <t>Surface (ha)</t>
  </si>
  <si>
    <t>Culture 2027</t>
  </si>
  <si>
    <t>Précédent cultural</t>
  </si>
  <si>
    <t>Objectif rendement</t>
  </si>
  <si>
    <t>Observations</t>
  </si>
  <si>
    <t>ÎL-01</t>
  </si>
  <si>
    <t>Le Grand Champ</t>
  </si>
  <si>
    <t>Blé tendre d'hiver</t>
  </si>
  <si>
    <t>Colza</t>
  </si>
  <si>
    <t>ÎL-02</t>
  </si>
  <si>
    <t>Les Sablons</t>
  </si>
  <si>
    <t>Maïs grain</t>
  </si>
  <si>
    <t>Blé tendre</t>
  </si>
  <si>
    <t>Îlot bordé par un cours d'eau</t>
  </si>
  <si>
    <t>ÎL-03</t>
  </si>
  <si>
    <t>La Prairie Basse</t>
  </si>
  <si>
    <t>Saint-Martin-des-Champs</t>
  </si>
  <si>
    <t>Prairie permanente</t>
  </si>
  <si>
    <t>Prairie</t>
  </si>
  <si>
    <t>Fauche puis pâture</t>
  </si>
  <si>
    <t>ÎL-04</t>
  </si>
  <si>
    <t>Le Coteau</t>
  </si>
  <si>
    <t>Orge de printemps</t>
  </si>
  <si>
    <t>Non</t>
  </si>
  <si>
    <t>ÎL-05</t>
  </si>
  <si>
    <t>Les Longues Raies</t>
  </si>
  <si>
    <t>Colza d'hiver</t>
  </si>
  <si>
    <t>ÎL-06</t>
  </si>
  <si>
    <t>Le Pré du Moulin</t>
  </si>
  <si>
    <t>Bourg-la-Rivière</t>
  </si>
  <si>
    <t>Tournesol</t>
  </si>
  <si>
    <t>Orge</t>
  </si>
  <si>
    <t>ÎL-07</t>
  </si>
  <si>
    <t>La Garenne</t>
  </si>
  <si>
    <t>ÎL-08</t>
  </si>
  <si>
    <t>Les Terres Fortes</t>
  </si>
  <si>
    <t>Betterave sucrière</t>
  </si>
  <si>
    <t>FERTILISANTS / EFFLUENTS</t>
  </si>
  <si>
    <t>Produits organiques et minéraux — teneur en azote et prix pilotent les calculs automatiques</t>
  </si>
  <si>
    <t>Code</t>
  </si>
  <si>
    <t>Désignation du produit</t>
  </si>
  <si>
    <t>Catégorie</t>
  </si>
  <si>
    <t>Type</t>
  </si>
  <si>
    <t>Unité</t>
  </si>
  <si>
    <t>Teneur en azote (kg N / unité)</t>
  </si>
  <si>
    <t>Prix unitaire (€/unité)</t>
  </si>
  <si>
    <t>FUM-BOV</t>
  </si>
  <si>
    <t>Fumier de bovins</t>
  </si>
  <si>
    <t>Organique</t>
  </si>
  <si>
    <t>I</t>
  </si>
  <si>
    <t>t</t>
  </si>
  <si>
    <t>Effluent de l'exploitation</t>
  </si>
  <si>
    <t>FUM-VOL</t>
  </si>
  <si>
    <t>Fumier de volailles</t>
  </si>
  <si>
    <t>II</t>
  </si>
  <si>
    <t>LIS-BOV</t>
  </si>
  <si>
    <t>Lisier de bovins</t>
  </si>
  <si>
    <t>m³</t>
  </si>
  <si>
    <t>Analyse annuelle recommandée</t>
  </si>
  <si>
    <t>LIS-POR</t>
  </si>
  <si>
    <t>Lisier de porcins</t>
  </si>
  <si>
    <t>COMP-VV</t>
  </si>
  <si>
    <t>Compost de déchets verts</t>
  </si>
  <si>
    <t>FIE-EQU</t>
  </si>
  <si>
    <t>Fumier de cheval</t>
  </si>
  <si>
    <t>AMN-335</t>
  </si>
  <si>
    <t>Ammonitrate 33,5 %</t>
  </si>
  <si>
    <t>Minéral</t>
  </si>
  <si>
    <t>kg</t>
  </si>
  <si>
    <t>UREE-46</t>
  </si>
  <si>
    <t>Urée 46 %</t>
  </si>
  <si>
    <t>SOL-390</t>
  </si>
  <si>
    <t>Solution azotée 39 %</t>
  </si>
  <si>
    <t>NPK-151</t>
  </si>
  <si>
    <t>Engrais NPK 15-10-10</t>
  </si>
  <si>
    <t>CAHIER D'ÉPANDAGE — ENREGISTREMENT DES APPORTS</t>
  </si>
  <si>
    <t>Une ligne par passage. Colonnes vertes = saisie · colonnes grises = calcul automatique</t>
  </si>
  <si>
    <t>N°</t>
  </si>
  <si>
    <t>Date d'épandage</t>
  </si>
  <si>
    <t>Culture</t>
  </si>
  <si>
    <t>Surface épandue (ha)</t>
  </si>
  <si>
    <t>Produit épandu</t>
  </si>
  <si>
    <t>Dose / ha</t>
  </si>
  <si>
    <t>Teneur en N (kg/unité)</t>
  </si>
  <si>
    <t>Azote apporté /ha (kg N/ha)</t>
  </si>
  <si>
    <t>Azote total (kg N)</t>
  </si>
  <si>
    <t>Prix unit. (€/unité)</t>
  </si>
  <si>
    <t>Coût de l'apport (€)</t>
  </si>
  <si>
    <t>Conditions du sol</t>
  </si>
  <si>
    <t>Matériel</t>
  </si>
  <si>
    <t>Opérateur</t>
  </si>
  <si>
    <t>Sol ressuyé</t>
  </si>
  <si>
    <t>Distributeur centrifuge</t>
  </si>
  <si>
    <t>J. Martin</t>
  </si>
  <si>
    <t>1er apport blé</t>
  </si>
  <si>
    <t>Sol sec</t>
  </si>
  <si>
    <t>2e apport blé</t>
  </si>
  <si>
    <t>Épandeur à fumier</t>
  </si>
  <si>
    <t>P. Dubois</t>
  </si>
  <si>
    <t>Avant implantation culture suivante</t>
  </si>
  <si>
    <t>Sol frais</t>
  </si>
  <si>
    <t>Tonne à lisier à pendillards</t>
  </si>
  <si>
    <t>Épandage sur maïs</t>
  </si>
  <si>
    <t>Prairie de fauche</t>
  </si>
  <si>
    <t>Rampe à buses</t>
  </si>
  <si>
    <t>Avant semis colza</t>
  </si>
  <si>
    <t>Apport colza automne</t>
  </si>
  <si>
    <t>Avant betterave</t>
  </si>
  <si>
    <t>SYNTHÈSE — BILAN AZOTÉ PAR ÎLOT</t>
  </si>
  <si>
    <t>Cumul des apports par parcelle et contrôle du plafond de 170 kg N/ha organique (campagne 2027)</t>
  </si>
  <si>
    <t>Nb d'apports</t>
  </si>
  <si>
    <t>Azote organique (kg N)</t>
  </si>
  <si>
    <t>Azote minéral (kg N)</t>
  </si>
  <si>
    <t>Azote total /ha (kg N/ha)</t>
  </si>
  <si>
    <t>Azote organique /ha (kg N/ha)</t>
  </si>
  <si>
    <t>Statut (plafond 170)</t>
  </si>
  <si>
    <t>Coût total (€)</t>
  </si>
  <si>
    <t>Coût /ha (€/ha)</t>
  </si>
  <si>
    <t>Plafond (kg N/ha)</t>
  </si>
  <si>
    <t>TOTAL / MOYENNE</t>
  </si>
  <si>
    <t>Azote organique apporté par îlot (kg N/ha) — comparaison au plafond réglementaire</t>
  </si>
  <si>
    <t>Matériel d'épandage</t>
  </si>
  <si>
    <t>Oui / Non</t>
  </si>
  <si>
    <t>Enfouisseur</t>
  </si>
  <si>
    <t>Sol légèrement humide</t>
  </si>
  <si>
    <t>Après enfouissement</t>
  </si>
  <si>
    <t>Localisateur d'engrais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</si>
</sst>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&quot; €&quot;"/>
    <numFmt numFmtId="166" formatCode="#,##0.000"/>
  </numFmts>
  <fonts count="12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sz val="12"/>
      <color rgb="FFFFFFFF"/>
      <name val="Calibri"/>
      <charset val="1"/>
    </font>
    <font>
      <b/>
      <sz val="11"/>
      <color rgb="FF1F5138"/>
      <name val="Calibri"/>
      <charset val="1"/>
    </font>
    <font>
      <b/>
      <sz val="10"/>
      <color rgb="FF33413A"/>
      <name val="Calibri"/>
      <charset val="1"/>
    </font>
    <font>
      <sz val="10"/>
      <color rgb="FF33413A"/>
      <name val="Calibri"/>
      <charset val="1"/>
    </font>
    <font>
      <b/>
      <sz val="9"/>
      <color rgb="FFFFFFFF"/>
      <name val="Calibri"/>
      <charset val="1"/>
    </font>
    <font>
      <b/>
      <sz val="20"/>
      <color rgb="FF1F5138"/>
      <name val="Calibri"/>
      <charset val="1"/>
    </font>
    <font>
      <b/>
      <sz val="18"/>
      <color rgb="FFFFFFFF"/>
      <name val="Calibri"/>
      <charset val="1"/>
    </font>
    <font>
      <sz val="10"/>
      <color rgb="FFFFFFFF"/>
      <name val="Calibri"/>
      <charset val="1"/>
    </font>
    <font>
      <b/>
      <sz val="10"/>
      <color rgb="FFFFFFFF"/>
      <name val="Calibri"/>
      <charset val="1"/>
    </font>
    <font>
      <b/>
      <sz val="9"/>
      <color rgb="FF1F5138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F5138"/>
        <bgColor rgb="FF33413A"/>
      </patternFill>
    </fill>
    <fill>
      <patternFill patternType="solid">
        <fgColor rgb="FF2E7D4F"/>
        <bgColor rgb="FF24693D"/>
      </patternFill>
    </fill>
    <fill>
      <patternFill patternType="solid">
        <fgColor rgb="FFE3EEE6"/>
        <bgColor rgb="FFDCEBDD"/>
      </patternFill>
    </fill>
    <fill>
      <patternFill patternType="solid">
        <fgColor rgb="FFFFFFFF"/>
        <bgColor rgb="FFF9F9F9"/>
      </patternFill>
    </fill>
    <fill>
      <patternFill patternType="solid">
        <fgColor rgb="FFFBF6E7"/>
        <bgColor rgb="FFF9F9F9"/>
      </patternFill>
    </fill>
    <fill>
      <patternFill patternType="solid">
        <fgColor rgb="FFF4EBCF"/>
        <bgColor rgb="FFFAEFCB"/>
      </patternFill>
    </fill>
    <fill>
      <patternFill patternType="solid">
        <fgColor rgb="FFDCEBDD"/>
        <bgColor rgb="FFE3EEE6"/>
      </patternFill>
    </fill>
    <fill>
      <patternFill patternType="solid">
        <fgColor rgb="FFFAEFCB"/>
        <bgColor rgb="FFF4EBCF"/>
      </patternFill>
    </fill>
    <fill>
      <patternFill patternType="solid">
        <fgColor rgb="FFF3D9D2"/>
        <bgColor rgb="FFF4EBCF"/>
      </patternFill>
    </fill>
    <fill>
      <patternFill patternType="solid">
        <fgColor rgb="FFF1F6F2"/>
        <bgColor rgb="FFF9F9F9"/>
      </patternFill>
    </fill>
  </fills>
  <borders count="3">
    <border>
      <left/>
      <right/>
      <top/>
      <bottom/>
      <diagonal/>
    </border>
    <border>
      <left style="thin">
        <color rgb="FFD9E0DB"/>
      </left>
      <right style="thin">
        <color rgb="FFD9E0DB"/>
      </right>
      <top style="thin">
        <color rgb="FFD9E0DB"/>
      </top>
      <bottom style="thin">
        <color rgb="FFD9E0DB"/>
      </bottom>
      <diagonal/>
    </border>
    <border>
      <left style="thin">
        <color rgb="FF2E7D4F"/>
      </left>
      <right style="thin">
        <color rgb="FF2E7D4F"/>
      </right>
      <top style="thin">
        <color rgb="FF2E7D4F"/>
      </top>
      <bottom style="medium">
        <color rgb="FF1F513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0" xfId="0" applyFont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165" fontId="7" fillId="4" borderId="1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" fontId="5" fillId="6" borderId="1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6" borderId="1" xfId="0" applyFill="1" applyBorder="1"/>
    <xf numFmtId="0" fontId="0" fillId="4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0" fillId="3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right" vertical="center"/>
    </xf>
    <xf numFmtId="3" fontId="5" fillId="6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" fontId="5" fillId="5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right" vertical="center"/>
    </xf>
    <xf numFmtId="165" fontId="5" fillId="6" borderId="1" xfId="0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1" fillId="11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4" fontId="5" fillId="11" borderId="1" xfId="0" applyNumberFormat="1" applyFont="1" applyFill="1" applyBorder="1" applyAlignment="1">
      <alignment horizontal="right" vertical="center"/>
    </xf>
    <xf numFmtId="1" fontId="5" fillId="11" borderId="1" xfId="0" applyNumberFormat="1" applyFont="1" applyFill="1" applyBorder="1" applyAlignment="1">
      <alignment horizontal="center" vertical="center" wrapText="1"/>
    </xf>
    <xf numFmtId="3" fontId="5" fillId="11" borderId="1" xfId="0" applyNumberFormat="1" applyFont="1" applyFill="1" applyBorder="1" applyAlignment="1">
      <alignment horizontal="right" vertical="center"/>
    </xf>
    <xf numFmtId="3" fontId="4" fillId="11" borderId="1" xfId="0" applyNumberFormat="1" applyFont="1" applyFill="1" applyBorder="1" applyAlignment="1">
      <alignment horizontal="right" vertical="center"/>
    </xf>
    <xf numFmtId="164" fontId="5" fillId="11" borderId="1" xfId="0" applyNumberFormat="1" applyFont="1" applyFill="1" applyBorder="1" applyAlignment="1">
      <alignment horizontal="right" vertical="center"/>
    </xf>
    <xf numFmtId="164" fontId="4" fillId="11" borderId="1" xfId="0" applyNumberFormat="1" applyFont="1" applyFill="1" applyBorder="1" applyAlignment="1">
      <alignment horizontal="right" vertical="center"/>
    </xf>
    <xf numFmtId="0" fontId="4" fillId="11" borderId="1" xfId="0" applyFont="1" applyFill="1" applyBorder="1" applyAlignment="1">
      <alignment horizontal="center" vertical="center" wrapText="1"/>
    </xf>
    <xf numFmtId="165" fontId="5" fillId="11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right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right" vertical="center"/>
    </xf>
    <xf numFmtId="0" fontId="10" fillId="3" borderId="0" xfId="0" applyFont="1" applyFill="1"/>
    <xf numFmtId="0" fontId="5" fillId="0" borderId="0" xfId="0" applyFont="1"/>
    <xf numFmtId="0" fontId="8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</cellXfs>
  <cellStyles count="1">
    <cellStyle name="Standard" xfId="0" builtinId="0"/>
  </cellStyles>
  <dxfs count="7">
    <dxf>
      <font>
        <b/>
        <sz val="10"/>
        <color rgb="FF24693D"/>
        <name val="Calibri"/>
        <charset val="1"/>
      </font>
      <fill>
        <patternFill>
          <bgColor rgb="FFDCEBDD"/>
        </patternFill>
      </fill>
    </dxf>
    <dxf>
      <font>
        <b/>
        <sz val="10"/>
        <color rgb="FF8A6410"/>
        <name val="Calibri"/>
        <charset val="1"/>
      </font>
      <fill>
        <patternFill>
          <bgColor rgb="FFFAEFCB"/>
        </patternFill>
      </fill>
    </dxf>
    <dxf>
      <font>
        <b/>
        <sz val="10"/>
        <color rgb="FFA2361F"/>
        <name val="Calibri"/>
        <charset val="1"/>
      </font>
      <fill>
        <patternFill>
          <bgColor rgb="FFF3D9D2"/>
        </patternFill>
      </fill>
    </dxf>
    <dxf>
      <font>
        <b/>
        <sz val="10"/>
        <color rgb="FF24693D"/>
        <name val="Calibri"/>
        <charset val="1"/>
      </font>
      <fill>
        <patternFill>
          <bgColor rgb="FFDCEBDD"/>
        </patternFill>
      </fill>
    </dxf>
    <dxf>
      <font>
        <b/>
        <sz val="10"/>
        <color rgb="FF8A6410"/>
        <name val="Calibri"/>
        <charset val="1"/>
      </font>
      <fill>
        <patternFill>
          <bgColor rgb="FFFAEFCB"/>
        </patternFill>
      </fill>
    </dxf>
    <dxf>
      <font>
        <b/>
        <sz val="10"/>
        <color rgb="FFA2361F"/>
        <name val="Calibri"/>
        <charset val="1"/>
      </font>
      <fill>
        <patternFill>
          <bgColor rgb="FFF3D9D2"/>
        </patternFill>
      </fill>
    </dxf>
    <dxf>
      <font>
        <b/>
        <sz val="10"/>
        <color rgb="FFB7871F"/>
        <name val="Calibri"/>
        <charset val="1"/>
      </font>
      <fill>
        <patternFill>
          <bgColor rgb="FFF4EBC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4693D"/>
      <rgbColor rgb="FF000080"/>
      <rgbColor rgb="FF8A6410"/>
      <rgbColor rgb="FF800080"/>
      <rgbColor rgb="FF008080"/>
      <rgbColor rgb="FFD9E0DB"/>
      <rgbColor rgb="FF878787"/>
      <rgbColor rgb="FF9999FF"/>
      <rgbColor rgb="FF993366"/>
      <rgbColor rgb="FFFBF6E7"/>
      <rgbColor rgb="FFE3EE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6F2"/>
      <rgbColor rgb="FFDCEBDD"/>
      <rgbColor rgb="FFFAEFCB"/>
      <rgbColor rgb="FFF4EBCF"/>
      <rgbColor rgb="FFF9F9F9"/>
      <rgbColor rgb="FFCC99FF"/>
      <rgbColor rgb="FFF3D9D2"/>
      <rgbColor rgb="FF3366FF"/>
      <rgbColor rgb="FF33CCCC"/>
      <rgbColor rgb="FF99CC00"/>
      <rgbColor rgb="FFFFCC00"/>
      <rgbColor rgb="FFB7871F"/>
      <rgbColor rgb="FFFF6600"/>
      <rgbColor rgb="FF666699"/>
      <rgbColor rgb="FF969696"/>
      <rgbColor rgb="FF003366"/>
      <rgbColor rgb="FF2E7D4F"/>
      <rgbColor rgb="FF003300"/>
      <rgbColor rgb="FF1F5138"/>
      <rgbColor rgb="FFA2361F"/>
      <rgbColor rgb="FF993366"/>
      <rgbColor rgb="FF333399"/>
      <rgbColor rgb="FF33413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Synthèse!$I$3</c:f>
              <c:strCache>
                <c:ptCount val="1"/>
                <c:pt idx="0">
                  <c:v>Azote organique /ha (kg N/ha)</c:v>
                </c:pt>
              </c:strCache>
            </c:strRef>
          </c:tx>
          <c:spPr>
            <a:solidFill>
              <a:srgbClr val="2E7D4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Synthèse!$A$4:$A$11</c:f>
              <c:strCache>
                <c:ptCount val="8"/>
                <c:pt idx="0">
                  <c:v>ÎL-01</c:v>
                </c:pt>
                <c:pt idx="1">
                  <c:v>ÎL-02</c:v>
                </c:pt>
                <c:pt idx="2">
                  <c:v>ÎL-03</c:v>
                </c:pt>
                <c:pt idx="3">
                  <c:v>ÎL-04</c:v>
                </c:pt>
                <c:pt idx="4">
                  <c:v>ÎL-05</c:v>
                </c:pt>
                <c:pt idx="5">
                  <c:v>ÎL-06</c:v>
                </c:pt>
                <c:pt idx="6">
                  <c:v>ÎL-07</c:v>
                </c:pt>
                <c:pt idx="7">
                  <c:v>ÎL-08</c:v>
                </c:pt>
              </c:strCache>
            </c:strRef>
          </c:cat>
          <c:val>
            <c:numRef>
              <c:f>Synthèse!$I$4:$I$11</c:f>
              <c:numCache>
                <c:formatCode>#,##0.0</c:formatCode>
                <c:ptCount val="8"/>
                <c:pt idx="0">
                  <c:v>100</c:v>
                </c:pt>
                <c:pt idx="1">
                  <c:v>90</c:v>
                </c:pt>
                <c:pt idx="2">
                  <c:v>125</c:v>
                </c:pt>
                <c:pt idx="3">
                  <c:v>0</c:v>
                </c:pt>
                <c:pt idx="4">
                  <c:v>180</c:v>
                </c:pt>
                <c:pt idx="5">
                  <c:v>0</c:v>
                </c:pt>
                <c:pt idx="6">
                  <c:v>157.5</c:v>
                </c:pt>
                <c:pt idx="7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9-46C2-BB48-B95B8BDCB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26587"/>
        <c:axId val="34741950"/>
      </c:barChart>
      <c:lineChart>
        <c:grouping val="standard"/>
        <c:varyColors val="0"/>
        <c:ser>
          <c:idx val="1"/>
          <c:order val="1"/>
          <c:tx>
            <c:strRef>
              <c:f>Synthèse!$M$3</c:f>
              <c:strCache>
                <c:ptCount val="1"/>
                <c:pt idx="0">
                  <c:v>Plafond (kg N/ha)</c:v>
                </c:pt>
              </c:strCache>
            </c:strRef>
          </c:tx>
          <c:spPr>
            <a:ln w="21960">
              <a:solidFill>
                <a:srgbClr val="A2361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Synthèse!$A$4:$A$11</c:f>
              <c:strCache>
                <c:ptCount val="8"/>
                <c:pt idx="0">
                  <c:v>ÎL-01</c:v>
                </c:pt>
                <c:pt idx="1">
                  <c:v>ÎL-02</c:v>
                </c:pt>
                <c:pt idx="2">
                  <c:v>ÎL-03</c:v>
                </c:pt>
                <c:pt idx="3">
                  <c:v>ÎL-04</c:v>
                </c:pt>
                <c:pt idx="4">
                  <c:v>ÎL-05</c:v>
                </c:pt>
                <c:pt idx="5">
                  <c:v>ÎL-06</c:v>
                </c:pt>
                <c:pt idx="6">
                  <c:v>ÎL-07</c:v>
                </c:pt>
                <c:pt idx="7">
                  <c:v>ÎL-08</c:v>
                </c:pt>
              </c:strCache>
            </c:strRef>
          </c:cat>
          <c:val>
            <c:numRef>
              <c:f>Synthèse!$M$4:$M$11</c:f>
              <c:numCache>
                <c:formatCode>0</c:formatCode>
                <c:ptCount val="8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B9-46C2-BB48-B95B8BDCB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5626587"/>
        <c:axId val="34741950"/>
      </c:lineChart>
      <c:catAx>
        <c:axId val="4562658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Îlot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741950"/>
        <c:crosses val="autoZero"/>
        <c:auto val="1"/>
        <c:lblAlgn val="ctr"/>
        <c:lblOffset val="100"/>
        <c:noMultiLvlLbl val="0"/>
      </c:catAx>
      <c:valAx>
        <c:axId val="34741950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kg N/ha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562658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7</xdr:col>
      <xdr:colOff>870840</xdr:colOff>
      <xdr:row>29</xdr:row>
      <xdr:rowOff>93600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5138"/>
  </sheetPr>
  <dimension ref="A1:S43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39" sqref="L39"/>
    </sheetView>
  </sheetViews>
  <sheetFormatPr baseColWidth="10" defaultColWidth="8.7109375" defaultRowHeight="15" x14ac:dyDescent="0.25"/>
  <cols>
    <col min="1" max="1" width="5" customWidth="1"/>
    <col min="2" max="2" width="14" customWidth="1"/>
    <col min="3" max="3" width="10" customWidth="1"/>
    <col min="4" max="4" width="18" customWidth="1"/>
    <col min="5" max="5" width="13" customWidth="1"/>
    <col min="6" max="6" width="22" customWidth="1"/>
    <col min="7" max="7" width="12" customWidth="1"/>
    <col min="8" max="8" width="8" customWidth="1"/>
    <col min="9" max="9" width="9" customWidth="1"/>
    <col min="10" max="10" width="7" customWidth="1"/>
    <col min="11" max="11" width="14" customWidth="1"/>
    <col min="12" max="12" width="15" customWidth="1"/>
    <col min="13" max="15" width="14" customWidth="1"/>
    <col min="16" max="16" width="16" customWidth="1"/>
    <col min="17" max="17" width="22" customWidth="1"/>
    <col min="18" max="18" width="13" customWidth="1"/>
    <col min="19" max="19" width="24" customWidth="1"/>
  </cols>
  <sheetData>
    <row r="1" spans="1:19" ht="33.75" customHeight="1" x14ac:dyDescent="0.25">
      <c r="A1" s="69" t="s">
        <v>119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</row>
    <row r="2" spans="1:19" ht="19.5" customHeight="1" x14ac:dyDescent="0.25">
      <c r="A2" s="70" t="s">
        <v>120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33.75" customHeight="1" x14ac:dyDescent="0.25">
      <c r="A3" s="22" t="s">
        <v>121</v>
      </c>
      <c r="B3" s="22" t="s">
        <v>122</v>
      </c>
      <c r="C3" s="22" t="s">
        <v>41</v>
      </c>
      <c r="D3" s="22" t="s">
        <v>123</v>
      </c>
      <c r="E3" s="22" t="s">
        <v>124</v>
      </c>
      <c r="F3" s="22" t="s">
        <v>125</v>
      </c>
      <c r="G3" s="22" t="s">
        <v>85</v>
      </c>
      <c r="H3" s="22" t="s">
        <v>86</v>
      </c>
      <c r="I3" s="22" t="s">
        <v>126</v>
      </c>
      <c r="J3" s="22" t="s">
        <v>87</v>
      </c>
      <c r="K3" s="22" t="s">
        <v>127</v>
      </c>
      <c r="L3" s="22" t="s">
        <v>128</v>
      </c>
      <c r="M3" s="22" t="s">
        <v>129</v>
      </c>
      <c r="N3" s="22" t="s">
        <v>130</v>
      </c>
      <c r="O3" s="22" t="s">
        <v>131</v>
      </c>
      <c r="P3" s="22" t="s">
        <v>132</v>
      </c>
      <c r="Q3" s="22" t="s">
        <v>133</v>
      </c>
      <c r="R3" s="22" t="s">
        <v>134</v>
      </c>
      <c r="S3" s="22" t="s">
        <v>48</v>
      </c>
    </row>
    <row r="4" spans="1:19" ht="16.5" customHeight="1" x14ac:dyDescent="0.25">
      <c r="A4" s="34">
        <v>1</v>
      </c>
      <c r="B4" s="35">
        <v>46430</v>
      </c>
      <c r="C4" s="23" t="s">
        <v>49</v>
      </c>
      <c r="D4" s="36" t="str">
        <f>IFERROR(INDEX(Parcelles!$E:$E,MATCH($C4,Parcelles!$A:$A,0)),"")</f>
        <v>Blé tendre d'hiver</v>
      </c>
      <c r="E4" s="24">
        <v>12.4</v>
      </c>
      <c r="F4" s="16" t="s">
        <v>110</v>
      </c>
      <c r="G4" s="37" t="str">
        <f>IFERROR(INDEX(Fertilisants!$C:$C,MATCH($F4,Fertilisants!$B:$B,0)),"")</f>
        <v>Minéral</v>
      </c>
      <c r="H4" s="37" t="str">
        <f>IFERROR(INDEX(Fertilisants!$D:$D,MATCH($F4,Fertilisants!$B:$B,0)),"")</f>
        <v>Minéral</v>
      </c>
      <c r="I4" s="38">
        <v>150</v>
      </c>
      <c r="J4" s="37" t="str">
        <f>IFERROR(INDEX(Fertilisants!$E:$E,MATCH($F4,Fertilisants!$B:$B,0)),"")</f>
        <v>kg</v>
      </c>
      <c r="K4" s="39">
        <f>IFERROR(INDEX(Fertilisants!$F:$F,MATCH($F4,Fertilisants!$B:$B,0)),"")</f>
        <v>0.33500000000000002</v>
      </c>
      <c r="L4" s="40">
        <f t="shared" ref="L4:L43" si="0">IF(OR($I4="",$K4=""),"",$I4*$K4)</f>
        <v>50.25</v>
      </c>
      <c r="M4" s="41">
        <f t="shared" ref="M4:M43" si="1">IF(OR($L4="",$E4=""),"",$L4*$E4)</f>
        <v>623.1</v>
      </c>
      <c r="N4" s="42">
        <f>IFERROR(INDEX(Fertilisants!$G:$G,MATCH($F4,Fertilisants!$B:$B,0)),"")</f>
        <v>0.42</v>
      </c>
      <c r="O4" s="42">
        <f t="shared" ref="O4:O43" si="2">IF(OR($I4="",$E4="",$N4=""),"",$I4*$E4*$N4)</f>
        <v>781.19999999999993</v>
      </c>
      <c r="P4" s="16" t="s">
        <v>135</v>
      </c>
      <c r="Q4" s="16" t="s">
        <v>136</v>
      </c>
      <c r="R4" s="16" t="s">
        <v>137</v>
      </c>
      <c r="S4" s="16" t="s">
        <v>138</v>
      </c>
    </row>
    <row r="5" spans="1:19" ht="16.5" customHeight="1" x14ac:dyDescent="0.25">
      <c r="A5" s="43">
        <v>2</v>
      </c>
      <c r="B5" s="35">
        <v>46464</v>
      </c>
      <c r="C5" s="23" t="s">
        <v>49</v>
      </c>
      <c r="D5" s="36" t="str">
        <f>IFERROR(INDEX(Parcelles!$E:$E,MATCH($C5,Parcelles!$A:$A,0)),"")</f>
        <v>Blé tendre d'hiver</v>
      </c>
      <c r="E5" s="24">
        <v>12.4</v>
      </c>
      <c r="F5" s="16" t="s">
        <v>110</v>
      </c>
      <c r="G5" s="37" t="str">
        <f>IFERROR(INDEX(Fertilisants!$C:$C,MATCH($F5,Fertilisants!$B:$B,0)),"")</f>
        <v>Minéral</v>
      </c>
      <c r="H5" s="37" t="str">
        <f>IFERROR(INDEX(Fertilisants!$D:$D,MATCH($F5,Fertilisants!$B:$B,0)),"")</f>
        <v>Minéral</v>
      </c>
      <c r="I5" s="38">
        <v>130</v>
      </c>
      <c r="J5" s="37" t="str">
        <f>IFERROR(INDEX(Fertilisants!$E:$E,MATCH($F5,Fertilisants!$B:$B,0)),"")</f>
        <v>kg</v>
      </c>
      <c r="K5" s="39">
        <f>IFERROR(INDEX(Fertilisants!$F:$F,MATCH($F5,Fertilisants!$B:$B,0)),"")</f>
        <v>0.33500000000000002</v>
      </c>
      <c r="L5" s="40">
        <f t="shared" si="0"/>
        <v>43.550000000000004</v>
      </c>
      <c r="M5" s="41">
        <f t="shared" si="1"/>
        <v>540.0200000000001</v>
      </c>
      <c r="N5" s="42">
        <f>IFERROR(INDEX(Fertilisants!$G:$G,MATCH($F5,Fertilisants!$B:$B,0)),"")</f>
        <v>0.42</v>
      </c>
      <c r="O5" s="42">
        <f t="shared" si="2"/>
        <v>677.04</v>
      </c>
      <c r="P5" s="16" t="s">
        <v>139</v>
      </c>
      <c r="Q5" s="16" t="s">
        <v>136</v>
      </c>
      <c r="R5" s="16" t="s">
        <v>137</v>
      </c>
      <c r="S5" s="16" t="s">
        <v>140</v>
      </c>
    </row>
    <row r="6" spans="1:19" ht="16.5" customHeight="1" x14ac:dyDescent="0.25">
      <c r="A6" s="34">
        <v>3</v>
      </c>
      <c r="B6" s="35">
        <v>46629</v>
      </c>
      <c r="C6" s="23" t="s">
        <v>49</v>
      </c>
      <c r="D6" s="36" t="str">
        <f>IFERROR(INDEX(Parcelles!$E:$E,MATCH($C6,Parcelles!$A:$A,0)),"")</f>
        <v>Blé tendre d'hiver</v>
      </c>
      <c r="E6" s="24">
        <v>12.4</v>
      </c>
      <c r="F6" s="16" t="s">
        <v>91</v>
      </c>
      <c r="G6" s="37" t="str">
        <f>IFERROR(INDEX(Fertilisants!$C:$C,MATCH($F6,Fertilisants!$B:$B,0)),"")</f>
        <v>Organique</v>
      </c>
      <c r="H6" s="37" t="str">
        <f>IFERROR(INDEX(Fertilisants!$D:$D,MATCH($F6,Fertilisants!$B:$B,0)),"")</f>
        <v>I</v>
      </c>
      <c r="I6" s="38">
        <v>20</v>
      </c>
      <c r="J6" s="37" t="str">
        <f>IFERROR(INDEX(Fertilisants!$E:$E,MATCH($F6,Fertilisants!$B:$B,0)),"")</f>
        <v>t</v>
      </c>
      <c r="K6" s="39">
        <f>IFERROR(INDEX(Fertilisants!$F:$F,MATCH($F6,Fertilisants!$B:$B,0)),"")</f>
        <v>5</v>
      </c>
      <c r="L6" s="40">
        <f t="shared" si="0"/>
        <v>100</v>
      </c>
      <c r="M6" s="41">
        <f t="shared" si="1"/>
        <v>1240</v>
      </c>
      <c r="N6" s="42">
        <f>IFERROR(INDEX(Fertilisants!$G:$G,MATCH($F6,Fertilisants!$B:$B,0)),"")</f>
        <v>8</v>
      </c>
      <c r="O6" s="42">
        <f t="shared" si="2"/>
        <v>1984</v>
      </c>
      <c r="P6" s="16" t="s">
        <v>139</v>
      </c>
      <c r="Q6" s="16" t="s">
        <v>141</v>
      </c>
      <c r="R6" s="16" t="s">
        <v>142</v>
      </c>
      <c r="S6" s="16" t="s">
        <v>143</v>
      </c>
    </row>
    <row r="7" spans="1:19" ht="16.5" customHeight="1" x14ac:dyDescent="0.25">
      <c r="A7" s="43">
        <v>4</v>
      </c>
      <c r="B7" s="35">
        <v>46621</v>
      </c>
      <c r="C7" s="23" t="s">
        <v>53</v>
      </c>
      <c r="D7" s="36" t="str">
        <f>IFERROR(INDEX(Parcelles!$E:$E,MATCH($C7,Parcelles!$A:$A,0)),"")</f>
        <v>Maïs grain</v>
      </c>
      <c r="E7" s="24">
        <v>8.75</v>
      </c>
      <c r="F7" s="16" t="s">
        <v>100</v>
      </c>
      <c r="G7" s="37" t="str">
        <f>IFERROR(INDEX(Fertilisants!$C:$C,MATCH($F7,Fertilisants!$B:$B,0)),"")</f>
        <v>Organique</v>
      </c>
      <c r="H7" s="37" t="str">
        <f>IFERROR(INDEX(Fertilisants!$D:$D,MATCH($F7,Fertilisants!$B:$B,0)),"")</f>
        <v>II</v>
      </c>
      <c r="I7" s="38">
        <v>30</v>
      </c>
      <c r="J7" s="37" t="str">
        <f>IFERROR(INDEX(Fertilisants!$E:$E,MATCH($F7,Fertilisants!$B:$B,0)),"")</f>
        <v>m³</v>
      </c>
      <c r="K7" s="39">
        <f>IFERROR(INDEX(Fertilisants!$F:$F,MATCH($F7,Fertilisants!$B:$B,0)),"")</f>
        <v>3</v>
      </c>
      <c r="L7" s="40">
        <f t="shared" si="0"/>
        <v>90</v>
      </c>
      <c r="M7" s="41">
        <f t="shared" si="1"/>
        <v>787.5</v>
      </c>
      <c r="N7" s="42">
        <f>IFERROR(INDEX(Fertilisants!$G:$G,MATCH($F7,Fertilisants!$B:$B,0)),"")</f>
        <v>4.5</v>
      </c>
      <c r="O7" s="42">
        <f t="shared" si="2"/>
        <v>1181.25</v>
      </c>
      <c r="P7" s="16" t="s">
        <v>144</v>
      </c>
      <c r="Q7" s="16" t="s">
        <v>145</v>
      </c>
      <c r="R7" s="16" t="s">
        <v>142</v>
      </c>
      <c r="S7" s="16" t="s">
        <v>146</v>
      </c>
    </row>
    <row r="8" spans="1:19" ht="16.5" customHeight="1" x14ac:dyDescent="0.25">
      <c r="A8" s="34">
        <v>5</v>
      </c>
      <c r="B8" s="35">
        <v>46492</v>
      </c>
      <c r="C8" s="23" t="s">
        <v>53</v>
      </c>
      <c r="D8" s="36" t="str">
        <f>IFERROR(INDEX(Parcelles!$E:$E,MATCH($C8,Parcelles!$A:$A,0)),"")</f>
        <v>Maïs grain</v>
      </c>
      <c r="E8" s="24">
        <v>8.75</v>
      </c>
      <c r="F8" s="16" t="s">
        <v>114</v>
      </c>
      <c r="G8" s="37" t="str">
        <f>IFERROR(INDEX(Fertilisants!$C:$C,MATCH($F8,Fertilisants!$B:$B,0)),"")</f>
        <v>Minéral</v>
      </c>
      <c r="H8" s="37" t="str">
        <f>IFERROR(INDEX(Fertilisants!$D:$D,MATCH($F8,Fertilisants!$B:$B,0)),"")</f>
        <v>Minéral</v>
      </c>
      <c r="I8" s="38">
        <v>120</v>
      </c>
      <c r="J8" s="37" t="str">
        <f>IFERROR(INDEX(Fertilisants!$E:$E,MATCH($F8,Fertilisants!$B:$B,0)),"")</f>
        <v>kg</v>
      </c>
      <c r="K8" s="39">
        <f>IFERROR(INDEX(Fertilisants!$F:$F,MATCH($F8,Fertilisants!$B:$B,0)),"")</f>
        <v>0.46</v>
      </c>
      <c r="L8" s="40">
        <f t="shared" si="0"/>
        <v>55.2</v>
      </c>
      <c r="M8" s="41">
        <f t="shared" si="1"/>
        <v>483</v>
      </c>
      <c r="N8" s="42">
        <f>IFERROR(INDEX(Fertilisants!$G:$G,MATCH($F8,Fertilisants!$B:$B,0)),"")</f>
        <v>0.55000000000000004</v>
      </c>
      <c r="O8" s="42">
        <f t="shared" si="2"/>
        <v>577.5</v>
      </c>
      <c r="P8" s="16" t="s">
        <v>135</v>
      </c>
      <c r="Q8" s="16" t="s">
        <v>136</v>
      </c>
      <c r="R8" s="16" t="s">
        <v>137</v>
      </c>
      <c r="S8" s="16"/>
    </row>
    <row r="9" spans="1:19" ht="16.5" customHeight="1" x14ac:dyDescent="0.25">
      <c r="A9" s="43">
        <v>6</v>
      </c>
      <c r="B9" s="35">
        <v>46438</v>
      </c>
      <c r="C9" s="23" t="s">
        <v>58</v>
      </c>
      <c r="D9" s="36" t="str">
        <f>IFERROR(INDEX(Parcelles!$E:$E,MATCH($C9,Parcelles!$A:$A,0)),"")</f>
        <v>Prairie permanente</v>
      </c>
      <c r="E9" s="24">
        <v>5.2</v>
      </c>
      <c r="F9" s="16" t="s">
        <v>91</v>
      </c>
      <c r="G9" s="37" t="str">
        <f>IFERROR(INDEX(Fertilisants!$C:$C,MATCH($F9,Fertilisants!$B:$B,0)),"")</f>
        <v>Organique</v>
      </c>
      <c r="H9" s="37" t="str">
        <f>IFERROR(INDEX(Fertilisants!$D:$D,MATCH($F9,Fertilisants!$B:$B,0)),"")</f>
        <v>I</v>
      </c>
      <c r="I9" s="38">
        <v>25</v>
      </c>
      <c r="J9" s="37" t="str">
        <f>IFERROR(INDEX(Fertilisants!$E:$E,MATCH($F9,Fertilisants!$B:$B,0)),"")</f>
        <v>t</v>
      </c>
      <c r="K9" s="39">
        <f>IFERROR(INDEX(Fertilisants!$F:$F,MATCH($F9,Fertilisants!$B:$B,0)),"")</f>
        <v>5</v>
      </c>
      <c r="L9" s="40">
        <f t="shared" si="0"/>
        <v>125</v>
      </c>
      <c r="M9" s="41">
        <f t="shared" si="1"/>
        <v>650</v>
      </c>
      <c r="N9" s="42">
        <f>IFERROR(INDEX(Fertilisants!$G:$G,MATCH($F9,Fertilisants!$B:$B,0)),"")</f>
        <v>8</v>
      </c>
      <c r="O9" s="42">
        <f t="shared" si="2"/>
        <v>1040</v>
      </c>
      <c r="P9" s="16" t="s">
        <v>135</v>
      </c>
      <c r="Q9" s="16" t="s">
        <v>141</v>
      </c>
      <c r="R9" s="16" t="s">
        <v>142</v>
      </c>
      <c r="S9" s="16" t="s">
        <v>147</v>
      </c>
    </row>
    <row r="10" spans="1:19" ht="16.5" customHeight="1" x14ac:dyDescent="0.25">
      <c r="A10" s="34">
        <v>7</v>
      </c>
      <c r="B10" s="35">
        <v>46456</v>
      </c>
      <c r="C10" s="23" t="s">
        <v>64</v>
      </c>
      <c r="D10" s="36" t="str">
        <f>IFERROR(INDEX(Parcelles!$E:$E,MATCH($C10,Parcelles!$A:$A,0)),"")</f>
        <v>Orge de printemps</v>
      </c>
      <c r="E10" s="24">
        <v>9.6</v>
      </c>
      <c r="F10" s="16" t="s">
        <v>116</v>
      </c>
      <c r="G10" s="37" t="str">
        <f>IFERROR(INDEX(Fertilisants!$C:$C,MATCH($F10,Fertilisants!$B:$B,0)),"")</f>
        <v>Minéral</v>
      </c>
      <c r="H10" s="37" t="str">
        <f>IFERROR(INDEX(Fertilisants!$D:$D,MATCH($F10,Fertilisants!$B:$B,0)),"")</f>
        <v>Minéral</v>
      </c>
      <c r="I10" s="38">
        <v>140</v>
      </c>
      <c r="J10" s="37" t="str">
        <f>IFERROR(INDEX(Fertilisants!$E:$E,MATCH($F10,Fertilisants!$B:$B,0)),"")</f>
        <v>kg</v>
      </c>
      <c r="K10" s="39">
        <f>IFERROR(INDEX(Fertilisants!$F:$F,MATCH($F10,Fertilisants!$B:$B,0)),"")</f>
        <v>0.39</v>
      </c>
      <c r="L10" s="40">
        <f t="shared" si="0"/>
        <v>54.6</v>
      </c>
      <c r="M10" s="41">
        <f t="shared" si="1"/>
        <v>524.16</v>
      </c>
      <c r="N10" s="42">
        <f>IFERROR(INDEX(Fertilisants!$G:$G,MATCH($F10,Fertilisants!$B:$B,0)),"")</f>
        <v>0.48</v>
      </c>
      <c r="O10" s="42">
        <f t="shared" si="2"/>
        <v>645.12</v>
      </c>
      <c r="P10" s="16" t="s">
        <v>144</v>
      </c>
      <c r="Q10" s="16" t="s">
        <v>148</v>
      </c>
      <c r="R10" s="16" t="s">
        <v>137</v>
      </c>
      <c r="S10" s="16"/>
    </row>
    <row r="11" spans="1:19" ht="16.5" customHeight="1" x14ac:dyDescent="0.25">
      <c r="A11" s="43">
        <v>8</v>
      </c>
      <c r="B11" s="35">
        <v>46627</v>
      </c>
      <c r="C11" s="23" t="s">
        <v>68</v>
      </c>
      <c r="D11" s="36" t="str">
        <f>IFERROR(INDEX(Parcelles!$E:$E,MATCH($C11,Parcelles!$A:$A,0)),"")</f>
        <v>Colza d'hiver</v>
      </c>
      <c r="E11" s="24">
        <v>15.3</v>
      </c>
      <c r="F11" s="16" t="s">
        <v>97</v>
      </c>
      <c r="G11" s="37" t="str">
        <f>IFERROR(INDEX(Fertilisants!$C:$C,MATCH($F11,Fertilisants!$B:$B,0)),"")</f>
        <v>Organique</v>
      </c>
      <c r="H11" s="37" t="str">
        <f>IFERROR(INDEX(Fertilisants!$D:$D,MATCH($F11,Fertilisants!$B:$B,0)),"")</f>
        <v>II</v>
      </c>
      <c r="I11" s="38">
        <v>9</v>
      </c>
      <c r="J11" s="37" t="str">
        <f>IFERROR(INDEX(Fertilisants!$E:$E,MATCH($F11,Fertilisants!$B:$B,0)),"")</f>
        <v>t</v>
      </c>
      <c r="K11" s="39">
        <f>IFERROR(INDEX(Fertilisants!$F:$F,MATCH($F11,Fertilisants!$B:$B,0)),"")</f>
        <v>20</v>
      </c>
      <c r="L11" s="40">
        <f t="shared" si="0"/>
        <v>180</v>
      </c>
      <c r="M11" s="41">
        <f t="shared" si="1"/>
        <v>2754</v>
      </c>
      <c r="N11" s="42">
        <f>IFERROR(INDEX(Fertilisants!$G:$G,MATCH($F11,Fertilisants!$B:$B,0)),"")</f>
        <v>15</v>
      </c>
      <c r="O11" s="42">
        <f t="shared" si="2"/>
        <v>2065.5000000000005</v>
      </c>
      <c r="P11" s="16" t="s">
        <v>139</v>
      </c>
      <c r="Q11" s="16" t="s">
        <v>141</v>
      </c>
      <c r="R11" s="16" t="s">
        <v>142</v>
      </c>
      <c r="S11" s="16" t="s">
        <v>149</v>
      </c>
    </row>
    <row r="12" spans="1:19" ht="16.5" customHeight="1" x14ac:dyDescent="0.25">
      <c r="A12" s="34">
        <v>9</v>
      </c>
      <c r="B12" s="35">
        <v>46642</v>
      </c>
      <c r="C12" s="23" t="s">
        <v>68</v>
      </c>
      <c r="D12" s="36" t="str">
        <f>IFERROR(INDEX(Parcelles!$E:$E,MATCH($C12,Parcelles!$A:$A,0)),"")</f>
        <v>Colza d'hiver</v>
      </c>
      <c r="E12" s="24">
        <v>15.3</v>
      </c>
      <c r="F12" s="16" t="s">
        <v>110</v>
      </c>
      <c r="G12" s="37" t="str">
        <f>IFERROR(INDEX(Fertilisants!$C:$C,MATCH($F12,Fertilisants!$B:$B,0)),"")</f>
        <v>Minéral</v>
      </c>
      <c r="H12" s="37" t="str">
        <f>IFERROR(INDEX(Fertilisants!$D:$D,MATCH($F12,Fertilisants!$B:$B,0)),"")</f>
        <v>Minéral</v>
      </c>
      <c r="I12" s="38">
        <v>60</v>
      </c>
      <c r="J12" s="37" t="str">
        <f>IFERROR(INDEX(Fertilisants!$E:$E,MATCH($F12,Fertilisants!$B:$B,0)),"")</f>
        <v>kg</v>
      </c>
      <c r="K12" s="39">
        <f>IFERROR(INDEX(Fertilisants!$F:$F,MATCH($F12,Fertilisants!$B:$B,0)),"")</f>
        <v>0.33500000000000002</v>
      </c>
      <c r="L12" s="40">
        <f t="shared" si="0"/>
        <v>20.100000000000001</v>
      </c>
      <c r="M12" s="41">
        <f t="shared" si="1"/>
        <v>307.53000000000003</v>
      </c>
      <c r="N12" s="42">
        <f>IFERROR(INDEX(Fertilisants!$G:$G,MATCH($F12,Fertilisants!$B:$B,0)),"")</f>
        <v>0.42</v>
      </c>
      <c r="O12" s="42">
        <f t="shared" si="2"/>
        <v>385.56</v>
      </c>
      <c r="P12" s="16" t="s">
        <v>135</v>
      </c>
      <c r="Q12" s="16" t="s">
        <v>136</v>
      </c>
      <c r="R12" s="16" t="s">
        <v>137</v>
      </c>
      <c r="S12" s="16" t="s">
        <v>150</v>
      </c>
    </row>
    <row r="13" spans="1:19" ht="16.5" customHeight="1" x14ac:dyDescent="0.25">
      <c r="A13" s="43">
        <v>10</v>
      </c>
      <c r="B13" s="35">
        <v>46502</v>
      </c>
      <c r="C13" s="23" t="s">
        <v>71</v>
      </c>
      <c r="D13" s="36" t="str">
        <f>IFERROR(INDEX(Parcelles!$E:$E,MATCH($C13,Parcelles!$A:$A,0)),"")</f>
        <v>Tournesol</v>
      </c>
      <c r="E13" s="24">
        <v>6.85</v>
      </c>
      <c r="F13" s="16" t="s">
        <v>118</v>
      </c>
      <c r="G13" s="37" t="str">
        <f>IFERROR(INDEX(Fertilisants!$C:$C,MATCH($F13,Fertilisants!$B:$B,0)),"")</f>
        <v>Minéral</v>
      </c>
      <c r="H13" s="37" t="str">
        <f>IFERROR(INDEX(Fertilisants!$D:$D,MATCH($F13,Fertilisants!$B:$B,0)),"")</f>
        <v>Minéral</v>
      </c>
      <c r="I13" s="38">
        <v>200</v>
      </c>
      <c r="J13" s="37" t="str">
        <f>IFERROR(INDEX(Fertilisants!$E:$E,MATCH($F13,Fertilisants!$B:$B,0)),"")</f>
        <v>kg</v>
      </c>
      <c r="K13" s="39">
        <f>IFERROR(INDEX(Fertilisants!$F:$F,MATCH($F13,Fertilisants!$B:$B,0)),"")</f>
        <v>0.15</v>
      </c>
      <c r="L13" s="40">
        <f t="shared" si="0"/>
        <v>30</v>
      </c>
      <c r="M13" s="41">
        <f t="shared" si="1"/>
        <v>205.5</v>
      </c>
      <c r="N13" s="42">
        <f>IFERROR(INDEX(Fertilisants!$G:$G,MATCH($F13,Fertilisants!$B:$B,0)),"")</f>
        <v>0.6</v>
      </c>
      <c r="O13" s="42">
        <f t="shared" si="2"/>
        <v>822</v>
      </c>
      <c r="P13" s="16" t="s">
        <v>139</v>
      </c>
      <c r="Q13" s="16" t="s">
        <v>136</v>
      </c>
      <c r="R13" s="16" t="s">
        <v>137</v>
      </c>
      <c r="S13" s="16"/>
    </row>
    <row r="14" spans="1:19" ht="16.5" customHeight="1" x14ac:dyDescent="0.25">
      <c r="A14" s="34">
        <v>11</v>
      </c>
      <c r="B14" s="35">
        <v>46448</v>
      </c>
      <c r="C14" s="23" t="s">
        <v>76</v>
      </c>
      <c r="D14" s="36" t="str">
        <f>IFERROR(INDEX(Parcelles!$E:$E,MATCH($C14,Parcelles!$A:$A,0)),"")</f>
        <v>Blé tendre d'hiver</v>
      </c>
      <c r="E14" s="24">
        <v>11.1</v>
      </c>
      <c r="F14" s="16" t="s">
        <v>104</v>
      </c>
      <c r="G14" s="37" t="str">
        <f>IFERROR(INDEX(Fertilisants!$C:$C,MATCH($F14,Fertilisants!$B:$B,0)),"")</f>
        <v>Organique</v>
      </c>
      <c r="H14" s="37" t="str">
        <f>IFERROR(INDEX(Fertilisants!$D:$D,MATCH($F14,Fertilisants!$B:$B,0)),"")</f>
        <v>II</v>
      </c>
      <c r="I14" s="38">
        <v>35</v>
      </c>
      <c r="J14" s="37" t="str">
        <f>IFERROR(INDEX(Fertilisants!$E:$E,MATCH($F14,Fertilisants!$B:$B,0)),"")</f>
        <v>m³</v>
      </c>
      <c r="K14" s="39">
        <f>IFERROR(INDEX(Fertilisants!$F:$F,MATCH($F14,Fertilisants!$B:$B,0)),"")</f>
        <v>4.5</v>
      </c>
      <c r="L14" s="40">
        <f t="shared" si="0"/>
        <v>157.5</v>
      </c>
      <c r="M14" s="41">
        <f t="shared" si="1"/>
        <v>1748.25</v>
      </c>
      <c r="N14" s="42">
        <f>IFERROR(INDEX(Fertilisants!$G:$G,MATCH($F14,Fertilisants!$B:$B,0)),"")</f>
        <v>5</v>
      </c>
      <c r="O14" s="42">
        <f t="shared" si="2"/>
        <v>1942.5</v>
      </c>
      <c r="P14" s="16" t="s">
        <v>144</v>
      </c>
      <c r="Q14" s="16" t="s">
        <v>145</v>
      </c>
      <c r="R14" s="16" t="s">
        <v>142</v>
      </c>
      <c r="S14" s="16"/>
    </row>
    <row r="15" spans="1:19" ht="16.5" customHeight="1" x14ac:dyDescent="0.25">
      <c r="A15" s="43">
        <v>12</v>
      </c>
      <c r="B15" s="35">
        <v>46466</v>
      </c>
      <c r="C15" s="23" t="s">
        <v>76</v>
      </c>
      <c r="D15" s="36" t="str">
        <f>IFERROR(INDEX(Parcelles!$E:$E,MATCH($C15,Parcelles!$A:$A,0)),"")</f>
        <v>Blé tendre d'hiver</v>
      </c>
      <c r="E15" s="24">
        <v>11.1</v>
      </c>
      <c r="F15" s="16" t="s">
        <v>110</v>
      </c>
      <c r="G15" s="37" t="str">
        <f>IFERROR(INDEX(Fertilisants!$C:$C,MATCH($F15,Fertilisants!$B:$B,0)),"")</f>
        <v>Minéral</v>
      </c>
      <c r="H15" s="37" t="str">
        <f>IFERROR(INDEX(Fertilisants!$D:$D,MATCH($F15,Fertilisants!$B:$B,0)),"")</f>
        <v>Minéral</v>
      </c>
      <c r="I15" s="38">
        <v>40</v>
      </c>
      <c r="J15" s="37" t="str">
        <f>IFERROR(INDEX(Fertilisants!$E:$E,MATCH($F15,Fertilisants!$B:$B,0)),"")</f>
        <v>kg</v>
      </c>
      <c r="K15" s="39">
        <f>IFERROR(INDEX(Fertilisants!$F:$F,MATCH($F15,Fertilisants!$B:$B,0)),"")</f>
        <v>0.33500000000000002</v>
      </c>
      <c r="L15" s="40">
        <f t="shared" si="0"/>
        <v>13.4</v>
      </c>
      <c r="M15" s="41">
        <f t="shared" si="1"/>
        <v>148.74</v>
      </c>
      <c r="N15" s="42">
        <f>IFERROR(INDEX(Fertilisants!$G:$G,MATCH($F15,Fertilisants!$B:$B,0)),"")</f>
        <v>0.42</v>
      </c>
      <c r="O15" s="42">
        <f t="shared" si="2"/>
        <v>186.48</v>
      </c>
      <c r="P15" s="16" t="s">
        <v>135</v>
      </c>
      <c r="Q15" s="16" t="s">
        <v>136</v>
      </c>
      <c r="R15" s="16" t="s">
        <v>137</v>
      </c>
      <c r="S15" s="16"/>
    </row>
    <row r="16" spans="1:19" ht="16.5" customHeight="1" x14ac:dyDescent="0.25">
      <c r="A16" s="34">
        <v>13</v>
      </c>
      <c r="B16" s="35">
        <v>46433</v>
      </c>
      <c r="C16" s="23" t="s">
        <v>78</v>
      </c>
      <c r="D16" s="36" t="str">
        <f>IFERROR(INDEX(Parcelles!$E:$E,MATCH($C16,Parcelles!$A:$A,0)),"")</f>
        <v>Betterave sucrière</v>
      </c>
      <c r="E16" s="24">
        <v>7.45</v>
      </c>
      <c r="F16" s="16" t="s">
        <v>91</v>
      </c>
      <c r="G16" s="37" t="str">
        <f>IFERROR(INDEX(Fertilisants!$C:$C,MATCH($F16,Fertilisants!$B:$B,0)),"")</f>
        <v>Organique</v>
      </c>
      <c r="H16" s="37" t="str">
        <f>IFERROR(INDEX(Fertilisants!$D:$D,MATCH($F16,Fertilisants!$B:$B,0)),"")</f>
        <v>I</v>
      </c>
      <c r="I16" s="38">
        <v>30</v>
      </c>
      <c r="J16" s="37" t="str">
        <f>IFERROR(INDEX(Fertilisants!$E:$E,MATCH($F16,Fertilisants!$B:$B,0)),"")</f>
        <v>t</v>
      </c>
      <c r="K16" s="39">
        <f>IFERROR(INDEX(Fertilisants!$F:$F,MATCH($F16,Fertilisants!$B:$B,0)),"")</f>
        <v>5</v>
      </c>
      <c r="L16" s="40">
        <f t="shared" si="0"/>
        <v>150</v>
      </c>
      <c r="M16" s="41">
        <f t="shared" si="1"/>
        <v>1117.5</v>
      </c>
      <c r="N16" s="42">
        <f>IFERROR(INDEX(Fertilisants!$G:$G,MATCH($F16,Fertilisants!$B:$B,0)),"")</f>
        <v>8</v>
      </c>
      <c r="O16" s="42">
        <f t="shared" si="2"/>
        <v>1788</v>
      </c>
      <c r="P16" s="16" t="s">
        <v>135</v>
      </c>
      <c r="Q16" s="16" t="s">
        <v>141</v>
      </c>
      <c r="R16" s="16" t="s">
        <v>142</v>
      </c>
      <c r="S16" s="16" t="s">
        <v>151</v>
      </c>
    </row>
    <row r="17" spans="1:19" ht="16.5" customHeight="1" x14ac:dyDescent="0.25">
      <c r="A17" s="43">
        <v>14</v>
      </c>
      <c r="B17" s="35">
        <v>46482</v>
      </c>
      <c r="C17" s="23" t="s">
        <v>78</v>
      </c>
      <c r="D17" s="36" t="str">
        <f>IFERROR(INDEX(Parcelles!$E:$E,MATCH($C17,Parcelles!$A:$A,0)),"")</f>
        <v>Betterave sucrière</v>
      </c>
      <c r="E17" s="24">
        <v>7.45</v>
      </c>
      <c r="F17" s="16" t="s">
        <v>110</v>
      </c>
      <c r="G17" s="37" t="str">
        <f>IFERROR(INDEX(Fertilisants!$C:$C,MATCH($F17,Fertilisants!$B:$B,0)),"")</f>
        <v>Minéral</v>
      </c>
      <c r="H17" s="37" t="str">
        <f>IFERROR(INDEX(Fertilisants!$D:$D,MATCH($F17,Fertilisants!$B:$B,0)),"")</f>
        <v>Minéral</v>
      </c>
      <c r="I17" s="38">
        <v>100</v>
      </c>
      <c r="J17" s="37" t="str">
        <f>IFERROR(INDEX(Fertilisants!$E:$E,MATCH($F17,Fertilisants!$B:$B,0)),"")</f>
        <v>kg</v>
      </c>
      <c r="K17" s="39">
        <f>IFERROR(INDEX(Fertilisants!$F:$F,MATCH($F17,Fertilisants!$B:$B,0)),"")</f>
        <v>0.33500000000000002</v>
      </c>
      <c r="L17" s="40">
        <f t="shared" si="0"/>
        <v>33.5</v>
      </c>
      <c r="M17" s="41">
        <f t="shared" si="1"/>
        <v>249.57500000000002</v>
      </c>
      <c r="N17" s="42">
        <f>IFERROR(INDEX(Fertilisants!$G:$G,MATCH($F17,Fertilisants!$B:$B,0)),"")</f>
        <v>0.42</v>
      </c>
      <c r="O17" s="42">
        <f t="shared" si="2"/>
        <v>312.89999999999998</v>
      </c>
      <c r="P17" s="16" t="s">
        <v>139</v>
      </c>
      <c r="Q17" s="16" t="s">
        <v>136</v>
      </c>
      <c r="R17" s="16" t="s">
        <v>137</v>
      </c>
      <c r="S17" s="16"/>
    </row>
    <row r="18" spans="1:19" ht="16.5" customHeight="1" x14ac:dyDescent="0.25">
      <c r="A18" s="34">
        <v>15</v>
      </c>
      <c r="B18" s="35"/>
      <c r="C18" s="23"/>
      <c r="D18" s="36" t="str">
        <f>IFERROR(INDEX(Parcelles!$E:$E,MATCH($C18,Parcelles!$A:$A,0)),"")</f>
        <v/>
      </c>
      <c r="E18" s="24"/>
      <c r="F18" s="16"/>
      <c r="G18" s="37" t="str">
        <f>IFERROR(INDEX(Fertilisants!$C:$C,MATCH($F18,Fertilisants!$B:$B,0)),"")</f>
        <v/>
      </c>
      <c r="H18" s="37" t="str">
        <f>IFERROR(INDEX(Fertilisants!$D:$D,MATCH($F18,Fertilisants!$B:$B,0)),"")</f>
        <v/>
      </c>
      <c r="I18" s="38"/>
      <c r="J18" s="37" t="str">
        <f>IFERROR(INDEX(Fertilisants!$E:$E,MATCH($F18,Fertilisants!$B:$B,0)),"")</f>
        <v/>
      </c>
      <c r="K18" s="39" t="str">
        <f>IFERROR(INDEX(Fertilisants!$F:$F,MATCH($F18,Fertilisants!$B:$B,0)),"")</f>
        <v/>
      </c>
      <c r="L18" s="40" t="str">
        <f t="shared" si="0"/>
        <v/>
      </c>
      <c r="M18" s="41" t="str">
        <f t="shared" si="1"/>
        <v/>
      </c>
      <c r="N18" s="42" t="str">
        <f>IFERROR(INDEX(Fertilisants!$G:$G,MATCH($F18,Fertilisants!$B:$B,0)),"")</f>
        <v/>
      </c>
      <c r="O18" s="42" t="str">
        <f t="shared" si="2"/>
        <v/>
      </c>
      <c r="P18" s="16"/>
      <c r="Q18" s="16"/>
      <c r="R18" s="16"/>
      <c r="S18" s="16"/>
    </row>
    <row r="19" spans="1:19" ht="16.5" customHeight="1" x14ac:dyDescent="0.25">
      <c r="A19" s="43">
        <v>16</v>
      </c>
      <c r="B19" s="35"/>
      <c r="C19" s="23"/>
      <c r="D19" s="36" t="str">
        <f>IFERROR(INDEX(Parcelles!$E:$E,MATCH($C19,Parcelles!$A:$A,0)),"")</f>
        <v/>
      </c>
      <c r="E19" s="24"/>
      <c r="F19" s="16"/>
      <c r="G19" s="37" t="str">
        <f>IFERROR(INDEX(Fertilisants!$C:$C,MATCH($F19,Fertilisants!$B:$B,0)),"")</f>
        <v/>
      </c>
      <c r="H19" s="37" t="str">
        <f>IFERROR(INDEX(Fertilisants!$D:$D,MATCH($F19,Fertilisants!$B:$B,0)),"")</f>
        <v/>
      </c>
      <c r="I19" s="38"/>
      <c r="J19" s="37" t="str">
        <f>IFERROR(INDEX(Fertilisants!$E:$E,MATCH($F19,Fertilisants!$B:$B,0)),"")</f>
        <v/>
      </c>
      <c r="K19" s="39" t="str">
        <f>IFERROR(INDEX(Fertilisants!$F:$F,MATCH($F19,Fertilisants!$B:$B,0)),"")</f>
        <v/>
      </c>
      <c r="L19" s="40" t="str">
        <f t="shared" si="0"/>
        <v/>
      </c>
      <c r="M19" s="41" t="str">
        <f t="shared" si="1"/>
        <v/>
      </c>
      <c r="N19" s="42" t="str">
        <f>IFERROR(INDEX(Fertilisants!$G:$G,MATCH($F19,Fertilisants!$B:$B,0)),"")</f>
        <v/>
      </c>
      <c r="O19" s="42" t="str">
        <f t="shared" si="2"/>
        <v/>
      </c>
      <c r="P19" s="16"/>
      <c r="Q19" s="16"/>
      <c r="R19" s="16"/>
      <c r="S19" s="16"/>
    </row>
    <row r="20" spans="1:19" ht="16.5" customHeight="1" x14ac:dyDescent="0.25">
      <c r="A20" s="34">
        <v>17</v>
      </c>
      <c r="B20" s="35"/>
      <c r="C20" s="23"/>
      <c r="D20" s="36" t="str">
        <f>IFERROR(INDEX(Parcelles!$E:$E,MATCH($C20,Parcelles!$A:$A,0)),"")</f>
        <v/>
      </c>
      <c r="E20" s="24"/>
      <c r="F20" s="16"/>
      <c r="G20" s="37" t="str">
        <f>IFERROR(INDEX(Fertilisants!$C:$C,MATCH($F20,Fertilisants!$B:$B,0)),"")</f>
        <v/>
      </c>
      <c r="H20" s="37" t="str">
        <f>IFERROR(INDEX(Fertilisants!$D:$D,MATCH($F20,Fertilisants!$B:$B,0)),"")</f>
        <v/>
      </c>
      <c r="I20" s="38"/>
      <c r="J20" s="37" t="str">
        <f>IFERROR(INDEX(Fertilisants!$E:$E,MATCH($F20,Fertilisants!$B:$B,0)),"")</f>
        <v/>
      </c>
      <c r="K20" s="39" t="str">
        <f>IFERROR(INDEX(Fertilisants!$F:$F,MATCH($F20,Fertilisants!$B:$B,0)),"")</f>
        <v/>
      </c>
      <c r="L20" s="40" t="str">
        <f t="shared" si="0"/>
        <v/>
      </c>
      <c r="M20" s="41" t="str">
        <f t="shared" si="1"/>
        <v/>
      </c>
      <c r="N20" s="42" t="str">
        <f>IFERROR(INDEX(Fertilisants!$G:$G,MATCH($F20,Fertilisants!$B:$B,0)),"")</f>
        <v/>
      </c>
      <c r="O20" s="42" t="str">
        <f t="shared" si="2"/>
        <v/>
      </c>
      <c r="P20" s="16"/>
      <c r="Q20" s="16"/>
      <c r="R20" s="16"/>
      <c r="S20" s="16"/>
    </row>
    <row r="21" spans="1:19" ht="16.5" customHeight="1" x14ac:dyDescent="0.25">
      <c r="A21" s="43">
        <v>18</v>
      </c>
      <c r="B21" s="35"/>
      <c r="C21" s="23"/>
      <c r="D21" s="36" t="str">
        <f>IFERROR(INDEX(Parcelles!$E:$E,MATCH($C21,Parcelles!$A:$A,0)),"")</f>
        <v/>
      </c>
      <c r="E21" s="24"/>
      <c r="F21" s="16"/>
      <c r="G21" s="37" t="str">
        <f>IFERROR(INDEX(Fertilisants!$C:$C,MATCH($F21,Fertilisants!$B:$B,0)),"")</f>
        <v/>
      </c>
      <c r="H21" s="37" t="str">
        <f>IFERROR(INDEX(Fertilisants!$D:$D,MATCH($F21,Fertilisants!$B:$B,0)),"")</f>
        <v/>
      </c>
      <c r="I21" s="38"/>
      <c r="J21" s="37" t="str">
        <f>IFERROR(INDEX(Fertilisants!$E:$E,MATCH($F21,Fertilisants!$B:$B,0)),"")</f>
        <v/>
      </c>
      <c r="K21" s="39" t="str">
        <f>IFERROR(INDEX(Fertilisants!$F:$F,MATCH($F21,Fertilisants!$B:$B,0)),"")</f>
        <v/>
      </c>
      <c r="L21" s="40" t="str">
        <f t="shared" si="0"/>
        <v/>
      </c>
      <c r="M21" s="41" t="str">
        <f t="shared" si="1"/>
        <v/>
      </c>
      <c r="N21" s="42" t="str">
        <f>IFERROR(INDEX(Fertilisants!$G:$G,MATCH($F21,Fertilisants!$B:$B,0)),"")</f>
        <v/>
      </c>
      <c r="O21" s="42" t="str">
        <f t="shared" si="2"/>
        <v/>
      </c>
      <c r="P21" s="16"/>
      <c r="Q21" s="16"/>
      <c r="R21" s="16"/>
      <c r="S21" s="16"/>
    </row>
    <row r="22" spans="1:19" ht="16.5" customHeight="1" x14ac:dyDescent="0.25">
      <c r="A22" s="34">
        <v>19</v>
      </c>
      <c r="B22" s="35"/>
      <c r="C22" s="23"/>
      <c r="D22" s="36" t="str">
        <f>IFERROR(INDEX(Parcelles!$E:$E,MATCH($C22,Parcelles!$A:$A,0)),"")</f>
        <v/>
      </c>
      <c r="E22" s="24"/>
      <c r="F22" s="16"/>
      <c r="G22" s="37" t="str">
        <f>IFERROR(INDEX(Fertilisants!$C:$C,MATCH($F22,Fertilisants!$B:$B,0)),"")</f>
        <v/>
      </c>
      <c r="H22" s="37" t="str">
        <f>IFERROR(INDEX(Fertilisants!$D:$D,MATCH($F22,Fertilisants!$B:$B,0)),"")</f>
        <v/>
      </c>
      <c r="I22" s="38"/>
      <c r="J22" s="37" t="str">
        <f>IFERROR(INDEX(Fertilisants!$E:$E,MATCH($F22,Fertilisants!$B:$B,0)),"")</f>
        <v/>
      </c>
      <c r="K22" s="39" t="str">
        <f>IFERROR(INDEX(Fertilisants!$F:$F,MATCH($F22,Fertilisants!$B:$B,0)),"")</f>
        <v/>
      </c>
      <c r="L22" s="40" t="str">
        <f t="shared" si="0"/>
        <v/>
      </c>
      <c r="M22" s="41" t="str">
        <f t="shared" si="1"/>
        <v/>
      </c>
      <c r="N22" s="42" t="str">
        <f>IFERROR(INDEX(Fertilisants!$G:$G,MATCH($F22,Fertilisants!$B:$B,0)),"")</f>
        <v/>
      </c>
      <c r="O22" s="42" t="str">
        <f t="shared" si="2"/>
        <v/>
      </c>
      <c r="P22" s="16"/>
      <c r="Q22" s="16"/>
      <c r="R22" s="16"/>
      <c r="S22" s="16"/>
    </row>
    <row r="23" spans="1:19" ht="16.5" customHeight="1" x14ac:dyDescent="0.25">
      <c r="A23" s="43">
        <v>20</v>
      </c>
      <c r="B23" s="35"/>
      <c r="C23" s="23"/>
      <c r="D23" s="36" t="str">
        <f>IFERROR(INDEX(Parcelles!$E:$E,MATCH($C23,Parcelles!$A:$A,0)),"")</f>
        <v/>
      </c>
      <c r="E23" s="24"/>
      <c r="F23" s="16"/>
      <c r="G23" s="37" t="str">
        <f>IFERROR(INDEX(Fertilisants!$C:$C,MATCH($F23,Fertilisants!$B:$B,0)),"")</f>
        <v/>
      </c>
      <c r="H23" s="37" t="str">
        <f>IFERROR(INDEX(Fertilisants!$D:$D,MATCH($F23,Fertilisants!$B:$B,0)),"")</f>
        <v/>
      </c>
      <c r="I23" s="38"/>
      <c r="J23" s="37" t="str">
        <f>IFERROR(INDEX(Fertilisants!$E:$E,MATCH($F23,Fertilisants!$B:$B,0)),"")</f>
        <v/>
      </c>
      <c r="K23" s="39" t="str">
        <f>IFERROR(INDEX(Fertilisants!$F:$F,MATCH($F23,Fertilisants!$B:$B,0)),"")</f>
        <v/>
      </c>
      <c r="L23" s="40" t="str">
        <f t="shared" si="0"/>
        <v/>
      </c>
      <c r="M23" s="41" t="str">
        <f t="shared" si="1"/>
        <v/>
      </c>
      <c r="N23" s="42" t="str">
        <f>IFERROR(INDEX(Fertilisants!$G:$G,MATCH($F23,Fertilisants!$B:$B,0)),"")</f>
        <v/>
      </c>
      <c r="O23" s="42" t="str">
        <f t="shared" si="2"/>
        <v/>
      </c>
      <c r="P23" s="16"/>
      <c r="Q23" s="16"/>
      <c r="R23" s="16"/>
      <c r="S23" s="16"/>
    </row>
    <row r="24" spans="1:19" ht="16.5" customHeight="1" x14ac:dyDescent="0.25">
      <c r="A24" s="34">
        <v>21</v>
      </c>
      <c r="B24" s="35"/>
      <c r="C24" s="23"/>
      <c r="D24" s="36" t="str">
        <f>IFERROR(INDEX(Parcelles!$E:$E,MATCH($C24,Parcelles!$A:$A,0)),"")</f>
        <v/>
      </c>
      <c r="E24" s="24"/>
      <c r="F24" s="16"/>
      <c r="G24" s="37" t="str">
        <f>IFERROR(INDEX(Fertilisants!$C:$C,MATCH($F24,Fertilisants!$B:$B,0)),"")</f>
        <v/>
      </c>
      <c r="H24" s="37" t="str">
        <f>IFERROR(INDEX(Fertilisants!$D:$D,MATCH($F24,Fertilisants!$B:$B,0)),"")</f>
        <v/>
      </c>
      <c r="I24" s="38"/>
      <c r="J24" s="37" t="str">
        <f>IFERROR(INDEX(Fertilisants!$E:$E,MATCH($F24,Fertilisants!$B:$B,0)),"")</f>
        <v/>
      </c>
      <c r="K24" s="39" t="str">
        <f>IFERROR(INDEX(Fertilisants!$F:$F,MATCH($F24,Fertilisants!$B:$B,0)),"")</f>
        <v/>
      </c>
      <c r="L24" s="40" t="str">
        <f t="shared" si="0"/>
        <v/>
      </c>
      <c r="M24" s="41" t="str">
        <f t="shared" si="1"/>
        <v/>
      </c>
      <c r="N24" s="42" t="str">
        <f>IFERROR(INDEX(Fertilisants!$G:$G,MATCH($F24,Fertilisants!$B:$B,0)),"")</f>
        <v/>
      </c>
      <c r="O24" s="42" t="str">
        <f t="shared" si="2"/>
        <v/>
      </c>
      <c r="P24" s="16"/>
      <c r="Q24" s="16"/>
      <c r="R24" s="16"/>
      <c r="S24" s="16"/>
    </row>
    <row r="25" spans="1:19" ht="16.5" customHeight="1" x14ac:dyDescent="0.25">
      <c r="A25" s="43">
        <v>22</v>
      </c>
      <c r="B25" s="35"/>
      <c r="C25" s="23"/>
      <c r="D25" s="36" t="str">
        <f>IFERROR(INDEX(Parcelles!$E:$E,MATCH($C25,Parcelles!$A:$A,0)),"")</f>
        <v/>
      </c>
      <c r="E25" s="24"/>
      <c r="F25" s="16"/>
      <c r="G25" s="37" t="str">
        <f>IFERROR(INDEX(Fertilisants!$C:$C,MATCH($F25,Fertilisants!$B:$B,0)),"")</f>
        <v/>
      </c>
      <c r="H25" s="37" t="str">
        <f>IFERROR(INDEX(Fertilisants!$D:$D,MATCH($F25,Fertilisants!$B:$B,0)),"")</f>
        <v/>
      </c>
      <c r="I25" s="38"/>
      <c r="J25" s="37" t="str">
        <f>IFERROR(INDEX(Fertilisants!$E:$E,MATCH($F25,Fertilisants!$B:$B,0)),"")</f>
        <v/>
      </c>
      <c r="K25" s="39" t="str">
        <f>IFERROR(INDEX(Fertilisants!$F:$F,MATCH($F25,Fertilisants!$B:$B,0)),"")</f>
        <v/>
      </c>
      <c r="L25" s="40" t="str">
        <f t="shared" si="0"/>
        <v/>
      </c>
      <c r="M25" s="41" t="str">
        <f t="shared" si="1"/>
        <v/>
      </c>
      <c r="N25" s="42" t="str">
        <f>IFERROR(INDEX(Fertilisants!$G:$G,MATCH($F25,Fertilisants!$B:$B,0)),"")</f>
        <v/>
      </c>
      <c r="O25" s="42" t="str">
        <f t="shared" si="2"/>
        <v/>
      </c>
      <c r="P25" s="16"/>
      <c r="Q25" s="16"/>
      <c r="R25" s="16"/>
      <c r="S25" s="16"/>
    </row>
    <row r="26" spans="1:19" ht="16.5" customHeight="1" x14ac:dyDescent="0.25">
      <c r="A26" s="34">
        <v>23</v>
      </c>
      <c r="B26" s="35"/>
      <c r="C26" s="23"/>
      <c r="D26" s="36" t="str">
        <f>IFERROR(INDEX(Parcelles!$E:$E,MATCH($C26,Parcelles!$A:$A,0)),"")</f>
        <v/>
      </c>
      <c r="E26" s="24"/>
      <c r="F26" s="16"/>
      <c r="G26" s="37" t="str">
        <f>IFERROR(INDEX(Fertilisants!$C:$C,MATCH($F26,Fertilisants!$B:$B,0)),"")</f>
        <v/>
      </c>
      <c r="H26" s="37" t="str">
        <f>IFERROR(INDEX(Fertilisants!$D:$D,MATCH($F26,Fertilisants!$B:$B,0)),"")</f>
        <v/>
      </c>
      <c r="I26" s="38"/>
      <c r="J26" s="37" t="str">
        <f>IFERROR(INDEX(Fertilisants!$E:$E,MATCH($F26,Fertilisants!$B:$B,0)),"")</f>
        <v/>
      </c>
      <c r="K26" s="39" t="str">
        <f>IFERROR(INDEX(Fertilisants!$F:$F,MATCH($F26,Fertilisants!$B:$B,0)),"")</f>
        <v/>
      </c>
      <c r="L26" s="40" t="str">
        <f t="shared" si="0"/>
        <v/>
      </c>
      <c r="M26" s="41" t="str">
        <f t="shared" si="1"/>
        <v/>
      </c>
      <c r="N26" s="42" t="str">
        <f>IFERROR(INDEX(Fertilisants!$G:$G,MATCH($F26,Fertilisants!$B:$B,0)),"")</f>
        <v/>
      </c>
      <c r="O26" s="42" t="str">
        <f t="shared" si="2"/>
        <v/>
      </c>
      <c r="P26" s="16"/>
      <c r="Q26" s="16"/>
      <c r="R26" s="16"/>
      <c r="S26" s="16"/>
    </row>
    <row r="27" spans="1:19" ht="16.5" customHeight="1" x14ac:dyDescent="0.25">
      <c r="A27" s="43">
        <v>24</v>
      </c>
      <c r="B27" s="35"/>
      <c r="C27" s="23"/>
      <c r="D27" s="36" t="str">
        <f>IFERROR(INDEX(Parcelles!$E:$E,MATCH($C27,Parcelles!$A:$A,0)),"")</f>
        <v/>
      </c>
      <c r="E27" s="24"/>
      <c r="F27" s="16"/>
      <c r="G27" s="37" t="str">
        <f>IFERROR(INDEX(Fertilisants!$C:$C,MATCH($F27,Fertilisants!$B:$B,0)),"")</f>
        <v/>
      </c>
      <c r="H27" s="37" t="str">
        <f>IFERROR(INDEX(Fertilisants!$D:$D,MATCH($F27,Fertilisants!$B:$B,0)),"")</f>
        <v/>
      </c>
      <c r="I27" s="38"/>
      <c r="J27" s="37" t="str">
        <f>IFERROR(INDEX(Fertilisants!$E:$E,MATCH($F27,Fertilisants!$B:$B,0)),"")</f>
        <v/>
      </c>
      <c r="K27" s="39" t="str">
        <f>IFERROR(INDEX(Fertilisants!$F:$F,MATCH($F27,Fertilisants!$B:$B,0)),"")</f>
        <v/>
      </c>
      <c r="L27" s="40" t="str">
        <f t="shared" si="0"/>
        <v/>
      </c>
      <c r="M27" s="41" t="str">
        <f t="shared" si="1"/>
        <v/>
      </c>
      <c r="N27" s="42" t="str">
        <f>IFERROR(INDEX(Fertilisants!$G:$G,MATCH($F27,Fertilisants!$B:$B,0)),"")</f>
        <v/>
      </c>
      <c r="O27" s="42" t="str">
        <f t="shared" si="2"/>
        <v/>
      </c>
      <c r="P27" s="16"/>
      <c r="Q27" s="16"/>
      <c r="R27" s="16"/>
      <c r="S27" s="16"/>
    </row>
    <row r="28" spans="1:19" ht="16.5" customHeight="1" x14ac:dyDescent="0.25">
      <c r="A28" s="34">
        <v>25</v>
      </c>
      <c r="B28" s="35"/>
      <c r="C28" s="23"/>
      <c r="D28" s="36" t="str">
        <f>IFERROR(INDEX(Parcelles!$E:$E,MATCH($C28,Parcelles!$A:$A,0)),"")</f>
        <v/>
      </c>
      <c r="E28" s="24"/>
      <c r="F28" s="16"/>
      <c r="G28" s="37" t="str">
        <f>IFERROR(INDEX(Fertilisants!$C:$C,MATCH($F28,Fertilisants!$B:$B,0)),"")</f>
        <v/>
      </c>
      <c r="H28" s="37" t="str">
        <f>IFERROR(INDEX(Fertilisants!$D:$D,MATCH($F28,Fertilisants!$B:$B,0)),"")</f>
        <v/>
      </c>
      <c r="I28" s="38"/>
      <c r="J28" s="37" t="str">
        <f>IFERROR(INDEX(Fertilisants!$E:$E,MATCH($F28,Fertilisants!$B:$B,0)),"")</f>
        <v/>
      </c>
      <c r="K28" s="39" t="str">
        <f>IFERROR(INDEX(Fertilisants!$F:$F,MATCH($F28,Fertilisants!$B:$B,0)),"")</f>
        <v/>
      </c>
      <c r="L28" s="40" t="str">
        <f t="shared" si="0"/>
        <v/>
      </c>
      <c r="M28" s="41" t="str">
        <f t="shared" si="1"/>
        <v/>
      </c>
      <c r="N28" s="42" t="str">
        <f>IFERROR(INDEX(Fertilisants!$G:$G,MATCH($F28,Fertilisants!$B:$B,0)),"")</f>
        <v/>
      </c>
      <c r="O28" s="42" t="str">
        <f t="shared" si="2"/>
        <v/>
      </c>
      <c r="P28" s="16"/>
      <c r="Q28" s="16"/>
      <c r="R28" s="16"/>
      <c r="S28" s="16"/>
    </row>
    <row r="29" spans="1:19" ht="16.5" customHeight="1" x14ac:dyDescent="0.25">
      <c r="A29" s="43">
        <v>26</v>
      </c>
      <c r="B29" s="35"/>
      <c r="C29" s="23"/>
      <c r="D29" s="36" t="str">
        <f>IFERROR(INDEX(Parcelles!$E:$E,MATCH($C29,Parcelles!$A:$A,0)),"")</f>
        <v/>
      </c>
      <c r="E29" s="24"/>
      <c r="F29" s="16"/>
      <c r="G29" s="37" t="str">
        <f>IFERROR(INDEX(Fertilisants!$C:$C,MATCH($F29,Fertilisants!$B:$B,0)),"")</f>
        <v/>
      </c>
      <c r="H29" s="37" t="str">
        <f>IFERROR(INDEX(Fertilisants!$D:$D,MATCH($F29,Fertilisants!$B:$B,0)),"")</f>
        <v/>
      </c>
      <c r="I29" s="38"/>
      <c r="J29" s="37" t="str">
        <f>IFERROR(INDEX(Fertilisants!$E:$E,MATCH($F29,Fertilisants!$B:$B,0)),"")</f>
        <v/>
      </c>
      <c r="K29" s="39" t="str">
        <f>IFERROR(INDEX(Fertilisants!$F:$F,MATCH($F29,Fertilisants!$B:$B,0)),"")</f>
        <v/>
      </c>
      <c r="L29" s="40" t="str">
        <f t="shared" si="0"/>
        <v/>
      </c>
      <c r="M29" s="41" t="str">
        <f t="shared" si="1"/>
        <v/>
      </c>
      <c r="N29" s="42" t="str">
        <f>IFERROR(INDEX(Fertilisants!$G:$G,MATCH($F29,Fertilisants!$B:$B,0)),"")</f>
        <v/>
      </c>
      <c r="O29" s="42" t="str">
        <f t="shared" si="2"/>
        <v/>
      </c>
      <c r="P29" s="16"/>
      <c r="Q29" s="16"/>
      <c r="R29" s="16"/>
      <c r="S29" s="16"/>
    </row>
    <row r="30" spans="1:19" ht="16.5" customHeight="1" x14ac:dyDescent="0.25">
      <c r="A30" s="34">
        <v>27</v>
      </c>
      <c r="B30" s="35"/>
      <c r="C30" s="23"/>
      <c r="D30" s="36" t="str">
        <f>IFERROR(INDEX(Parcelles!$E:$E,MATCH($C30,Parcelles!$A:$A,0)),"")</f>
        <v/>
      </c>
      <c r="E30" s="24"/>
      <c r="F30" s="16"/>
      <c r="G30" s="37" t="str">
        <f>IFERROR(INDEX(Fertilisants!$C:$C,MATCH($F30,Fertilisants!$B:$B,0)),"")</f>
        <v/>
      </c>
      <c r="H30" s="37" t="str">
        <f>IFERROR(INDEX(Fertilisants!$D:$D,MATCH($F30,Fertilisants!$B:$B,0)),"")</f>
        <v/>
      </c>
      <c r="I30" s="38"/>
      <c r="J30" s="37" t="str">
        <f>IFERROR(INDEX(Fertilisants!$E:$E,MATCH($F30,Fertilisants!$B:$B,0)),"")</f>
        <v/>
      </c>
      <c r="K30" s="39" t="str">
        <f>IFERROR(INDEX(Fertilisants!$F:$F,MATCH($F30,Fertilisants!$B:$B,0)),"")</f>
        <v/>
      </c>
      <c r="L30" s="40" t="str">
        <f t="shared" si="0"/>
        <v/>
      </c>
      <c r="M30" s="41" t="str">
        <f t="shared" si="1"/>
        <v/>
      </c>
      <c r="N30" s="42" t="str">
        <f>IFERROR(INDEX(Fertilisants!$G:$G,MATCH($F30,Fertilisants!$B:$B,0)),"")</f>
        <v/>
      </c>
      <c r="O30" s="42" t="str">
        <f t="shared" si="2"/>
        <v/>
      </c>
      <c r="P30" s="16"/>
      <c r="Q30" s="16"/>
      <c r="R30" s="16"/>
      <c r="S30" s="16"/>
    </row>
    <row r="31" spans="1:19" ht="16.5" customHeight="1" x14ac:dyDescent="0.25">
      <c r="A31" s="43">
        <v>28</v>
      </c>
      <c r="B31" s="35"/>
      <c r="C31" s="23"/>
      <c r="D31" s="36" t="str">
        <f>IFERROR(INDEX(Parcelles!$E:$E,MATCH($C31,Parcelles!$A:$A,0)),"")</f>
        <v/>
      </c>
      <c r="E31" s="24"/>
      <c r="F31" s="16"/>
      <c r="G31" s="37" t="str">
        <f>IFERROR(INDEX(Fertilisants!$C:$C,MATCH($F31,Fertilisants!$B:$B,0)),"")</f>
        <v/>
      </c>
      <c r="H31" s="37" t="str">
        <f>IFERROR(INDEX(Fertilisants!$D:$D,MATCH($F31,Fertilisants!$B:$B,0)),"")</f>
        <v/>
      </c>
      <c r="I31" s="38"/>
      <c r="J31" s="37" t="str">
        <f>IFERROR(INDEX(Fertilisants!$E:$E,MATCH($F31,Fertilisants!$B:$B,0)),"")</f>
        <v/>
      </c>
      <c r="K31" s="39" t="str">
        <f>IFERROR(INDEX(Fertilisants!$F:$F,MATCH($F31,Fertilisants!$B:$B,0)),"")</f>
        <v/>
      </c>
      <c r="L31" s="40" t="str">
        <f t="shared" si="0"/>
        <v/>
      </c>
      <c r="M31" s="41" t="str">
        <f t="shared" si="1"/>
        <v/>
      </c>
      <c r="N31" s="42" t="str">
        <f>IFERROR(INDEX(Fertilisants!$G:$G,MATCH($F31,Fertilisants!$B:$B,0)),"")</f>
        <v/>
      </c>
      <c r="O31" s="42" t="str">
        <f t="shared" si="2"/>
        <v/>
      </c>
      <c r="P31" s="16"/>
      <c r="Q31" s="16"/>
      <c r="R31" s="16"/>
      <c r="S31" s="16"/>
    </row>
    <row r="32" spans="1:19" ht="16.5" customHeight="1" x14ac:dyDescent="0.25">
      <c r="A32" s="34">
        <v>29</v>
      </c>
      <c r="B32" s="35"/>
      <c r="C32" s="23"/>
      <c r="D32" s="36" t="str">
        <f>IFERROR(INDEX(Parcelles!$E:$E,MATCH($C32,Parcelles!$A:$A,0)),"")</f>
        <v/>
      </c>
      <c r="E32" s="24"/>
      <c r="F32" s="16"/>
      <c r="G32" s="37" t="str">
        <f>IFERROR(INDEX(Fertilisants!$C:$C,MATCH($F32,Fertilisants!$B:$B,0)),"")</f>
        <v/>
      </c>
      <c r="H32" s="37" t="str">
        <f>IFERROR(INDEX(Fertilisants!$D:$D,MATCH($F32,Fertilisants!$B:$B,0)),"")</f>
        <v/>
      </c>
      <c r="I32" s="38"/>
      <c r="J32" s="37" t="str">
        <f>IFERROR(INDEX(Fertilisants!$E:$E,MATCH($F32,Fertilisants!$B:$B,0)),"")</f>
        <v/>
      </c>
      <c r="K32" s="39" t="str">
        <f>IFERROR(INDEX(Fertilisants!$F:$F,MATCH($F32,Fertilisants!$B:$B,0)),"")</f>
        <v/>
      </c>
      <c r="L32" s="40" t="str">
        <f t="shared" si="0"/>
        <v/>
      </c>
      <c r="M32" s="41" t="str">
        <f t="shared" si="1"/>
        <v/>
      </c>
      <c r="N32" s="42" t="str">
        <f>IFERROR(INDEX(Fertilisants!$G:$G,MATCH($F32,Fertilisants!$B:$B,0)),"")</f>
        <v/>
      </c>
      <c r="O32" s="42" t="str">
        <f t="shared" si="2"/>
        <v/>
      </c>
      <c r="P32" s="16"/>
      <c r="Q32" s="16"/>
      <c r="R32" s="16"/>
      <c r="S32" s="16"/>
    </row>
    <row r="33" spans="1:19" ht="16.5" customHeight="1" x14ac:dyDescent="0.25">
      <c r="A33" s="43">
        <v>30</v>
      </c>
      <c r="B33" s="35"/>
      <c r="C33" s="23"/>
      <c r="D33" s="36" t="str">
        <f>IFERROR(INDEX(Parcelles!$E:$E,MATCH($C33,Parcelles!$A:$A,0)),"")</f>
        <v/>
      </c>
      <c r="E33" s="24"/>
      <c r="F33" s="16"/>
      <c r="G33" s="37" t="str">
        <f>IFERROR(INDEX(Fertilisants!$C:$C,MATCH($F33,Fertilisants!$B:$B,0)),"")</f>
        <v/>
      </c>
      <c r="H33" s="37" t="str">
        <f>IFERROR(INDEX(Fertilisants!$D:$D,MATCH($F33,Fertilisants!$B:$B,0)),"")</f>
        <v/>
      </c>
      <c r="I33" s="38"/>
      <c r="J33" s="37" t="str">
        <f>IFERROR(INDEX(Fertilisants!$E:$E,MATCH($F33,Fertilisants!$B:$B,0)),"")</f>
        <v/>
      </c>
      <c r="K33" s="39" t="str">
        <f>IFERROR(INDEX(Fertilisants!$F:$F,MATCH($F33,Fertilisants!$B:$B,0)),"")</f>
        <v/>
      </c>
      <c r="L33" s="40" t="str">
        <f t="shared" si="0"/>
        <v/>
      </c>
      <c r="M33" s="41" t="str">
        <f t="shared" si="1"/>
        <v/>
      </c>
      <c r="N33" s="42" t="str">
        <f>IFERROR(INDEX(Fertilisants!$G:$G,MATCH($F33,Fertilisants!$B:$B,0)),"")</f>
        <v/>
      </c>
      <c r="O33" s="42" t="str">
        <f t="shared" si="2"/>
        <v/>
      </c>
      <c r="P33" s="16"/>
      <c r="Q33" s="16"/>
      <c r="R33" s="16"/>
      <c r="S33" s="16"/>
    </row>
    <row r="34" spans="1:19" ht="16.5" customHeight="1" x14ac:dyDescent="0.25">
      <c r="A34" s="34">
        <v>31</v>
      </c>
      <c r="B34" s="35"/>
      <c r="C34" s="23"/>
      <c r="D34" s="36" t="str">
        <f>IFERROR(INDEX(Parcelles!$E:$E,MATCH($C34,Parcelles!$A:$A,0)),"")</f>
        <v/>
      </c>
      <c r="E34" s="24"/>
      <c r="F34" s="16"/>
      <c r="G34" s="37" t="str">
        <f>IFERROR(INDEX(Fertilisants!$C:$C,MATCH($F34,Fertilisants!$B:$B,0)),"")</f>
        <v/>
      </c>
      <c r="H34" s="37" t="str">
        <f>IFERROR(INDEX(Fertilisants!$D:$D,MATCH($F34,Fertilisants!$B:$B,0)),"")</f>
        <v/>
      </c>
      <c r="I34" s="38"/>
      <c r="J34" s="37" t="str">
        <f>IFERROR(INDEX(Fertilisants!$E:$E,MATCH($F34,Fertilisants!$B:$B,0)),"")</f>
        <v/>
      </c>
      <c r="K34" s="39" t="str">
        <f>IFERROR(INDEX(Fertilisants!$F:$F,MATCH($F34,Fertilisants!$B:$B,0)),"")</f>
        <v/>
      </c>
      <c r="L34" s="40" t="str">
        <f t="shared" si="0"/>
        <v/>
      </c>
      <c r="M34" s="41" t="str">
        <f t="shared" si="1"/>
        <v/>
      </c>
      <c r="N34" s="42" t="str">
        <f>IFERROR(INDEX(Fertilisants!$G:$G,MATCH($F34,Fertilisants!$B:$B,0)),"")</f>
        <v/>
      </c>
      <c r="O34" s="42" t="str">
        <f t="shared" si="2"/>
        <v/>
      </c>
      <c r="P34" s="16"/>
      <c r="Q34" s="16"/>
      <c r="R34" s="16"/>
      <c r="S34" s="16"/>
    </row>
    <row r="35" spans="1:19" ht="16.5" customHeight="1" x14ac:dyDescent="0.25">
      <c r="A35" s="43">
        <v>32</v>
      </c>
      <c r="B35" s="35"/>
      <c r="C35" s="23"/>
      <c r="D35" s="36" t="str">
        <f>IFERROR(INDEX(Parcelles!$E:$E,MATCH($C35,Parcelles!$A:$A,0)),"")</f>
        <v/>
      </c>
      <c r="E35" s="24"/>
      <c r="F35" s="16"/>
      <c r="G35" s="37" t="str">
        <f>IFERROR(INDEX(Fertilisants!$C:$C,MATCH($F35,Fertilisants!$B:$B,0)),"")</f>
        <v/>
      </c>
      <c r="H35" s="37" t="str">
        <f>IFERROR(INDEX(Fertilisants!$D:$D,MATCH($F35,Fertilisants!$B:$B,0)),"")</f>
        <v/>
      </c>
      <c r="I35" s="38"/>
      <c r="J35" s="37" t="str">
        <f>IFERROR(INDEX(Fertilisants!$E:$E,MATCH($F35,Fertilisants!$B:$B,0)),"")</f>
        <v/>
      </c>
      <c r="K35" s="39" t="str">
        <f>IFERROR(INDEX(Fertilisants!$F:$F,MATCH($F35,Fertilisants!$B:$B,0)),"")</f>
        <v/>
      </c>
      <c r="L35" s="40" t="str">
        <f t="shared" si="0"/>
        <v/>
      </c>
      <c r="M35" s="41" t="str">
        <f t="shared" si="1"/>
        <v/>
      </c>
      <c r="N35" s="42" t="str">
        <f>IFERROR(INDEX(Fertilisants!$G:$G,MATCH($F35,Fertilisants!$B:$B,0)),"")</f>
        <v/>
      </c>
      <c r="O35" s="42" t="str">
        <f t="shared" si="2"/>
        <v/>
      </c>
      <c r="P35" s="16"/>
      <c r="Q35" s="16"/>
      <c r="R35" s="16"/>
      <c r="S35" s="16"/>
    </row>
    <row r="36" spans="1:19" ht="16.5" customHeight="1" x14ac:dyDescent="0.25">
      <c r="A36" s="34">
        <v>33</v>
      </c>
      <c r="B36" s="35"/>
      <c r="C36" s="23"/>
      <c r="D36" s="36" t="str">
        <f>IFERROR(INDEX(Parcelles!$E:$E,MATCH($C36,Parcelles!$A:$A,0)),"")</f>
        <v/>
      </c>
      <c r="E36" s="24"/>
      <c r="F36" s="16"/>
      <c r="G36" s="37" t="str">
        <f>IFERROR(INDEX(Fertilisants!$C:$C,MATCH($F36,Fertilisants!$B:$B,0)),"")</f>
        <v/>
      </c>
      <c r="H36" s="37" t="str">
        <f>IFERROR(INDEX(Fertilisants!$D:$D,MATCH($F36,Fertilisants!$B:$B,0)),"")</f>
        <v/>
      </c>
      <c r="I36" s="38"/>
      <c r="J36" s="37" t="str">
        <f>IFERROR(INDEX(Fertilisants!$E:$E,MATCH($F36,Fertilisants!$B:$B,0)),"")</f>
        <v/>
      </c>
      <c r="K36" s="39" t="str">
        <f>IFERROR(INDEX(Fertilisants!$F:$F,MATCH($F36,Fertilisants!$B:$B,0)),"")</f>
        <v/>
      </c>
      <c r="L36" s="40" t="str">
        <f t="shared" si="0"/>
        <v/>
      </c>
      <c r="M36" s="41" t="str">
        <f t="shared" si="1"/>
        <v/>
      </c>
      <c r="N36" s="42" t="str">
        <f>IFERROR(INDEX(Fertilisants!$G:$G,MATCH($F36,Fertilisants!$B:$B,0)),"")</f>
        <v/>
      </c>
      <c r="O36" s="42" t="str">
        <f t="shared" si="2"/>
        <v/>
      </c>
      <c r="P36" s="16"/>
      <c r="Q36" s="16"/>
      <c r="R36" s="16"/>
      <c r="S36" s="16"/>
    </row>
    <row r="37" spans="1:19" ht="16.5" customHeight="1" x14ac:dyDescent="0.25">
      <c r="A37" s="43">
        <v>34</v>
      </c>
      <c r="B37" s="35"/>
      <c r="C37" s="23"/>
      <c r="D37" s="36" t="str">
        <f>IFERROR(INDEX(Parcelles!$E:$E,MATCH($C37,Parcelles!$A:$A,0)),"")</f>
        <v/>
      </c>
      <c r="E37" s="24"/>
      <c r="F37" s="16"/>
      <c r="G37" s="37" t="str">
        <f>IFERROR(INDEX(Fertilisants!$C:$C,MATCH($F37,Fertilisants!$B:$B,0)),"")</f>
        <v/>
      </c>
      <c r="H37" s="37" t="str">
        <f>IFERROR(INDEX(Fertilisants!$D:$D,MATCH($F37,Fertilisants!$B:$B,0)),"")</f>
        <v/>
      </c>
      <c r="I37" s="38"/>
      <c r="J37" s="37" t="str">
        <f>IFERROR(INDEX(Fertilisants!$E:$E,MATCH($F37,Fertilisants!$B:$B,0)),"")</f>
        <v/>
      </c>
      <c r="K37" s="39" t="str">
        <f>IFERROR(INDEX(Fertilisants!$F:$F,MATCH($F37,Fertilisants!$B:$B,0)),"")</f>
        <v/>
      </c>
      <c r="L37" s="40" t="str">
        <f t="shared" si="0"/>
        <v/>
      </c>
      <c r="M37" s="41" t="str">
        <f t="shared" si="1"/>
        <v/>
      </c>
      <c r="N37" s="42" t="str">
        <f>IFERROR(INDEX(Fertilisants!$G:$G,MATCH($F37,Fertilisants!$B:$B,0)),"")</f>
        <v/>
      </c>
      <c r="O37" s="42" t="str">
        <f t="shared" si="2"/>
        <v/>
      </c>
      <c r="P37" s="16"/>
      <c r="Q37" s="16"/>
      <c r="R37" s="16"/>
      <c r="S37" s="16"/>
    </row>
    <row r="38" spans="1:19" ht="16.5" customHeight="1" x14ac:dyDescent="0.25">
      <c r="A38" s="34">
        <v>35</v>
      </c>
      <c r="B38" s="35"/>
      <c r="C38" s="23"/>
      <c r="D38" s="36" t="str">
        <f>IFERROR(INDEX(Parcelles!$E:$E,MATCH($C38,Parcelles!$A:$A,0)),"")</f>
        <v/>
      </c>
      <c r="E38" s="24"/>
      <c r="F38" s="16"/>
      <c r="G38" s="37" t="str">
        <f>IFERROR(INDEX(Fertilisants!$C:$C,MATCH($F38,Fertilisants!$B:$B,0)),"")</f>
        <v/>
      </c>
      <c r="H38" s="37" t="str">
        <f>IFERROR(INDEX(Fertilisants!$D:$D,MATCH($F38,Fertilisants!$B:$B,0)),"")</f>
        <v/>
      </c>
      <c r="I38" s="38"/>
      <c r="J38" s="37" t="str">
        <f>IFERROR(INDEX(Fertilisants!$E:$E,MATCH($F38,Fertilisants!$B:$B,0)),"")</f>
        <v/>
      </c>
      <c r="K38" s="39" t="str">
        <f>IFERROR(INDEX(Fertilisants!$F:$F,MATCH($F38,Fertilisants!$B:$B,0)),"")</f>
        <v/>
      </c>
      <c r="L38" s="40" t="str">
        <f t="shared" si="0"/>
        <v/>
      </c>
      <c r="M38" s="41" t="str">
        <f t="shared" si="1"/>
        <v/>
      </c>
      <c r="N38" s="42" t="str">
        <f>IFERROR(INDEX(Fertilisants!$G:$G,MATCH($F38,Fertilisants!$B:$B,0)),"")</f>
        <v/>
      </c>
      <c r="O38" s="42" t="str">
        <f t="shared" si="2"/>
        <v/>
      </c>
      <c r="P38" s="16"/>
      <c r="Q38" s="16"/>
      <c r="R38" s="16"/>
      <c r="S38" s="16"/>
    </row>
    <row r="39" spans="1:19" ht="16.5" customHeight="1" x14ac:dyDescent="0.25">
      <c r="A39" s="43">
        <v>36</v>
      </c>
      <c r="B39" s="35"/>
      <c r="C39" s="23"/>
      <c r="D39" s="36" t="str">
        <f>IFERROR(INDEX(Parcelles!$E:$E,MATCH($C39,Parcelles!$A:$A,0)),"")</f>
        <v/>
      </c>
      <c r="E39" s="24"/>
      <c r="F39" s="16"/>
      <c r="G39" s="37" t="str">
        <f>IFERROR(INDEX(Fertilisants!$C:$C,MATCH($F39,Fertilisants!$B:$B,0)),"")</f>
        <v/>
      </c>
      <c r="H39" s="37" t="str">
        <f>IFERROR(INDEX(Fertilisants!$D:$D,MATCH($F39,Fertilisants!$B:$B,0)),"")</f>
        <v/>
      </c>
      <c r="I39" s="38"/>
      <c r="J39" s="37" t="str">
        <f>IFERROR(INDEX(Fertilisants!$E:$E,MATCH($F39,Fertilisants!$B:$B,0)),"")</f>
        <v/>
      </c>
      <c r="K39" s="39" t="str">
        <f>IFERROR(INDEX(Fertilisants!$F:$F,MATCH($F39,Fertilisants!$B:$B,0)),"")</f>
        <v/>
      </c>
      <c r="L39" s="40" t="str">
        <f t="shared" si="0"/>
        <v/>
      </c>
      <c r="M39" s="41" t="str">
        <f t="shared" si="1"/>
        <v/>
      </c>
      <c r="N39" s="42" t="str">
        <f>IFERROR(INDEX(Fertilisants!$G:$G,MATCH($F39,Fertilisants!$B:$B,0)),"")</f>
        <v/>
      </c>
      <c r="O39" s="42" t="str">
        <f t="shared" si="2"/>
        <v/>
      </c>
      <c r="P39" s="16"/>
      <c r="Q39" s="16"/>
      <c r="R39" s="16"/>
      <c r="S39" s="16"/>
    </row>
    <row r="40" spans="1:19" ht="16.5" customHeight="1" x14ac:dyDescent="0.25">
      <c r="A40" s="34">
        <v>37</v>
      </c>
      <c r="B40" s="35"/>
      <c r="C40" s="23"/>
      <c r="D40" s="36" t="str">
        <f>IFERROR(INDEX(Parcelles!$E:$E,MATCH($C40,Parcelles!$A:$A,0)),"")</f>
        <v/>
      </c>
      <c r="E40" s="24"/>
      <c r="F40" s="16"/>
      <c r="G40" s="37" t="str">
        <f>IFERROR(INDEX(Fertilisants!$C:$C,MATCH($F40,Fertilisants!$B:$B,0)),"")</f>
        <v/>
      </c>
      <c r="H40" s="37" t="str">
        <f>IFERROR(INDEX(Fertilisants!$D:$D,MATCH($F40,Fertilisants!$B:$B,0)),"")</f>
        <v/>
      </c>
      <c r="I40" s="38"/>
      <c r="J40" s="37" t="str">
        <f>IFERROR(INDEX(Fertilisants!$E:$E,MATCH($F40,Fertilisants!$B:$B,0)),"")</f>
        <v/>
      </c>
      <c r="K40" s="39" t="str">
        <f>IFERROR(INDEX(Fertilisants!$F:$F,MATCH($F40,Fertilisants!$B:$B,0)),"")</f>
        <v/>
      </c>
      <c r="L40" s="40" t="str">
        <f t="shared" si="0"/>
        <v/>
      </c>
      <c r="M40" s="41" t="str">
        <f t="shared" si="1"/>
        <v/>
      </c>
      <c r="N40" s="42" t="str">
        <f>IFERROR(INDEX(Fertilisants!$G:$G,MATCH($F40,Fertilisants!$B:$B,0)),"")</f>
        <v/>
      </c>
      <c r="O40" s="42" t="str">
        <f t="shared" si="2"/>
        <v/>
      </c>
      <c r="P40" s="16"/>
      <c r="Q40" s="16"/>
      <c r="R40" s="16"/>
      <c r="S40" s="16"/>
    </row>
    <row r="41" spans="1:19" ht="16.5" customHeight="1" x14ac:dyDescent="0.25">
      <c r="A41" s="43">
        <v>38</v>
      </c>
      <c r="B41" s="35"/>
      <c r="C41" s="23"/>
      <c r="D41" s="36" t="str">
        <f>IFERROR(INDEX(Parcelles!$E:$E,MATCH($C41,Parcelles!$A:$A,0)),"")</f>
        <v/>
      </c>
      <c r="E41" s="24"/>
      <c r="F41" s="16"/>
      <c r="G41" s="37" t="str">
        <f>IFERROR(INDEX(Fertilisants!$C:$C,MATCH($F41,Fertilisants!$B:$B,0)),"")</f>
        <v/>
      </c>
      <c r="H41" s="37" t="str">
        <f>IFERROR(INDEX(Fertilisants!$D:$D,MATCH($F41,Fertilisants!$B:$B,0)),"")</f>
        <v/>
      </c>
      <c r="I41" s="38"/>
      <c r="J41" s="37" t="str">
        <f>IFERROR(INDEX(Fertilisants!$E:$E,MATCH($F41,Fertilisants!$B:$B,0)),"")</f>
        <v/>
      </c>
      <c r="K41" s="39" t="str">
        <f>IFERROR(INDEX(Fertilisants!$F:$F,MATCH($F41,Fertilisants!$B:$B,0)),"")</f>
        <v/>
      </c>
      <c r="L41" s="40" t="str">
        <f t="shared" si="0"/>
        <v/>
      </c>
      <c r="M41" s="41" t="str">
        <f t="shared" si="1"/>
        <v/>
      </c>
      <c r="N41" s="42" t="str">
        <f>IFERROR(INDEX(Fertilisants!$G:$G,MATCH($F41,Fertilisants!$B:$B,0)),"")</f>
        <v/>
      </c>
      <c r="O41" s="42" t="str">
        <f t="shared" si="2"/>
        <v/>
      </c>
      <c r="P41" s="16"/>
      <c r="Q41" s="16"/>
      <c r="R41" s="16"/>
      <c r="S41" s="16"/>
    </row>
    <row r="42" spans="1:19" ht="16.5" customHeight="1" x14ac:dyDescent="0.25">
      <c r="A42" s="34">
        <v>39</v>
      </c>
      <c r="B42" s="35"/>
      <c r="C42" s="23"/>
      <c r="D42" s="36" t="str">
        <f>IFERROR(INDEX(Parcelles!$E:$E,MATCH($C42,Parcelles!$A:$A,0)),"")</f>
        <v/>
      </c>
      <c r="E42" s="24"/>
      <c r="F42" s="16"/>
      <c r="G42" s="37" t="str">
        <f>IFERROR(INDEX(Fertilisants!$C:$C,MATCH($F42,Fertilisants!$B:$B,0)),"")</f>
        <v/>
      </c>
      <c r="H42" s="37" t="str">
        <f>IFERROR(INDEX(Fertilisants!$D:$D,MATCH($F42,Fertilisants!$B:$B,0)),"")</f>
        <v/>
      </c>
      <c r="I42" s="38"/>
      <c r="J42" s="37" t="str">
        <f>IFERROR(INDEX(Fertilisants!$E:$E,MATCH($F42,Fertilisants!$B:$B,0)),"")</f>
        <v/>
      </c>
      <c r="K42" s="39" t="str">
        <f>IFERROR(INDEX(Fertilisants!$F:$F,MATCH($F42,Fertilisants!$B:$B,0)),"")</f>
        <v/>
      </c>
      <c r="L42" s="40" t="str">
        <f t="shared" si="0"/>
        <v/>
      </c>
      <c r="M42" s="41" t="str">
        <f t="shared" si="1"/>
        <v/>
      </c>
      <c r="N42" s="42" t="str">
        <f>IFERROR(INDEX(Fertilisants!$G:$G,MATCH($F42,Fertilisants!$B:$B,0)),"")</f>
        <v/>
      </c>
      <c r="O42" s="42" t="str">
        <f t="shared" si="2"/>
        <v/>
      </c>
      <c r="P42" s="16"/>
      <c r="Q42" s="16"/>
      <c r="R42" s="16"/>
      <c r="S42" s="16"/>
    </row>
    <row r="43" spans="1:19" ht="16.5" customHeight="1" x14ac:dyDescent="0.25">
      <c r="A43" s="43">
        <v>40</v>
      </c>
      <c r="B43" s="35"/>
      <c r="C43" s="23"/>
      <c r="D43" s="36" t="str">
        <f>IFERROR(INDEX(Parcelles!$E:$E,MATCH($C43,Parcelles!$A:$A,0)),"")</f>
        <v/>
      </c>
      <c r="E43" s="24"/>
      <c r="F43" s="16"/>
      <c r="G43" s="37" t="str">
        <f>IFERROR(INDEX(Fertilisants!$C:$C,MATCH($F43,Fertilisants!$B:$B,0)),"")</f>
        <v/>
      </c>
      <c r="H43" s="37" t="str">
        <f>IFERROR(INDEX(Fertilisants!$D:$D,MATCH($F43,Fertilisants!$B:$B,0)),"")</f>
        <v/>
      </c>
      <c r="I43" s="38"/>
      <c r="J43" s="37" t="str">
        <f>IFERROR(INDEX(Fertilisants!$E:$E,MATCH($F43,Fertilisants!$B:$B,0)),"")</f>
        <v/>
      </c>
      <c r="K43" s="39" t="str">
        <f>IFERROR(INDEX(Fertilisants!$F:$F,MATCH($F43,Fertilisants!$B:$B,0)),"")</f>
        <v/>
      </c>
      <c r="L43" s="40" t="str">
        <f t="shared" si="0"/>
        <v/>
      </c>
      <c r="M43" s="41" t="str">
        <f t="shared" si="1"/>
        <v/>
      </c>
      <c r="N43" s="42" t="str">
        <f>IFERROR(INDEX(Fertilisants!$G:$G,MATCH($F43,Fertilisants!$B:$B,0)),"")</f>
        <v/>
      </c>
      <c r="O43" s="42" t="str">
        <f t="shared" si="2"/>
        <v/>
      </c>
      <c r="P43" s="16"/>
      <c r="Q43" s="16"/>
      <c r="R43" s="16"/>
      <c r="S43" s="16"/>
    </row>
  </sheetData>
  <mergeCells count="2">
    <mergeCell ref="A1:S1"/>
    <mergeCell ref="A2:S2"/>
  </mergeCells>
  <conditionalFormatting sqref="L4:L43">
    <cfRule type="expression" dxfId="6" priority="2">
      <formula>AND($L4&lt;&gt;"",$L4&gt;120)</formula>
    </cfRule>
  </conditionalFormatting>
  <dataValidations count="3">
    <dataValidation type="date" operator="greaterThanOrEqual" allowBlank="1" errorTitle="Date" error="Saisissez une date valide." sqref="B4:B43" xr:uid="{00000000-0002-0000-0300-000004000000}">
      <formula1>DATE(2026,1,1)</formula1>
      <formula2>0</formula2>
    </dataValidation>
    <dataValidation type="decimal" operator="greaterThan" allowBlank="1" errorTitle="Surface" error="La surface doit être positive." sqref="E4:E43" xr:uid="{00000000-0002-0000-0300-000005000000}">
      <formula1>0</formula1>
      <formula2>0</formula2>
    </dataValidation>
    <dataValidation type="decimal" operator="greaterThanOrEqual" allowBlank="1" errorTitle="Dose" error="La dose doit être un nombre positif." sqref="I4:I43" xr:uid="{00000000-0002-0000-0300-000006000000}">
      <formula1>0</formula1>
      <formula2>0</formula2>
    </dataValidation>
  </dataValidations>
  <pageMargins left="0.75" right="0.75" top="1" bottom="1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promptTitle="Réf. îlot" prompt="Choisissez un îlot défini dans l'onglet Parcelles." xr:uid="{00000000-0002-0000-0300-000000000000}">
          <x14:formula1>
            <xm:f>Parcelles!$A$4:$A$11</xm:f>
          </x14:formula1>
          <x14:formula2>
            <xm:f>0</xm:f>
          </x14:formula2>
          <xm:sqref>C4:C43</xm:sqref>
        </x14:dataValidation>
        <x14:dataValidation type="list" allowBlank="1" promptTitle="Produit épandu" prompt="Choisissez un produit défini dans l'onglet Fertilisants." xr:uid="{00000000-0002-0000-0300-000001000000}">
          <x14:formula1>
            <xm:f>Fertilisants!$B$4:$B$13</xm:f>
          </x14:formula1>
          <x14:formula2>
            <xm:f>0</xm:f>
          </x14:formula2>
          <xm:sqref>F4:F43</xm:sqref>
        </x14:dataValidation>
        <x14:dataValidation type="list" allowBlank="1" xr:uid="{00000000-0002-0000-0300-000002000000}">
          <x14:formula1>
            <xm:f>Paramètres!$A$2:$A$6</xm:f>
          </x14:formula1>
          <x14:formula2>
            <xm:f>0</xm:f>
          </x14:formula2>
          <xm:sqref>P4:P43</xm:sqref>
        </x14:dataValidation>
        <x14:dataValidation type="list" allowBlank="1" xr:uid="{00000000-0002-0000-0300-000003000000}">
          <x14:formula1>
            <xm:f>Paramètres!$B$2:$B$7</xm:f>
          </x14:formula1>
          <x14:formula2>
            <xm:f>0</xm:f>
          </x14:formula2>
          <xm:sqref>Q4:Q43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D4F"/>
  </sheetPr>
  <dimension ref="A1:I11"/>
  <sheetViews>
    <sheetView showGridLines="0" zoomScaleNormal="100" workbookViewId="0">
      <pane ySplit="3" topLeftCell="A4" activePane="bottomLeft" state="frozen"/>
      <selection pane="bottomLeft" sqref="A1:I1"/>
    </sheetView>
  </sheetViews>
  <sheetFormatPr baseColWidth="10" defaultColWidth="8.7109375" defaultRowHeight="15" x14ac:dyDescent="0.25"/>
  <cols>
    <col min="1" max="1" width="10" customWidth="1"/>
    <col min="2" max="3" width="24" customWidth="1"/>
    <col min="4" max="4" width="12" customWidth="1"/>
    <col min="5" max="5" width="20" customWidth="1"/>
    <col min="6" max="6" width="18" customWidth="1"/>
    <col min="7" max="7" width="14" customWidth="1"/>
    <col min="8" max="8" width="16" customWidth="1"/>
    <col min="9" max="9" width="28" customWidth="1"/>
  </cols>
  <sheetData>
    <row r="1" spans="1:9" ht="33.75" customHeight="1" x14ac:dyDescent="0.25">
      <c r="A1" s="69" t="s">
        <v>39</v>
      </c>
      <c r="B1" s="69"/>
      <c r="C1" s="69"/>
      <c r="D1" s="69"/>
      <c r="E1" s="69"/>
      <c r="F1" s="69"/>
      <c r="G1" s="69"/>
      <c r="H1" s="69"/>
      <c r="I1" s="69"/>
    </row>
    <row r="2" spans="1:9" ht="19.5" customHeight="1" x14ac:dyDescent="0.25">
      <c r="A2" s="70" t="s">
        <v>40</v>
      </c>
      <c r="B2" s="70"/>
      <c r="C2" s="70"/>
      <c r="D2" s="70"/>
      <c r="E2" s="70"/>
      <c r="F2" s="70"/>
      <c r="G2" s="70"/>
      <c r="H2" s="70"/>
      <c r="I2" s="70"/>
    </row>
    <row r="3" spans="1:9" ht="33.75" customHeight="1" x14ac:dyDescent="0.25">
      <c r="A3" s="22" t="s">
        <v>41</v>
      </c>
      <c r="B3" s="22" t="s">
        <v>42</v>
      </c>
      <c r="C3" s="22" t="s">
        <v>43</v>
      </c>
      <c r="D3" s="22" t="s">
        <v>44</v>
      </c>
      <c r="E3" s="22" t="s">
        <v>45</v>
      </c>
      <c r="F3" s="22" t="s">
        <v>46</v>
      </c>
      <c r="G3" s="22" t="s">
        <v>12</v>
      </c>
      <c r="H3" s="22" t="s">
        <v>47</v>
      </c>
      <c r="I3" s="22" t="s">
        <v>48</v>
      </c>
    </row>
    <row r="4" spans="1:9" ht="18" customHeight="1" x14ac:dyDescent="0.25">
      <c r="A4" s="23" t="s">
        <v>49</v>
      </c>
      <c r="B4" s="16" t="s">
        <v>50</v>
      </c>
      <c r="C4" s="16" t="s">
        <v>10</v>
      </c>
      <c r="D4" s="24">
        <v>12.4</v>
      </c>
      <c r="E4" s="16" t="s">
        <v>51</v>
      </c>
      <c r="F4" s="16" t="s">
        <v>52</v>
      </c>
      <c r="G4" s="23" t="s">
        <v>13</v>
      </c>
      <c r="H4" s="25">
        <v>78</v>
      </c>
      <c r="I4" s="16"/>
    </row>
    <row r="5" spans="1:9" ht="18" customHeight="1" x14ac:dyDescent="0.25">
      <c r="A5" s="26" t="s">
        <v>53</v>
      </c>
      <c r="B5" s="27" t="s">
        <v>54</v>
      </c>
      <c r="C5" s="27" t="s">
        <v>10</v>
      </c>
      <c r="D5" s="28">
        <v>8.75</v>
      </c>
      <c r="E5" s="27" t="s">
        <v>55</v>
      </c>
      <c r="F5" s="27" t="s">
        <v>56</v>
      </c>
      <c r="G5" s="26" t="s">
        <v>13</v>
      </c>
      <c r="H5" s="29">
        <v>105</v>
      </c>
      <c r="I5" s="27" t="s">
        <v>57</v>
      </c>
    </row>
    <row r="6" spans="1:9" ht="18" customHeight="1" x14ac:dyDescent="0.25">
      <c r="A6" s="23" t="s">
        <v>58</v>
      </c>
      <c r="B6" s="16" t="s">
        <v>59</v>
      </c>
      <c r="C6" s="16" t="s">
        <v>60</v>
      </c>
      <c r="D6" s="24">
        <v>5.2</v>
      </c>
      <c r="E6" s="16" t="s">
        <v>61</v>
      </c>
      <c r="F6" s="16" t="s">
        <v>62</v>
      </c>
      <c r="G6" s="23" t="s">
        <v>13</v>
      </c>
      <c r="H6" s="25">
        <v>7</v>
      </c>
      <c r="I6" s="16" t="s">
        <v>63</v>
      </c>
    </row>
    <row r="7" spans="1:9" ht="18" customHeight="1" x14ac:dyDescent="0.25">
      <c r="A7" s="26" t="s">
        <v>64</v>
      </c>
      <c r="B7" s="27" t="s">
        <v>65</v>
      </c>
      <c r="C7" s="27" t="s">
        <v>60</v>
      </c>
      <c r="D7" s="28">
        <v>9.6</v>
      </c>
      <c r="E7" s="27" t="s">
        <v>66</v>
      </c>
      <c r="F7" s="27" t="s">
        <v>55</v>
      </c>
      <c r="G7" s="26" t="s">
        <v>67</v>
      </c>
      <c r="H7" s="29">
        <v>65</v>
      </c>
      <c r="I7" s="27"/>
    </row>
    <row r="8" spans="1:9" ht="18" customHeight="1" x14ac:dyDescent="0.25">
      <c r="A8" s="23" t="s">
        <v>68</v>
      </c>
      <c r="B8" s="16" t="s">
        <v>69</v>
      </c>
      <c r="C8" s="16" t="s">
        <v>10</v>
      </c>
      <c r="D8" s="24">
        <v>15.3</v>
      </c>
      <c r="E8" s="16" t="s">
        <v>70</v>
      </c>
      <c r="F8" s="16" t="s">
        <v>56</v>
      </c>
      <c r="G8" s="23" t="s">
        <v>13</v>
      </c>
      <c r="H8" s="25">
        <v>38</v>
      </c>
      <c r="I8" s="16"/>
    </row>
    <row r="9" spans="1:9" ht="18" customHeight="1" x14ac:dyDescent="0.25">
      <c r="A9" s="26" t="s">
        <v>71</v>
      </c>
      <c r="B9" s="27" t="s">
        <v>72</v>
      </c>
      <c r="C9" s="27" t="s">
        <v>73</v>
      </c>
      <c r="D9" s="28">
        <v>6.85</v>
      </c>
      <c r="E9" s="27" t="s">
        <v>74</v>
      </c>
      <c r="F9" s="27" t="s">
        <v>75</v>
      </c>
      <c r="G9" s="26" t="s">
        <v>67</v>
      </c>
      <c r="H9" s="29">
        <v>30</v>
      </c>
      <c r="I9" s="27"/>
    </row>
    <row r="10" spans="1:9" ht="18" customHeight="1" x14ac:dyDescent="0.25">
      <c r="A10" s="23" t="s">
        <v>76</v>
      </c>
      <c r="B10" s="16" t="s">
        <v>77</v>
      </c>
      <c r="C10" s="16" t="s">
        <v>73</v>
      </c>
      <c r="D10" s="24">
        <v>11.1</v>
      </c>
      <c r="E10" s="16" t="s">
        <v>51</v>
      </c>
      <c r="F10" s="16" t="s">
        <v>74</v>
      </c>
      <c r="G10" s="23" t="s">
        <v>13</v>
      </c>
      <c r="H10" s="25">
        <v>72</v>
      </c>
      <c r="I10" s="16"/>
    </row>
    <row r="11" spans="1:9" ht="18" customHeight="1" x14ac:dyDescent="0.25">
      <c r="A11" s="26" t="s">
        <v>78</v>
      </c>
      <c r="B11" s="27" t="s">
        <v>79</v>
      </c>
      <c r="C11" s="27" t="s">
        <v>60</v>
      </c>
      <c r="D11" s="28">
        <v>7.45</v>
      </c>
      <c r="E11" s="27" t="s">
        <v>80</v>
      </c>
      <c r="F11" s="27" t="s">
        <v>56</v>
      </c>
      <c r="G11" s="26" t="s">
        <v>13</v>
      </c>
      <c r="H11" s="29">
        <v>85</v>
      </c>
      <c r="I11" s="27"/>
    </row>
  </sheetData>
  <mergeCells count="2">
    <mergeCell ref="A1:I1"/>
    <mergeCell ref="A2:I2"/>
  </mergeCells>
  <dataValidations count="1">
    <dataValidation type="decimal" operator="greaterThan" allowBlank="1" errorTitle="Surface invalide" error="La surface doit être un nombre positif." sqref="D4:D11" xr:uid="{00000000-0002-0000-0100-000001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Paramètres!$C$2:$C$3</xm:f>
          </x14:formula1>
          <x14:formula2>
            <xm:f>0</xm:f>
          </x14:formula2>
          <xm:sqref>G4:G11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4F"/>
  </sheetPr>
  <dimension ref="A1:H13"/>
  <sheetViews>
    <sheetView showGridLines="0" zoomScaleNormal="100" workbookViewId="0">
      <pane ySplit="3" topLeftCell="A4" activePane="bottomLeft" state="frozen"/>
      <selection pane="bottomLeft" sqref="A1:H1"/>
    </sheetView>
  </sheetViews>
  <sheetFormatPr baseColWidth="10" defaultColWidth="8.7109375" defaultRowHeight="15" x14ac:dyDescent="0.25"/>
  <cols>
    <col min="1" max="1" width="10" customWidth="1"/>
    <col min="2" max="2" width="26" customWidth="1"/>
    <col min="3" max="3" width="13" customWidth="1"/>
    <col min="4" max="4" width="9" customWidth="1"/>
    <col min="5" max="5" width="8" customWidth="1"/>
    <col min="6" max="6" width="20" customWidth="1"/>
    <col min="7" max="7" width="16" customWidth="1"/>
    <col min="8" max="8" width="26" customWidth="1"/>
  </cols>
  <sheetData>
    <row r="1" spans="1:8" ht="33.75" customHeight="1" x14ac:dyDescent="0.25">
      <c r="A1" s="69" t="s">
        <v>81</v>
      </c>
      <c r="B1" s="69"/>
      <c r="C1" s="69"/>
      <c r="D1" s="69"/>
      <c r="E1" s="69"/>
      <c r="F1" s="69"/>
      <c r="G1" s="69"/>
      <c r="H1" s="69"/>
    </row>
    <row r="2" spans="1:8" ht="19.5" customHeight="1" x14ac:dyDescent="0.25">
      <c r="A2" s="70" t="s">
        <v>82</v>
      </c>
      <c r="B2" s="70"/>
      <c r="C2" s="70"/>
      <c r="D2" s="70"/>
      <c r="E2" s="70"/>
      <c r="F2" s="70"/>
      <c r="G2" s="70"/>
      <c r="H2" s="70"/>
    </row>
    <row r="3" spans="1:8" ht="33.75" customHeight="1" x14ac:dyDescent="0.25">
      <c r="A3" s="22" t="s">
        <v>83</v>
      </c>
      <c r="B3" s="22" t="s">
        <v>84</v>
      </c>
      <c r="C3" s="22" t="s">
        <v>85</v>
      </c>
      <c r="D3" s="22" t="s">
        <v>86</v>
      </c>
      <c r="E3" s="22" t="s">
        <v>87</v>
      </c>
      <c r="F3" s="22" t="s">
        <v>88</v>
      </c>
      <c r="G3" s="22" t="s">
        <v>89</v>
      </c>
      <c r="H3" s="22" t="s">
        <v>48</v>
      </c>
    </row>
    <row r="4" spans="1:8" ht="18" customHeight="1" x14ac:dyDescent="0.25">
      <c r="A4" s="23" t="s">
        <v>90</v>
      </c>
      <c r="B4" s="16" t="s">
        <v>91</v>
      </c>
      <c r="C4" s="23" t="s">
        <v>92</v>
      </c>
      <c r="D4" s="23" t="s">
        <v>93</v>
      </c>
      <c r="E4" s="23" t="s">
        <v>94</v>
      </c>
      <c r="F4" s="30">
        <v>5</v>
      </c>
      <c r="G4" s="31">
        <v>8</v>
      </c>
      <c r="H4" s="16" t="s">
        <v>95</v>
      </c>
    </row>
    <row r="5" spans="1:8" ht="18" customHeight="1" x14ac:dyDescent="0.25">
      <c r="A5" s="26" t="s">
        <v>96</v>
      </c>
      <c r="B5" s="27" t="s">
        <v>97</v>
      </c>
      <c r="C5" s="26" t="s">
        <v>92</v>
      </c>
      <c r="D5" s="26" t="s">
        <v>98</v>
      </c>
      <c r="E5" s="26" t="s">
        <v>94</v>
      </c>
      <c r="F5" s="32">
        <v>20</v>
      </c>
      <c r="G5" s="33">
        <v>15</v>
      </c>
      <c r="H5" s="27"/>
    </row>
    <row r="6" spans="1:8" ht="18" customHeight="1" x14ac:dyDescent="0.25">
      <c r="A6" s="23" t="s">
        <v>99</v>
      </c>
      <c r="B6" s="16" t="s">
        <v>100</v>
      </c>
      <c r="C6" s="23" t="s">
        <v>92</v>
      </c>
      <c r="D6" s="23" t="s">
        <v>98</v>
      </c>
      <c r="E6" s="23" t="s">
        <v>101</v>
      </c>
      <c r="F6" s="30">
        <v>3</v>
      </c>
      <c r="G6" s="31">
        <v>4.5</v>
      </c>
      <c r="H6" s="16" t="s">
        <v>102</v>
      </c>
    </row>
    <row r="7" spans="1:8" ht="18" customHeight="1" x14ac:dyDescent="0.25">
      <c r="A7" s="26" t="s">
        <v>103</v>
      </c>
      <c r="B7" s="27" t="s">
        <v>104</v>
      </c>
      <c r="C7" s="26" t="s">
        <v>92</v>
      </c>
      <c r="D7" s="26" t="s">
        <v>98</v>
      </c>
      <c r="E7" s="26" t="s">
        <v>101</v>
      </c>
      <c r="F7" s="32">
        <v>4.5</v>
      </c>
      <c r="G7" s="33">
        <v>5</v>
      </c>
      <c r="H7" s="27"/>
    </row>
    <row r="8" spans="1:8" ht="18" customHeight="1" x14ac:dyDescent="0.25">
      <c r="A8" s="23" t="s">
        <v>105</v>
      </c>
      <c r="B8" s="16" t="s">
        <v>106</v>
      </c>
      <c r="C8" s="23" t="s">
        <v>92</v>
      </c>
      <c r="D8" s="23" t="s">
        <v>93</v>
      </c>
      <c r="E8" s="23" t="s">
        <v>94</v>
      </c>
      <c r="F8" s="30">
        <v>6</v>
      </c>
      <c r="G8" s="31">
        <v>12</v>
      </c>
      <c r="H8" s="16"/>
    </row>
    <row r="9" spans="1:8" ht="18" customHeight="1" x14ac:dyDescent="0.25">
      <c r="A9" s="26" t="s">
        <v>107</v>
      </c>
      <c r="B9" s="27" t="s">
        <v>108</v>
      </c>
      <c r="C9" s="26" t="s">
        <v>92</v>
      </c>
      <c r="D9" s="26" t="s">
        <v>93</v>
      </c>
      <c r="E9" s="26" t="s">
        <v>94</v>
      </c>
      <c r="F9" s="32">
        <v>5.5</v>
      </c>
      <c r="G9" s="33">
        <v>9</v>
      </c>
      <c r="H9" s="27"/>
    </row>
    <row r="10" spans="1:8" ht="18" customHeight="1" x14ac:dyDescent="0.25">
      <c r="A10" s="23" t="s">
        <v>109</v>
      </c>
      <c r="B10" s="16" t="s">
        <v>110</v>
      </c>
      <c r="C10" s="23" t="s">
        <v>111</v>
      </c>
      <c r="D10" s="23" t="s">
        <v>111</v>
      </c>
      <c r="E10" s="23" t="s">
        <v>112</v>
      </c>
      <c r="F10" s="30">
        <v>0.33500000000000002</v>
      </c>
      <c r="G10" s="31">
        <v>0.42</v>
      </c>
      <c r="H10" s="16"/>
    </row>
    <row r="11" spans="1:8" ht="18" customHeight="1" x14ac:dyDescent="0.25">
      <c r="A11" s="26" t="s">
        <v>113</v>
      </c>
      <c r="B11" s="27" t="s">
        <v>114</v>
      </c>
      <c r="C11" s="26" t="s">
        <v>111</v>
      </c>
      <c r="D11" s="26" t="s">
        <v>111</v>
      </c>
      <c r="E11" s="26" t="s">
        <v>112</v>
      </c>
      <c r="F11" s="32">
        <v>0.46</v>
      </c>
      <c r="G11" s="33">
        <v>0.55000000000000004</v>
      </c>
      <c r="H11" s="27"/>
    </row>
    <row r="12" spans="1:8" ht="18" customHeight="1" x14ac:dyDescent="0.25">
      <c r="A12" s="23" t="s">
        <v>115</v>
      </c>
      <c r="B12" s="16" t="s">
        <v>116</v>
      </c>
      <c r="C12" s="23" t="s">
        <v>111</v>
      </c>
      <c r="D12" s="23" t="s">
        <v>111</v>
      </c>
      <c r="E12" s="23" t="s">
        <v>112</v>
      </c>
      <c r="F12" s="30">
        <v>0.39</v>
      </c>
      <c r="G12" s="31">
        <v>0.48</v>
      </c>
      <c r="H12" s="16"/>
    </row>
    <row r="13" spans="1:8" ht="18" customHeight="1" x14ac:dyDescent="0.25">
      <c r="A13" s="26" t="s">
        <v>117</v>
      </c>
      <c r="B13" s="27" t="s">
        <v>118</v>
      </c>
      <c r="C13" s="26" t="s">
        <v>111</v>
      </c>
      <c r="D13" s="26" t="s">
        <v>111</v>
      </c>
      <c r="E13" s="26" t="s">
        <v>112</v>
      </c>
      <c r="F13" s="32">
        <v>0.15</v>
      </c>
      <c r="G13" s="33">
        <v>0.6</v>
      </c>
      <c r="H13" s="27"/>
    </row>
  </sheetData>
  <mergeCells count="2">
    <mergeCell ref="A1:H1"/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7871F"/>
  </sheetPr>
  <dimension ref="A1:M1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7109375" defaultRowHeight="15" x14ac:dyDescent="0.25"/>
  <cols>
    <col min="1" max="1" width="10" customWidth="1"/>
    <col min="2" max="2" width="20" customWidth="1"/>
    <col min="3" max="3" width="12" customWidth="1"/>
    <col min="4" max="4" width="11" customWidth="1"/>
    <col min="5" max="6" width="16" customWidth="1"/>
    <col min="7" max="8" width="15" customWidth="1"/>
    <col min="9" max="9" width="17" customWidth="1"/>
    <col min="10" max="10" width="16" customWidth="1"/>
    <col min="11" max="12" width="13" customWidth="1"/>
    <col min="13" max="13" width="14" customWidth="1"/>
  </cols>
  <sheetData>
    <row r="1" spans="1:13" ht="33.75" customHeight="1" x14ac:dyDescent="0.25">
      <c r="A1" s="69" t="s">
        <v>152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9.5" customHeight="1" x14ac:dyDescent="0.25">
      <c r="A2" s="70" t="s">
        <v>153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33.75" customHeight="1" x14ac:dyDescent="0.25">
      <c r="A3" s="22" t="s">
        <v>41</v>
      </c>
      <c r="B3" s="22" t="s">
        <v>123</v>
      </c>
      <c r="C3" s="22" t="s">
        <v>44</v>
      </c>
      <c r="D3" s="22" t="s">
        <v>154</v>
      </c>
      <c r="E3" s="22" t="s">
        <v>155</v>
      </c>
      <c r="F3" s="22" t="s">
        <v>156</v>
      </c>
      <c r="G3" s="22" t="s">
        <v>129</v>
      </c>
      <c r="H3" s="22" t="s">
        <v>157</v>
      </c>
      <c r="I3" s="22" t="s">
        <v>158</v>
      </c>
      <c r="J3" s="22" t="s">
        <v>159</v>
      </c>
      <c r="K3" s="22" t="s">
        <v>160</v>
      </c>
      <c r="L3" s="22" t="s">
        <v>161</v>
      </c>
      <c r="M3" s="22" t="s">
        <v>162</v>
      </c>
    </row>
    <row r="4" spans="1:13" ht="18" customHeight="1" x14ac:dyDescent="0.25">
      <c r="A4" s="26" t="str">
        <f>Parcelles!$A$4</f>
        <v>ÎL-01</v>
      </c>
      <c r="B4" s="27" t="str">
        <f>Parcelles!$E$4</f>
        <v>Blé tendre d'hiver</v>
      </c>
      <c r="C4" s="28">
        <f>Parcelles!$D$4</f>
        <v>12.4</v>
      </c>
      <c r="D4" s="44">
        <f>COUNTIFS('Cahier d''épandage'!$C$4:$C$43,$A4)</f>
        <v>3</v>
      </c>
      <c r="E4" s="29">
        <f>SUMIFS('Cahier d''épandage'!$M$4:$M$43,'Cahier d''épandage'!$C$4:$C$43,$A4,'Cahier d''épandage'!$G$4:$G$43,"Organique")</f>
        <v>1240</v>
      </c>
      <c r="F4" s="29">
        <f>SUMIFS('Cahier d''épandage'!$M$4:$M$43,'Cahier d''épandage'!$C$4:$C$43,$A4,'Cahier d''épandage'!$G$4:$G$43,"Minéral")</f>
        <v>1163.1200000000001</v>
      </c>
      <c r="G4" s="45">
        <f t="shared" ref="G4:G11" si="0">$E4+$F4</f>
        <v>2403.12</v>
      </c>
      <c r="H4" s="46">
        <f t="shared" ref="H4:H11" si="1">IF($C4=0,"",$G4/$C4)</f>
        <v>193.79999999999998</v>
      </c>
      <c r="I4" s="47">
        <f t="shared" ref="I4:I11" si="2">IF($C4=0,"",$E4/$C4)</f>
        <v>100</v>
      </c>
      <c r="J4" s="48" t="str">
        <f t="shared" ref="J4:J11" si="3">IF($I4="","",IF($I4&gt;170,"Dépassement",IF($I4&gt;150,"À surveiller","Conforme")))</f>
        <v>Conforme</v>
      </c>
      <c r="K4" s="33">
        <f>SUMIFS('Cahier d''épandage'!$O$4:$O$43,'Cahier d''épandage'!$C$4:$C$43,$A4)</f>
        <v>3442.24</v>
      </c>
      <c r="L4" s="33">
        <f t="shared" ref="L4:L11" si="4">IF($C4=0,"",$K4/$C4)</f>
        <v>277.59999999999997</v>
      </c>
      <c r="M4" s="44">
        <v>170</v>
      </c>
    </row>
    <row r="5" spans="1:13" ht="18" customHeight="1" x14ac:dyDescent="0.25">
      <c r="A5" s="49" t="str">
        <f>Parcelles!$A$5</f>
        <v>ÎL-02</v>
      </c>
      <c r="B5" s="50" t="str">
        <f>Parcelles!$E$5</f>
        <v>Maïs grain</v>
      </c>
      <c r="C5" s="51">
        <f>Parcelles!$D$5</f>
        <v>8.75</v>
      </c>
      <c r="D5" s="52">
        <f>COUNTIFS('Cahier d''épandage'!$C$4:$C$43,$A5)</f>
        <v>2</v>
      </c>
      <c r="E5" s="53">
        <f>SUMIFS('Cahier d''épandage'!$M$4:$M$43,'Cahier d''épandage'!$C$4:$C$43,$A5,'Cahier d''épandage'!$G$4:$G$43,"Organique")</f>
        <v>787.5</v>
      </c>
      <c r="F5" s="53">
        <f>SUMIFS('Cahier d''épandage'!$M$4:$M$43,'Cahier d''épandage'!$C$4:$C$43,$A5,'Cahier d''épandage'!$G$4:$G$43,"Minéral")</f>
        <v>483</v>
      </c>
      <c r="G5" s="54">
        <f t="shared" si="0"/>
        <v>1270.5</v>
      </c>
      <c r="H5" s="55">
        <f t="shared" si="1"/>
        <v>145.19999999999999</v>
      </c>
      <c r="I5" s="56">
        <f t="shared" si="2"/>
        <v>90</v>
      </c>
      <c r="J5" s="57" t="str">
        <f t="shared" si="3"/>
        <v>Conforme</v>
      </c>
      <c r="K5" s="58">
        <f>SUMIFS('Cahier d''épandage'!$O$4:$O$43,'Cahier d''épandage'!$C$4:$C$43,$A5)</f>
        <v>1758.75</v>
      </c>
      <c r="L5" s="58">
        <f t="shared" si="4"/>
        <v>201</v>
      </c>
      <c r="M5" s="52">
        <v>170</v>
      </c>
    </row>
    <row r="6" spans="1:13" ht="18" customHeight="1" x14ac:dyDescent="0.25">
      <c r="A6" s="26" t="str">
        <f>Parcelles!$A$6</f>
        <v>ÎL-03</v>
      </c>
      <c r="B6" s="27" t="str">
        <f>Parcelles!$E$6</f>
        <v>Prairie permanente</v>
      </c>
      <c r="C6" s="28">
        <f>Parcelles!$D$6</f>
        <v>5.2</v>
      </c>
      <c r="D6" s="44">
        <f>COUNTIFS('Cahier d''épandage'!$C$4:$C$43,$A6)</f>
        <v>1</v>
      </c>
      <c r="E6" s="29">
        <f>SUMIFS('Cahier d''épandage'!$M$4:$M$43,'Cahier d''épandage'!$C$4:$C$43,$A6,'Cahier d''épandage'!$G$4:$G$43,"Organique")</f>
        <v>650</v>
      </c>
      <c r="F6" s="29">
        <f>SUMIFS('Cahier d''épandage'!$M$4:$M$43,'Cahier d''épandage'!$C$4:$C$43,$A6,'Cahier d''épandage'!$G$4:$G$43,"Minéral")</f>
        <v>0</v>
      </c>
      <c r="G6" s="45">
        <f t="shared" si="0"/>
        <v>650</v>
      </c>
      <c r="H6" s="46">
        <f t="shared" si="1"/>
        <v>125</v>
      </c>
      <c r="I6" s="47">
        <f t="shared" si="2"/>
        <v>125</v>
      </c>
      <c r="J6" s="48" t="str">
        <f t="shared" si="3"/>
        <v>Conforme</v>
      </c>
      <c r="K6" s="33">
        <f>SUMIFS('Cahier d''épandage'!$O$4:$O$43,'Cahier d''épandage'!$C$4:$C$43,$A6)</f>
        <v>1040</v>
      </c>
      <c r="L6" s="33">
        <f t="shared" si="4"/>
        <v>200</v>
      </c>
      <c r="M6" s="44">
        <v>170</v>
      </c>
    </row>
    <row r="7" spans="1:13" ht="18" customHeight="1" x14ac:dyDescent="0.25">
      <c r="A7" s="49" t="str">
        <f>Parcelles!$A$7</f>
        <v>ÎL-04</v>
      </c>
      <c r="B7" s="50" t="str">
        <f>Parcelles!$E$7</f>
        <v>Orge de printemps</v>
      </c>
      <c r="C7" s="51">
        <f>Parcelles!$D$7</f>
        <v>9.6</v>
      </c>
      <c r="D7" s="52">
        <f>COUNTIFS('Cahier d''épandage'!$C$4:$C$43,$A7)</f>
        <v>1</v>
      </c>
      <c r="E7" s="53">
        <f>SUMIFS('Cahier d''épandage'!$M$4:$M$43,'Cahier d''épandage'!$C$4:$C$43,$A7,'Cahier d''épandage'!$G$4:$G$43,"Organique")</f>
        <v>0</v>
      </c>
      <c r="F7" s="53">
        <f>SUMIFS('Cahier d''épandage'!$M$4:$M$43,'Cahier d''épandage'!$C$4:$C$43,$A7,'Cahier d''épandage'!$G$4:$G$43,"Minéral")</f>
        <v>524.16</v>
      </c>
      <c r="G7" s="54">
        <f t="shared" si="0"/>
        <v>524.16</v>
      </c>
      <c r="H7" s="55">
        <f t="shared" si="1"/>
        <v>54.6</v>
      </c>
      <c r="I7" s="56">
        <f t="shared" si="2"/>
        <v>0</v>
      </c>
      <c r="J7" s="57" t="str">
        <f t="shared" si="3"/>
        <v>Conforme</v>
      </c>
      <c r="K7" s="58">
        <f>SUMIFS('Cahier d''épandage'!$O$4:$O$43,'Cahier d''épandage'!$C$4:$C$43,$A7)</f>
        <v>645.12</v>
      </c>
      <c r="L7" s="58">
        <f t="shared" si="4"/>
        <v>67.2</v>
      </c>
      <c r="M7" s="52">
        <v>170</v>
      </c>
    </row>
    <row r="8" spans="1:13" ht="18" customHeight="1" x14ac:dyDescent="0.25">
      <c r="A8" s="26" t="str">
        <f>Parcelles!$A$8</f>
        <v>ÎL-05</v>
      </c>
      <c r="B8" s="27" t="str">
        <f>Parcelles!$E$8</f>
        <v>Colza d'hiver</v>
      </c>
      <c r="C8" s="28">
        <f>Parcelles!$D$8</f>
        <v>15.3</v>
      </c>
      <c r="D8" s="44">
        <f>COUNTIFS('Cahier d''épandage'!$C$4:$C$43,$A8)</f>
        <v>2</v>
      </c>
      <c r="E8" s="29">
        <f>SUMIFS('Cahier d''épandage'!$M$4:$M$43,'Cahier d''épandage'!$C$4:$C$43,$A8,'Cahier d''épandage'!$G$4:$G$43,"Organique")</f>
        <v>2754</v>
      </c>
      <c r="F8" s="29">
        <f>SUMIFS('Cahier d''épandage'!$M$4:$M$43,'Cahier d''épandage'!$C$4:$C$43,$A8,'Cahier d''épandage'!$G$4:$G$43,"Minéral")</f>
        <v>307.53000000000003</v>
      </c>
      <c r="G8" s="45">
        <f t="shared" si="0"/>
        <v>3061.53</v>
      </c>
      <c r="H8" s="46">
        <f t="shared" si="1"/>
        <v>200.1</v>
      </c>
      <c r="I8" s="47">
        <f t="shared" si="2"/>
        <v>180</v>
      </c>
      <c r="J8" s="48" t="str">
        <f t="shared" si="3"/>
        <v>Dépassement</v>
      </c>
      <c r="K8" s="33">
        <f>SUMIFS('Cahier d''épandage'!$O$4:$O$43,'Cahier d''épandage'!$C$4:$C$43,$A8)</f>
        <v>2451.0600000000004</v>
      </c>
      <c r="L8" s="33">
        <f t="shared" si="4"/>
        <v>160.20000000000002</v>
      </c>
      <c r="M8" s="44">
        <v>170</v>
      </c>
    </row>
    <row r="9" spans="1:13" ht="18" customHeight="1" x14ac:dyDescent="0.25">
      <c r="A9" s="49" t="str">
        <f>Parcelles!$A$9</f>
        <v>ÎL-06</v>
      </c>
      <c r="B9" s="50" t="str">
        <f>Parcelles!$E$9</f>
        <v>Tournesol</v>
      </c>
      <c r="C9" s="51">
        <f>Parcelles!$D$9</f>
        <v>6.85</v>
      </c>
      <c r="D9" s="52">
        <f>COUNTIFS('Cahier d''épandage'!$C$4:$C$43,$A9)</f>
        <v>1</v>
      </c>
      <c r="E9" s="53">
        <f>SUMIFS('Cahier d''épandage'!$M$4:$M$43,'Cahier d''épandage'!$C$4:$C$43,$A9,'Cahier d''épandage'!$G$4:$G$43,"Organique")</f>
        <v>0</v>
      </c>
      <c r="F9" s="53">
        <f>SUMIFS('Cahier d''épandage'!$M$4:$M$43,'Cahier d''épandage'!$C$4:$C$43,$A9,'Cahier d''épandage'!$G$4:$G$43,"Minéral")</f>
        <v>205.5</v>
      </c>
      <c r="G9" s="54">
        <f t="shared" si="0"/>
        <v>205.5</v>
      </c>
      <c r="H9" s="55">
        <f t="shared" si="1"/>
        <v>30</v>
      </c>
      <c r="I9" s="56">
        <f t="shared" si="2"/>
        <v>0</v>
      </c>
      <c r="J9" s="57" t="str">
        <f t="shared" si="3"/>
        <v>Conforme</v>
      </c>
      <c r="K9" s="58">
        <f>SUMIFS('Cahier d''épandage'!$O$4:$O$43,'Cahier d''épandage'!$C$4:$C$43,$A9)</f>
        <v>822</v>
      </c>
      <c r="L9" s="58">
        <f t="shared" si="4"/>
        <v>120</v>
      </c>
      <c r="M9" s="52">
        <v>170</v>
      </c>
    </row>
    <row r="10" spans="1:13" ht="18" customHeight="1" x14ac:dyDescent="0.25">
      <c r="A10" s="26" t="str">
        <f>Parcelles!$A$10</f>
        <v>ÎL-07</v>
      </c>
      <c r="B10" s="27" t="str">
        <f>Parcelles!$E$10</f>
        <v>Blé tendre d'hiver</v>
      </c>
      <c r="C10" s="28">
        <f>Parcelles!$D$10</f>
        <v>11.1</v>
      </c>
      <c r="D10" s="44">
        <f>COUNTIFS('Cahier d''épandage'!$C$4:$C$43,$A10)</f>
        <v>2</v>
      </c>
      <c r="E10" s="29">
        <f>SUMIFS('Cahier d''épandage'!$M$4:$M$43,'Cahier d''épandage'!$C$4:$C$43,$A10,'Cahier d''épandage'!$G$4:$G$43,"Organique")</f>
        <v>1748.25</v>
      </c>
      <c r="F10" s="29">
        <f>SUMIFS('Cahier d''épandage'!$M$4:$M$43,'Cahier d''épandage'!$C$4:$C$43,$A10,'Cahier d''épandage'!$G$4:$G$43,"Minéral")</f>
        <v>148.74</v>
      </c>
      <c r="G10" s="45">
        <f t="shared" si="0"/>
        <v>1896.99</v>
      </c>
      <c r="H10" s="46">
        <f t="shared" si="1"/>
        <v>170.9</v>
      </c>
      <c r="I10" s="47">
        <f t="shared" si="2"/>
        <v>157.5</v>
      </c>
      <c r="J10" s="48" t="str">
        <f t="shared" si="3"/>
        <v>À surveiller</v>
      </c>
      <c r="K10" s="33">
        <f>SUMIFS('Cahier d''épandage'!$O$4:$O$43,'Cahier d''épandage'!$C$4:$C$43,$A10)</f>
        <v>2128.98</v>
      </c>
      <c r="L10" s="33">
        <f t="shared" si="4"/>
        <v>191.8</v>
      </c>
      <c r="M10" s="44">
        <v>170</v>
      </c>
    </row>
    <row r="11" spans="1:13" ht="18" customHeight="1" x14ac:dyDescent="0.25">
      <c r="A11" s="49" t="str">
        <f>Parcelles!$A$11</f>
        <v>ÎL-08</v>
      </c>
      <c r="B11" s="50" t="str">
        <f>Parcelles!$E$11</f>
        <v>Betterave sucrière</v>
      </c>
      <c r="C11" s="51">
        <f>Parcelles!$D$11</f>
        <v>7.45</v>
      </c>
      <c r="D11" s="52">
        <f>COUNTIFS('Cahier d''épandage'!$C$4:$C$43,$A11)</f>
        <v>2</v>
      </c>
      <c r="E11" s="53">
        <f>SUMIFS('Cahier d''épandage'!$M$4:$M$43,'Cahier d''épandage'!$C$4:$C$43,$A11,'Cahier d''épandage'!$G$4:$G$43,"Organique")</f>
        <v>1117.5</v>
      </c>
      <c r="F11" s="53">
        <f>SUMIFS('Cahier d''épandage'!$M$4:$M$43,'Cahier d''épandage'!$C$4:$C$43,$A11,'Cahier d''épandage'!$G$4:$G$43,"Minéral")</f>
        <v>249.57500000000002</v>
      </c>
      <c r="G11" s="54">
        <f t="shared" si="0"/>
        <v>1367.075</v>
      </c>
      <c r="H11" s="55">
        <f t="shared" si="1"/>
        <v>183.5</v>
      </c>
      <c r="I11" s="56">
        <f t="shared" si="2"/>
        <v>150</v>
      </c>
      <c r="J11" s="57" t="str">
        <f t="shared" si="3"/>
        <v>Conforme</v>
      </c>
      <c r="K11" s="58">
        <f>SUMIFS('Cahier d''épandage'!$O$4:$O$43,'Cahier d''épandage'!$C$4:$C$43,$A11)</f>
        <v>2100.9</v>
      </c>
      <c r="L11" s="58">
        <f t="shared" si="4"/>
        <v>282</v>
      </c>
      <c r="M11" s="52">
        <v>170</v>
      </c>
    </row>
    <row r="12" spans="1:13" ht="19.5" customHeight="1" x14ac:dyDescent="0.25">
      <c r="A12" s="59" t="s">
        <v>163</v>
      </c>
      <c r="B12" s="60"/>
      <c r="C12" s="61">
        <f>SUM(C4:C11)</f>
        <v>76.650000000000006</v>
      </c>
      <c r="D12" s="62">
        <f>SUM(D4:D11)</f>
        <v>14</v>
      </c>
      <c r="E12" s="63">
        <f>SUM(E4:E11)</f>
        <v>8297.25</v>
      </c>
      <c r="F12" s="63">
        <f>SUM(F4:F11)</f>
        <v>3081.625</v>
      </c>
      <c r="G12" s="63">
        <f>SUM(G4:G11)</f>
        <v>11378.875</v>
      </c>
      <c r="H12" s="64">
        <f>IF(C12=0,"",G12/C12)</f>
        <v>148.45238095238093</v>
      </c>
      <c r="I12" s="64">
        <f>IF(C12=0,"",E12/C12)</f>
        <v>108.24853228962817</v>
      </c>
      <c r="J12" s="65"/>
      <c r="K12" s="66">
        <f>SUM(K4:K11)</f>
        <v>14389.05</v>
      </c>
      <c r="L12" s="66">
        <f>IF(C12=0,"",K12/C12)</f>
        <v>187.72407045009783</v>
      </c>
      <c r="M12" s="65"/>
    </row>
    <row r="14" spans="1:13" ht="19.5" customHeight="1" x14ac:dyDescent="0.25">
      <c r="A14" s="12" t="s">
        <v>164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</sheetData>
  <mergeCells count="3">
    <mergeCell ref="A1:M1"/>
    <mergeCell ref="A2:M2"/>
    <mergeCell ref="A14:M14"/>
  </mergeCells>
  <conditionalFormatting sqref="I4:I11">
    <cfRule type="expression" dxfId="5" priority="2">
      <formula>$I4&gt;170</formula>
    </cfRule>
    <cfRule type="expression" dxfId="4" priority="3">
      <formula>$I4&gt;150</formula>
    </cfRule>
    <cfRule type="expression" dxfId="3" priority="4">
      <formula>$I4&gt;0</formula>
    </cfRule>
  </conditionalFormatting>
  <conditionalFormatting sqref="J4:J11">
    <cfRule type="expression" dxfId="2" priority="5">
      <formula>$J4="Dépassement"</formula>
    </cfRule>
    <cfRule type="expression" dxfId="1" priority="6">
      <formula>$J4="À surveiller"</formula>
    </cfRule>
    <cfRule type="expression" dxfId="0" priority="7">
      <formula>$J4="Conforme"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5138"/>
  </sheetPr>
  <dimension ref="B2:F41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6" customWidth="1"/>
    <col min="3" max="5" width="22" customWidth="1"/>
    <col min="6" max="6" width="18" customWidth="1"/>
    <col min="7" max="7" width="3" customWidth="1"/>
  </cols>
  <sheetData>
    <row r="2" spans="2:6" ht="39.75" customHeight="1" x14ac:dyDescent="0.25">
      <c r="B2" s="14" t="s">
        <v>0</v>
      </c>
      <c r="C2" s="14"/>
      <c r="D2" s="14"/>
      <c r="E2" s="14"/>
      <c r="F2" s="14"/>
    </row>
    <row r="3" spans="2:6" ht="24" customHeight="1" x14ac:dyDescent="0.25">
      <c r="B3" s="13" t="s">
        <v>1</v>
      </c>
      <c r="C3" s="13"/>
      <c r="D3" s="13"/>
      <c r="E3" s="13"/>
      <c r="F3" s="13"/>
    </row>
    <row r="5" spans="2:6" ht="21.75" customHeight="1" x14ac:dyDescent="0.25">
      <c r="B5" s="12" t="s">
        <v>2</v>
      </c>
      <c r="C5" s="12"/>
      <c r="D5" s="12"/>
      <c r="E5" s="12"/>
      <c r="F5" s="12"/>
    </row>
    <row r="6" spans="2:6" ht="15" customHeight="1" x14ac:dyDescent="0.25">
      <c r="B6" s="15" t="s">
        <v>3</v>
      </c>
      <c r="C6" s="11" t="s">
        <v>4</v>
      </c>
      <c r="D6" s="11"/>
    </row>
    <row r="7" spans="2:6" ht="15" customHeight="1" x14ac:dyDescent="0.25">
      <c r="B7" s="15" t="s">
        <v>5</v>
      </c>
      <c r="C7" s="11" t="s">
        <v>6</v>
      </c>
      <c r="D7" s="11"/>
    </row>
    <row r="8" spans="2:6" ht="15" customHeight="1" x14ac:dyDescent="0.25">
      <c r="B8" s="15" t="s">
        <v>7</v>
      </c>
      <c r="C8" s="11" t="s">
        <v>8</v>
      </c>
      <c r="D8" s="11"/>
    </row>
    <row r="9" spans="2:6" ht="15" customHeight="1" x14ac:dyDescent="0.25">
      <c r="B9" s="15" t="s">
        <v>9</v>
      </c>
      <c r="C9" s="11" t="s">
        <v>10</v>
      </c>
      <c r="D9" s="11"/>
    </row>
    <row r="10" spans="2:6" ht="15" customHeight="1" x14ac:dyDescent="0.25">
      <c r="B10" s="15" t="s">
        <v>11</v>
      </c>
      <c r="C10" s="10">
        <v>76.650000000000006</v>
      </c>
      <c r="D10" s="10"/>
    </row>
    <row r="11" spans="2:6" ht="15" customHeight="1" x14ac:dyDescent="0.25">
      <c r="B11" s="15" t="s">
        <v>12</v>
      </c>
      <c r="C11" s="11" t="s">
        <v>13</v>
      </c>
      <c r="D11" s="11"/>
    </row>
    <row r="13" spans="2:6" ht="21.75" customHeight="1" x14ac:dyDescent="0.25">
      <c r="B13" s="12" t="s">
        <v>14</v>
      </c>
      <c r="C13" s="12"/>
      <c r="D13" s="12"/>
      <c r="E13" s="12"/>
      <c r="F13" s="12"/>
    </row>
    <row r="14" spans="2:6" ht="15.75" customHeight="1" x14ac:dyDescent="0.25">
      <c r="B14" s="9" t="s">
        <v>15</v>
      </c>
      <c r="C14" s="9"/>
      <c r="D14" s="9" t="s">
        <v>16</v>
      </c>
      <c r="E14" s="9"/>
    </row>
    <row r="15" spans="2:6" ht="15" customHeight="1" x14ac:dyDescent="0.25">
      <c r="B15" s="8">
        <f>Synthèse!C12</f>
        <v>76.650000000000006</v>
      </c>
      <c r="C15" s="8"/>
      <c r="D15" s="7">
        <f>Synthèse!D12</f>
        <v>14</v>
      </c>
      <c r="E15" s="7"/>
    </row>
    <row r="16" spans="2:6" ht="15" customHeight="1" x14ac:dyDescent="0.25">
      <c r="B16" s="8"/>
      <c r="C16" s="8"/>
      <c r="D16" s="7"/>
      <c r="E16" s="7"/>
    </row>
    <row r="17" spans="2:6" ht="15.75" customHeight="1" x14ac:dyDescent="0.25">
      <c r="B17" s="9" t="s">
        <v>17</v>
      </c>
      <c r="C17" s="9"/>
      <c r="D17" s="9" t="s">
        <v>18</v>
      </c>
      <c r="E17" s="9"/>
    </row>
    <row r="18" spans="2:6" ht="15" customHeight="1" x14ac:dyDescent="0.25">
      <c r="B18" s="6">
        <f>Synthèse!G12</f>
        <v>11378.875</v>
      </c>
      <c r="C18" s="6"/>
      <c r="D18" s="5">
        <f>Synthèse!I12</f>
        <v>108.24853228962817</v>
      </c>
      <c r="E18" s="5"/>
    </row>
    <row r="19" spans="2:6" ht="15" customHeight="1" x14ac:dyDescent="0.25">
      <c r="B19" s="6"/>
      <c r="C19" s="6"/>
      <c r="D19" s="5"/>
      <c r="E19" s="5"/>
    </row>
    <row r="20" spans="2:6" ht="15.75" customHeight="1" x14ac:dyDescent="0.25">
      <c r="B20" s="9" t="s">
        <v>19</v>
      </c>
      <c r="C20" s="9"/>
      <c r="D20" s="9" t="s">
        <v>20</v>
      </c>
      <c r="E20" s="9"/>
    </row>
    <row r="21" spans="2:6" ht="15" customHeight="1" x14ac:dyDescent="0.25">
      <c r="B21" s="4">
        <f>Synthèse!K12</f>
        <v>14389.05</v>
      </c>
      <c r="C21" s="4"/>
      <c r="D21" s="4">
        <f>Synthèse!L12</f>
        <v>187.72407045009783</v>
      </c>
      <c r="E21" s="4"/>
    </row>
    <row r="22" spans="2:6" ht="15" customHeight="1" x14ac:dyDescent="0.25">
      <c r="B22" s="4"/>
      <c r="C22" s="4"/>
      <c r="D22" s="4"/>
      <c r="E22" s="4"/>
    </row>
    <row r="24" spans="2:6" ht="21.75" customHeight="1" x14ac:dyDescent="0.25">
      <c r="B24" s="12" t="s">
        <v>21</v>
      </c>
      <c r="C24" s="12"/>
      <c r="D24" s="12"/>
      <c r="E24" s="12"/>
      <c r="F24" s="12"/>
    </row>
    <row r="25" spans="2:6" ht="25.5" customHeight="1" x14ac:dyDescent="0.25">
      <c r="B25" s="3" t="s">
        <v>22</v>
      </c>
      <c r="C25" s="3"/>
      <c r="D25" s="3"/>
      <c r="E25" s="3"/>
      <c r="F25" s="3"/>
    </row>
    <row r="26" spans="2:6" ht="25.5" customHeight="1" x14ac:dyDescent="0.25">
      <c r="B26" s="3" t="s">
        <v>23</v>
      </c>
      <c r="C26" s="3"/>
      <c r="D26" s="3"/>
      <c r="E26" s="3"/>
      <c r="F26" s="3"/>
    </row>
    <row r="27" spans="2:6" ht="25.5" customHeight="1" x14ac:dyDescent="0.25">
      <c r="B27" s="3" t="s">
        <v>24</v>
      </c>
      <c r="C27" s="3"/>
      <c r="D27" s="3"/>
      <c r="E27" s="3"/>
      <c r="F27" s="3"/>
    </row>
    <row r="28" spans="2:6" ht="25.5" customHeight="1" x14ac:dyDescent="0.25">
      <c r="B28" s="3" t="s">
        <v>25</v>
      </c>
      <c r="C28" s="3"/>
      <c r="D28" s="3"/>
      <c r="E28" s="3"/>
      <c r="F28" s="3"/>
    </row>
    <row r="29" spans="2:6" ht="25.5" customHeight="1" x14ac:dyDescent="0.25">
      <c r="B29" s="3" t="s">
        <v>26</v>
      </c>
      <c r="C29" s="3"/>
      <c r="D29" s="3"/>
      <c r="E29" s="3"/>
      <c r="F29" s="3"/>
    </row>
    <row r="30" spans="2:6" ht="21.75" customHeight="1" x14ac:dyDescent="0.25">
      <c r="B30" s="2" t="s">
        <v>27</v>
      </c>
      <c r="C30" s="2"/>
      <c r="D30" s="2"/>
      <c r="E30" s="2"/>
      <c r="F30" s="2"/>
    </row>
    <row r="31" spans="2:6" ht="24" customHeight="1" x14ac:dyDescent="0.25">
      <c r="B31" s="3" t="s">
        <v>28</v>
      </c>
      <c r="C31" s="3"/>
      <c r="D31" s="3"/>
      <c r="E31" s="3"/>
      <c r="F31" s="3"/>
    </row>
    <row r="32" spans="2:6" ht="24" customHeight="1" x14ac:dyDescent="0.25">
      <c r="B32" s="3" t="s">
        <v>29</v>
      </c>
      <c r="C32" s="3"/>
      <c r="D32" s="3"/>
      <c r="E32" s="3"/>
      <c r="F32" s="3"/>
    </row>
    <row r="33" spans="2:6" ht="24" customHeight="1" x14ac:dyDescent="0.25">
      <c r="B33" s="3" t="s">
        <v>30</v>
      </c>
      <c r="C33" s="3"/>
      <c r="D33" s="3"/>
      <c r="E33" s="3"/>
      <c r="F33" s="3"/>
    </row>
    <row r="34" spans="2:6" ht="24" customHeight="1" x14ac:dyDescent="0.25">
      <c r="B34" s="3" t="s">
        <v>31</v>
      </c>
      <c r="C34" s="3"/>
      <c r="D34" s="3"/>
      <c r="E34" s="3"/>
      <c r="F34" s="3"/>
    </row>
    <row r="35" spans="2:6" ht="24" customHeight="1" x14ac:dyDescent="0.25">
      <c r="B35" s="3" t="s">
        <v>32</v>
      </c>
      <c r="C35" s="3"/>
      <c r="D35" s="3"/>
      <c r="E35" s="3"/>
      <c r="F35" s="3"/>
    </row>
    <row r="36" spans="2:6" ht="21.75" customHeight="1" x14ac:dyDescent="0.25">
      <c r="B36" s="12" t="s">
        <v>33</v>
      </c>
      <c r="C36" s="12"/>
      <c r="D36" s="12"/>
      <c r="E36" s="12"/>
      <c r="F36" s="12"/>
    </row>
    <row r="37" spans="2:6" ht="18" customHeight="1" x14ac:dyDescent="0.25">
      <c r="B37" s="17"/>
      <c r="C37" s="1" t="s">
        <v>34</v>
      </c>
      <c r="D37" s="1"/>
      <c r="E37" s="1"/>
      <c r="F37" s="1"/>
    </row>
    <row r="38" spans="2:6" ht="18" customHeight="1" x14ac:dyDescent="0.25">
      <c r="B38" s="18"/>
      <c r="C38" s="1" t="s">
        <v>35</v>
      </c>
      <c r="D38" s="1"/>
      <c r="E38" s="1"/>
      <c r="F38" s="1"/>
    </row>
    <row r="39" spans="2:6" ht="18" customHeight="1" x14ac:dyDescent="0.25">
      <c r="B39" s="19"/>
      <c r="C39" s="1" t="s">
        <v>36</v>
      </c>
      <c r="D39" s="1"/>
      <c r="E39" s="1"/>
      <c r="F39" s="1"/>
    </row>
    <row r="40" spans="2:6" ht="18" customHeight="1" x14ac:dyDescent="0.25">
      <c r="B40" s="20"/>
      <c r="C40" s="1" t="s">
        <v>37</v>
      </c>
      <c r="D40" s="1"/>
      <c r="E40" s="1"/>
      <c r="F40" s="1"/>
    </row>
    <row r="41" spans="2:6" ht="18" customHeight="1" x14ac:dyDescent="0.25">
      <c r="B41" s="21"/>
      <c r="C41" s="1" t="s">
        <v>38</v>
      </c>
      <c r="D41" s="1"/>
      <c r="E41" s="1"/>
      <c r="F41" s="1"/>
    </row>
  </sheetData>
  <mergeCells count="40">
    <mergeCell ref="C39:F39"/>
    <mergeCell ref="C40:F40"/>
    <mergeCell ref="C41:F41"/>
    <mergeCell ref="B34:F34"/>
    <mergeCell ref="B35:F35"/>
    <mergeCell ref="B36:F36"/>
    <mergeCell ref="C37:F37"/>
    <mergeCell ref="C38:F38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8:C19"/>
    <mergeCell ref="D18:E19"/>
    <mergeCell ref="B20:C20"/>
    <mergeCell ref="D20:E20"/>
    <mergeCell ref="B21:C22"/>
    <mergeCell ref="D21:E22"/>
    <mergeCell ref="B14:C14"/>
    <mergeCell ref="D14:E14"/>
    <mergeCell ref="B15:C16"/>
    <mergeCell ref="D15:E16"/>
    <mergeCell ref="B17:C17"/>
    <mergeCell ref="D17:E17"/>
    <mergeCell ref="C8:D8"/>
    <mergeCell ref="C9:D9"/>
    <mergeCell ref="C10:D10"/>
    <mergeCell ref="C11:D11"/>
    <mergeCell ref="B13:F13"/>
    <mergeCell ref="B2:F2"/>
    <mergeCell ref="B3:F3"/>
    <mergeCell ref="B5:F5"/>
    <mergeCell ref="C6:D6"/>
    <mergeCell ref="C7:D7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zoomScaleNormal="100" workbookViewId="0"/>
  </sheetViews>
  <sheetFormatPr baseColWidth="10" defaultColWidth="8.7109375" defaultRowHeight="15" x14ac:dyDescent="0.25"/>
  <cols>
    <col min="1" max="4" width="26" customWidth="1"/>
  </cols>
  <sheetData>
    <row r="1" spans="1:4" ht="15" customHeight="1" x14ac:dyDescent="0.25">
      <c r="A1" s="67" t="s">
        <v>132</v>
      </c>
      <c r="B1" s="67" t="s">
        <v>165</v>
      </c>
      <c r="C1" s="67" t="s">
        <v>166</v>
      </c>
      <c r="D1" s="67" t="s">
        <v>85</v>
      </c>
    </row>
    <row r="2" spans="1:4" ht="15" customHeight="1" x14ac:dyDescent="0.25">
      <c r="A2" s="68" t="s">
        <v>135</v>
      </c>
      <c r="B2" s="68" t="s">
        <v>141</v>
      </c>
      <c r="C2" s="68" t="s">
        <v>13</v>
      </c>
      <c r="D2" s="68" t="s">
        <v>92</v>
      </c>
    </row>
    <row r="3" spans="1:4" ht="15" customHeight="1" x14ac:dyDescent="0.25">
      <c r="A3" s="68" t="s">
        <v>139</v>
      </c>
      <c r="B3" s="68" t="s">
        <v>145</v>
      </c>
      <c r="C3" s="68" t="s">
        <v>67</v>
      </c>
      <c r="D3" s="68" t="s">
        <v>111</v>
      </c>
    </row>
    <row r="4" spans="1:4" ht="15" customHeight="1" x14ac:dyDescent="0.25">
      <c r="A4" s="68" t="s">
        <v>144</v>
      </c>
      <c r="B4" s="68" t="s">
        <v>167</v>
      </c>
    </row>
    <row r="5" spans="1:4" ht="15" customHeight="1" x14ac:dyDescent="0.25">
      <c r="A5" s="68" t="s">
        <v>168</v>
      </c>
      <c r="B5" s="68" t="s">
        <v>148</v>
      </c>
    </row>
    <row r="6" spans="1:4" ht="15" customHeight="1" x14ac:dyDescent="0.25">
      <c r="A6" s="68" t="s">
        <v>169</v>
      </c>
      <c r="B6" s="68" t="s">
        <v>136</v>
      </c>
    </row>
    <row r="7" spans="1:4" ht="15" customHeight="1" x14ac:dyDescent="0.25">
      <c r="B7" s="68" t="s">
        <v>170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Cahier d'épandage</vt:lpstr>
      <vt:lpstr>Parcelles</vt:lpstr>
      <vt:lpstr>Fertilisants</vt:lpstr>
      <vt:lpstr>Synthèse</vt:lpstr>
      <vt:lpstr>Notice</vt:lpstr>
      <vt:lpstr>Paramètres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2026-09-23T05:39:10Z</dcterms:created>
  <dcterms:modified xsi:type="dcterms:W3CDTF">2026-09-27T15:07:38Z</dcterms:modified>
  <dc:language>en-US</dc:language>
</cp:coreProperties>
</file>