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aisse journalière" sheetId="1" state="visible" r:id="rId3"/>
    <sheet name="Journal mensuel" sheetId="2" state="visible" r:id="rId4"/>
    <sheet name="Comptage de caiss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<sst xmlns="http://schemas.openxmlformats.org/spreadsheetml/2006/main" count="185" uniqueCount="167">
  <si>
    <t xml:space="preserve">CAISSE JOURNALIÈRE  ·  2027</t>
  </si>
  <si>
    <t xml:space="preserve">Suivi quotidien des encaissements et décaissements  ·  Contrôle de caisse  ·  Récapitulatif mensuel automatique</t>
  </si>
  <si>
    <t xml:space="preserve">  ■ Saisie manuelle</t>
  </si>
  <si>
    <t xml:space="preserve">  ■ Calculé auto</t>
  </si>
  <si>
    <t xml:space="preserve">  ■ Recette (entrée)      ■ Dépense (sortie)</t>
  </si>
  <si>
    <t xml:space="preserve">  A  –  IDENTIFICATION DE LA JOURNÉE</t>
  </si>
  <si>
    <t xml:space="preserve">Date</t>
  </si>
  <si>
    <t xml:space="preserve">03/04/2027</t>
  </si>
  <si>
    <t xml:space="preserve">Responsable de caisse</t>
  </si>
  <si>
    <t xml:space="preserve">Marie Fontaine</t>
  </si>
  <si>
    <t xml:space="preserve">Point de vente / Caisse n°</t>
  </si>
  <si>
    <t xml:space="preserve">Caisse 1 – Comptoir</t>
  </si>
  <si>
    <t xml:space="preserve">Fond de caisse ouverture (€)</t>
  </si>
  <si>
    <t xml:space="preserve">Fond de caisse attendu clôture</t>
  </si>
  <si>
    <t xml:space="preserve">Caissier(ère) clôture</t>
  </si>
  <si>
    <t xml:space="preserve">  B  –  RECETTES DU JOUR  (Encaissements)</t>
  </si>
  <si>
    <t xml:space="preserve">Heure</t>
  </si>
  <si>
    <t xml:space="preserve">Libellé / Nature</t>
  </si>
  <si>
    <t xml:space="preserve">Catégorie</t>
  </si>
  <si>
    <t xml:space="preserve">Espèces (€)</t>
  </si>
  <si>
    <t xml:space="preserve">CB / Virement (€)</t>
  </si>
  <si>
    <t xml:space="preserve">Chèque (€)</t>
  </si>
  <si>
    <t xml:space="preserve">TOTAL (€)</t>
  </si>
  <si>
    <t xml:space="preserve">08:15</t>
  </si>
  <si>
    <t xml:space="preserve">Ventes matinée – ticket moyen</t>
  </si>
  <si>
    <t xml:space="preserve">Ventes comptoir</t>
  </si>
  <si>
    <t xml:space="preserve">09:30</t>
  </si>
  <si>
    <t xml:space="preserve">Abonnement mensuel client X</t>
  </si>
  <si>
    <t xml:space="preserve">Abonnements</t>
  </si>
  <si>
    <t xml:space="preserve">10:00</t>
  </si>
  <si>
    <t xml:space="preserve">Acompte commande spéciale</t>
  </si>
  <si>
    <t xml:space="preserve">Acomptes reçus</t>
  </si>
  <si>
    <t xml:space="preserve">11:45</t>
  </si>
  <si>
    <t xml:space="preserve">Ventes mid-morning</t>
  </si>
  <si>
    <t xml:space="preserve">12:30</t>
  </si>
  <si>
    <t xml:space="preserve">Déjeuner / service midi</t>
  </si>
  <si>
    <t xml:space="preserve">Prestations services</t>
  </si>
  <si>
    <t xml:space="preserve">14:00</t>
  </si>
  <si>
    <t xml:space="preserve">Vente en ligne – retrait magasin</t>
  </si>
  <si>
    <t xml:space="preserve">Ventes en ligne</t>
  </si>
  <si>
    <t xml:space="preserve">15:30</t>
  </si>
  <si>
    <t xml:space="preserve">Règlement facture client Dupont</t>
  </si>
  <si>
    <t xml:space="preserve">16:00</t>
  </si>
  <si>
    <t xml:space="preserve">Ventes après-midi</t>
  </si>
  <si>
    <t xml:space="preserve">17:30</t>
  </si>
  <si>
    <t xml:space="preserve">Vente en ligne ref. CMD-2027-041</t>
  </si>
  <si>
    <t xml:space="preserve">18:00</t>
  </si>
  <si>
    <t xml:space="preserve">Clôture journée – divers</t>
  </si>
  <si>
    <t xml:space="preserve">SOUS-TOTAUX RECETTES</t>
  </si>
  <si>
    <t xml:space="preserve">▶  TOTAL RECETTES JOURNÉE</t>
  </si>
  <si>
    <t xml:space="preserve">  C  –  DÉPENSES DU JOUR  (Décaissements)</t>
  </si>
  <si>
    <t xml:space="preserve">Libellé / Objet</t>
  </si>
  <si>
    <t xml:space="preserve">08:00</t>
  </si>
  <si>
    <t xml:space="preserve">Achat monnaie – Banque</t>
  </si>
  <si>
    <t xml:space="preserve">Charges fixes</t>
  </si>
  <si>
    <t xml:space="preserve">09:00</t>
  </si>
  <si>
    <t xml:space="preserve">Livraison fournisseur Leroux</t>
  </si>
  <si>
    <t xml:space="preserve">Achat marchandises</t>
  </si>
  <si>
    <t xml:space="preserve">10:30</t>
  </si>
  <si>
    <t xml:space="preserve">Fournitures emballages</t>
  </si>
  <si>
    <t xml:space="preserve">Fournitures bureau</t>
  </si>
  <si>
    <t xml:space="preserve">12:00</t>
  </si>
  <si>
    <t xml:space="preserve">Remboursement client (retour)</t>
  </si>
  <si>
    <t xml:space="preserve">Remboursements clients</t>
  </si>
  <si>
    <t xml:space="preserve">Frais de port – Chronopost</t>
  </si>
  <si>
    <t xml:space="preserve">Frais de port</t>
  </si>
  <si>
    <t xml:space="preserve">Acompte salaire – R. Moreau</t>
  </si>
  <si>
    <t xml:space="preserve">Salaires / acomptes</t>
  </si>
  <si>
    <t xml:space="preserve">17:00</t>
  </si>
  <si>
    <t xml:space="preserve">Dépenses diverses menues</t>
  </si>
  <si>
    <t xml:space="preserve">Dépenses diverses</t>
  </si>
  <si>
    <t xml:space="preserve">SOUS-TOTAUX DÉPENSES</t>
  </si>
  <si>
    <t xml:space="preserve">▶  TOTAL DÉPENSES JOURNÉE</t>
  </si>
  <si>
    <t xml:space="preserve">  D  –  SYNTHÈSE &amp; CLÔTURE DE CAISSE</t>
  </si>
  <si>
    <t xml:space="preserve">Fond de caisse à l'ouverture</t>
  </si>
  <si>
    <t xml:space="preserve">Total recettes du jour</t>
  </si>
  <si>
    <t xml:space="preserve">Total dépenses du jour</t>
  </si>
  <si>
    <t xml:space="preserve">SOLDE THÉORIQUE DE CAISSE</t>
  </si>
  <si>
    <t xml:space="preserve">Fond de caisse réel (comptage)</t>
  </si>
  <si>
    <t xml:space="preserve">ÉCART DE CAISSE (réel – théorique)</t>
  </si>
  <si>
    <t xml:space="preserve">  E  –  DÉTAIL PAR MODE DE RÈGLEMENT</t>
  </si>
  <si>
    <t xml:space="preserve">Mode de règlement</t>
  </si>
  <si>
    <t xml:space="preserve">Recettes</t>
  </si>
  <si>
    <t xml:space="preserve">Dépenses</t>
  </si>
  <si>
    <t xml:space="preserve">Solde net</t>
  </si>
  <si>
    <t xml:space="preserve">Espèces / Numéraire</t>
  </si>
  <si>
    <t xml:space="preserve">Carte bancaire / Virement</t>
  </si>
  <si>
    <t xml:space="preserve">Chèques</t>
  </si>
  <si>
    <t xml:space="preserve">TOTAL</t>
  </si>
  <si>
    <t xml:space="preserve">  F  –  OBSERVATIONS / INCIDENTS DE CAISSE</t>
  </si>
  <si>
    <t xml:space="preserve">RAS – Journée normale. Fond de caisse correct à l'ouverture. Aucun incident signalé.</t>
  </si>
  <si>
    <t xml:space="preserve">Signature responsable :</t>
  </si>
  <si>
    <t xml:space="preserve">________________________________</t>
  </si>
  <si>
    <t xml:space="preserve">JOURNAL MENSUEL DE CAISSE  ·  AVRIL 2027</t>
  </si>
  <si>
    <t xml:space="preserve">Saisissez ici les totaux quotidiens pour un suivi mensuel complet · Toutes les colonnes sont modifiables</t>
  </si>
  <si>
    <t xml:space="preserve">Fond
ouverture (€)</t>
  </si>
  <si>
    <t xml:space="preserve">Recettes
espèces (€)</t>
  </si>
  <si>
    <t xml:space="preserve">Recettes
CB/Vir. (€)</t>
  </si>
  <si>
    <t xml:space="preserve">Recettes
chèques (€)</t>
  </si>
  <si>
    <t xml:space="preserve">Dépenses
totales (€)</t>
  </si>
  <si>
    <t xml:space="preserve">Solde
journée (€)</t>
  </si>
  <si>
    <t xml:space="preserve">Écart
caisse (€)</t>
  </si>
  <si>
    <t xml:space="preserve">01/04/2027</t>
  </si>
  <si>
    <t xml:space="preserve">02/04/2027</t>
  </si>
  <si>
    <t xml:space="preserve">04/04/2027</t>
  </si>
  <si>
    <t xml:space="preserve">05/04/2027</t>
  </si>
  <si>
    <t xml:space="preserve">07/04/2027</t>
  </si>
  <si>
    <t xml:space="preserve">08/04/2027</t>
  </si>
  <si>
    <t xml:space="preserve">09/04/2027</t>
  </si>
  <si>
    <t xml:space="preserve">10/04/2027</t>
  </si>
  <si>
    <t xml:space="preserve">11/04/2027</t>
  </si>
  <si>
    <t xml:space="preserve">12/04/2027</t>
  </si>
  <si>
    <t xml:space="preserve">14/04/2027</t>
  </si>
  <si>
    <t xml:space="preserve">15/04/2027</t>
  </si>
  <si>
    <t xml:space="preserve">16/04/2027</t>
  </si>
  <si>
    <t xml:space="preserve">17/04/2027</t>
  </si>
  <si>
    <t xml:space="preserve">18/04/2027</t>
  </si>
  <si>
    <t xml:space="preserve">19/04/2027</t>
  </si>
  <si>
    <t xml:space="preserve">21/04/2027</t>
  </si>
  <si>
    <t xml:space="preserve">22/04/2027</t>
  </si>
  <si>
    <t xml:space="preserve">23/04/2027</t>
  </si>
  <si>
    <t xml:space="preserve">24/04/2027</t>
  </si>
  <si>
    <t xml:space="preserve">25/04/2027</t>
  </si>
  <si>
    <t xml:space="preserve">26/04/2027</t>
  </si>
  <si>
    <t xml:space="preserve">28/04/2027</t>
  </si>
  <si>
    <t xml:space="preserve">29/04/2027</t>
  </si>
  <si>
    <t xml:space="preserve">30/04/2027</t>
  </si>
  <si>
    <t xml:space="preserve">TOTAUX AVRIL 2027</t>
  </si>
  <si>
    <t xml:space="preserve">  RÉCAPITULATIF MENSUEL</t>
  </si>
  <si>
    <t xml:space="preserve">Total recettes espèces</t>
  </si>
  <si>
    <t xml:space="preserve">Total recettes carte / virement</t>
  </si>
  <si>
    <t xml:space="preserve">Total recettes chèques</t>
  </si>
  <si>
    <t xml:space="preserve">TOTAL RECETTES MENSUEL</t>
  </si>
  <si>
    <t xml:space="preserve">TOTAL DÉPENSES MENSUEL</t>
  </si>
  <si>
    <t xml:space="preserve">RÉSULTAT NET MENSUEL</t>
  </si>
  <si>
    <t xml:space="preserve">Nombre de jours de caisse</t>
  </si>
  <si>
    <t xml:space="preserve">Recette moyenne / jour</t>
  </si>
  <si>
    <t xml:space="preserve">FEUILLE DE COMPTAGE DE CAISSE</t>
  </si>
  <si>
    <t xml:space="preserve">Comptage physique des espèces en fin de journée · Le total est calculé automatiquement</t>
  </si>
  <si>
    <t xml:space="preserve">Date de comptage</t>
  </si>
  <si>
    <t xml:space="preserve">Compteur(euse)</t>
  </si>
  <si>
    <t xml:space="preserve">  BILLETS &amp; PIÈCES EN CAISSE</t>
  </si>
  <si>
    <t xml:space="preserve">Valeur faciale</t>
  </si>
  <si>
    <t xml:space="preserve">Nombre d'unités</t>
  </si>
  <si>
    <t xml:space="preserve">Montant (€)</t>
  </si>
  <si>
    <t xml:space="preserve">Billet 500 €</t>
  </si>
  <si>
    <t xml:space="preserve">Billet 200 €</t>
  </si>
  <si>
    <t xml:space="preserve">Billet 100 €</t>
  </si>
  <si>
    <t xml:space="preserve">Billet 50 €</t>
  </si>
  <si>
    <t xml:space="preserve">Billet 20 €</t>
  </si>
  <si>
    <t xml:space="preserve">Billet 10 €</t>
  </si>
  <si>
    <t xml:space="preserve">Billet 5 €</t>
  </si>
  <si>
    <t xml:space="preserve">Pièce 2 €</t>
  </si>
  <si>
    <t xml:space="preserve">Pièce 1 €</t>
  </si>
  <si>
    <t xml:space="preserve">Pièce 0,50 €</t>
  </si>
  <si>
    <t xml:space="preserve">Pièce 0,20 €</t>
  </si>
  <si>
    <t xml:space="preserve">Pièce 0,10 €</t>
  </si>
  <si>
    <t xml:space="preserve">Pièce 0,05 €</t>
  </si>
  <si>
    <t xml:space="preserve">Pièce 0,02 €</t>
  </si>
  <si>
    <t xml:space="preserve">Pièce 0,01 €</t>
  </si>
  <si>
    <t xml:space="preserve">Total billets</t>
  </si>
  <si>
    <t xml:space="preserve">Total pièces</t>
  </si>
  <si>
    <t xml:space="preserve">TOTAL ESPÈCES COMPTÉES</t>
  </si>
  <si>
    <t xml:space="preserve">  RAPPROCHEMENT AVEC LA CAISSE THÉORIQUE</t>
  </si>
  <si>
    <t xml:space="preserve">Solde théorique de caisse (feuille Caisse journalière)</t>
  </si>
  <si>
    <t xml:space="preserve">Total espèces comptées</t>
  </si>
  <si>
    <t xml:space="preserve">ÉCART (comptage – théorique)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</si>
</sst>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dd/mm/yyyy"/>
    <numFmt numFmtId="166" formatCode="#,##0.00&quot; €&quot;"/>
    <numFmt numFmtId="167" formatCode="General"/>
    <numFmt numFmtId="168" formatCode="0"/>
  </numFmts>
  <fonts count="3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FFFFFF"/>
      <name val="Calibri"/>
      <family val="0"/>
      <charset val="1"/>
    </font>
    <font>
      <i val="true"/>
      <sz val="10"/>
      <color rgb="FF2E8B57"/>
      <name val="Calibri"/>
      <family val="0"/>
      <charset val="1"/>
    </font>
    <font>
      <b val="true"/>
      <sz val="9"/>
      <color rgb="FF1A5276"/>
      <name val="Calibri"/>
      <family val="0"/>
      <charset val="1"/>
    </font>
    <font>
      <b val="true"/>
      <sz val="9"/>
      <color rgb="FF1A2E1A"/>
      <name val="Calibri"/>
      <family val="0"/>
      <charset val="1"/>
    </font>
    <font>
      <b val="true"/>
      <sz val="9"/>
      <color rgb="FFB7860B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sz val="10"/>
      <color rgb="FF1A2E1A"/>
      <name val="Calibri"/>
      <family val="0"/>
      <charset val="1"/>
    </font>
    <font>
      <sz val="10"/>
      <color rgb="FF1A5276"/>
      <name val="Calibri"/>
      <family val="0"/>
      <charset val="1"/>
    </font>
    <font>
      <b val="true"/>
      <sz val="10"/>
      <color rgb="FF1E6B3C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4"/>
      <color rgb="FFFFFFFF"/>
      <name val="Calibri"/>
      <family val="0"/>
      <charset val="1"/>
    </font>
    <font>
      <b val="true"/>
      <sz val="10"/>
      <color rgb="FF922B21"/>
      <name val="Calibri"/>
      <family val="0"/>
      <charset val="1"/>
    </font>
    <font>
      <sz val="10"/>
      <color rgb="FF2C3E50"/>
      <name val="Calibri"/>
      <family val="0"/>
      <charset val="1"/>
    </font>
    <font>
      <sz val="11"/>
      <color rgb="FF2C3E50"/>
      <name val="Calibri"/>
      <family val="0"/>
      <charset val="1"/>
    </font>
    <font>
      <b val="true"/>
      <sz val="11"/>
      <color rgb="FF1E6B3C"/>
      <name val="Calibri"/>
      <family val="0"/>
      <charset val="1"/>
    </font>
    <font>
      <b val="true"/>
      <sz val="11"/>
      <color rgb="FF922B21"/>
      <name val="Calibri"/>
      <family val="0"/>
      <charset val="1"/>
    </font>
    <font>
      <b val="true"/>
      <sz val="11"/>
      <color rgb="FFB7860B"/>
      <name val="Calibri"/>
      <family val="0"/>
      <charset val="1"/>
    </font>
    <font>
      <b val="true"/>
      <sz val="13"/>
      <color rgb="FFB7860B"/>
      <name val="Calibri"/>
      <family val="0"/>
      <charset val="1"/>
    </font>
    <font>
      <b val="true"/>
      <sz val="11"/>
      <color rgb="FF2C3E50"/>
      <name val="Calibri"/>
      <family val="0"/>
      <charset val="1"/>
    </font>
    <font>
      <b val="true"/>
      <sz val="9"/>
      <color rgb="FF2C3E50"/>
      <name val="Calibri"/>
      <family val="0"/>
      <charset val="1"/>
    </font>
    <font>
      <b val="true"/>
      <sz val="10"/>
      <color rgb="FF1A2E1A"/>
      <name val="Calibri"/>
      <family val="0"/>
      <charset val="1"/>
    </font>
    <font>
      <i val="true"/>
      <sz val="10"/>
      <color rgb="FF2C3E50"/>
      <name val="Calibri"/>
      <family val="0"/>
      <charset val="1"/>
    </font>
    <font>
      <b val="true"/>
      <sz val="20"/>
      <color rgb="FFFFFFFF"/>
      <name val="Calibri"/>
      <family val="0"/>
      <charset val="1"/>
    </font>
    <font>
      <b val="true"/>
      <sz val="10"/>
      <color rgb="FFB7860B"/>
      <name val="Calibri"/>
      <family val="0"/>
      <charset val="1"/>
    </font>
    <font>
      <sz val="10"/>
      <color rgb="FF1E6B3C"/>
      <name val="Calibri"/>
      <family val="0"/>
      <charset val="1"/>
    </font>
    <font>
      <b val="true"/>
      <sz val="12"/>
      <color rgb="FFB7860B"/>
      <name val="Calibri"/>
      <family val="0"/>
      <charset val="1"/>
    </font>
    <font>
      <i val="true"/>
      <sz val="10"/>
      <color rgb="FFB7860B"/>
      <name val="Calibri"/>
      <family val="0"/>
      <charset val="1"/>
    </font>
    <font>
      <b val="true"/>
      <sz val="12"/>
      <color rgb="FFFFFFFF"/>
      <name val="Calibri"/>
      <family val="0"/>
      <charset val="1"/>
    </font>
  </fonts>
  <fills count="18">
    <fill>
      <patternFill patternType="none"/>
    </fill>
    <fill>
      <patternFill patternType="gray125"/>
    </fill>
    <fill>
      <patternFill patternType="solid">
        <fgColor rgb="FF1A2E1A"/>
        <bgColor rgb="FF003300"/>
      </patternFill>
    </fill>
    <fill>
      <patternFill patternType="solid">
        <fgColor rgb="FFE9F7EF"/>
        <bgColor rgb="FFEBF5FB"/>
      </patternFill>
    </fill>
    <fill>
      <patternFill patternType="solid">
        <fgColor rgb="FFEBF5FB"/>
        <bgColor rgb="FFE9F7EF"/>
      </patternFill>
    </fill>
    <fill>
      <patternFill patternType="solid">
        <fgColor rgb="FFF8F9FA"/>
        <bgColor rgb="FFF5F5F0"/>
      </patternFill>
    </fill>
    <fill>
      <patternFill patternType="solid">
        <fgColor rgb="FFFEF9E7"/>
        <bgColor rgb="FFF5F5F0"/>
      </patternFill>
    </fill>
    <fill>
      <patternFill patternType="solid">
        <fgColor rgb="FF2E8B57"/>
        <bgColor rgb="FF1E8449"/>
      </patternFill>
    </fill>
    <fill>
      <patternFill patternType="solid">
        <fgColor rgb="FFF5F5F0"/>
        <bgColor rgb="FFF8F9FA"/>
      </patternFill>
    </fill>
    <fill>
      <patternFill patternType="solid">
        <fgColor rgb="FF1E6B3C"/>
        <bgColor rgb="FF1E8449"/>
      </patternFill>
    </fill>
    <fill>
      <patternFill patternType="solid">
        <fgColor rgb="FFF0FBF4"/>
        <bgColor rgb="FFF8F9FA"/>
      </patternFill>
    </fill>
    <fill>
      <patternFill patternType="solid">
        <fgColor rgb="FF922B21"/>
        <bgColor rgb="FF993366"/>
      </patternFill>
    </fill>
    <fill>
      <patternFill patternType="solid">
        <fgColor rgb="FF2C3E50"/>
        <bgColor rgb="FF1A5276"/>
      </patternFill>
    </fill>
    <fill>
      <patternFill patternType="solid">
        <fgColor rgb="FFFADBD8"/>
        <bgColor rgb="FFFEF0EE"/>
      </patternFill>
    </fill>
    <fill>
      <patternFill patternType="solid">
        <fgColor rgb="FFFEF0EE"/>
        <bgColor rgb="FFF5F5F0"/>
      </patternFill>
    </fill>
    <fill>
      <patternFill patternType="solid">
        <fgColor rgb="FFB7860B"/>
        <bgColor rgb="FFFF9900"/>
      </patternFill>
    </fill>
    <fill>
      <patternFill patternType="solid">
        <fgColor rgb="FFD5E8D4"/>
        <bgColor rgb="FFD5F5E3"/>
      </patternFill>
    </fill>
    <fill>
      <patternFill patternType="solid">
        <fgColor rgb="FFFFFFFF"/>
        <bgColor rgb="FFF8F9FA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 diagonalUp="false" diagonalDown="false">
      <left style="medium">
        <color rgb="FF2471A3"/>
      </left>
      <right style="medium">
        <color rgb="FF2471A3"/>
      </right>
      <top style="thin">
        <color rgb="FFAED6F1"/>
      </top>
      <bottom style="thin">
        <color rgb="FFAED6F1"/>
      </bottom>
      <diagonal/>
    </border>
    <border diagonalUp="false" diagonalDown="false">
      <left style="thin">
        <color rgb="FF1A2E1A"/>
      </left>
      <right style="thin">
        <color rgb="FF1A2E1A"/>
      </right>
      <top style="thin">
        <color rgb="FF1A2E1A"/>
      </top>
      <bottom style="thin">
        <color rgb="FF1A2E1A"/>
      </bottom>
      <diagonal/>
    </border>
    <border diagonalUp="false" diagonalDown="false">
      <left style="thin">
        <color rgb="FFA9DFBF"/>
      </left>
      <right style="thin">
        <color rgb="FFA9DFBF"/>
      </right>
      <top style="thin">
        <color rgb="FFA9DFBF"/>
      </top>
      <bottom style="thin">
        <color rgb="FFA9DFBF"/>
      </bottom>
      <diagonal/>
    </border>
    <border diagonalUp="false" diagonalDown="false">
      <left style="medium">
        <color rgb="FF1E6B3C"/>
      </left>
      <right/>
      <top style="medium">
        <color rgb="FF1E6B3C"/>
      </top>
      <bottom style="medium">
        <color rgb="FF1E6B3C"/>
      </bottom>
      <diagonal/>
    </border>
    <border diagonalUp="false" diagonalDown="false">
      <left style="medium">
        <color rgb="FF1E6B3C"/>
      </left>
      <right style="medium">
        <color rgb="FF1E6B3C"/>
      </right>
      <top style="medium">
        <color rgb="FF1E6B3C"/>
      </top>
      <bottom style="medium">
        <color rgb="FF1E6B3C"/>
      </bottom>
      <diagonal/>
    </border>
    <border diagonalUp="false" diagonalDown="false">
      <left style="thin">
        <color rgb="FFF1948A"/>
      </left>
      <right style="thin">
        <color rgb="FFF1948A"/>
      </right>
      <top style="thin">
        <color rgb="FFF1948A"/>
      </top>
      <bottom style="thin">
        <color rgb="FFF1948A"/>
      </bottom>
      <diagonal/>
    </border>
    <border diagonalUp="false" diagonalDown="false">
      <left style="medium">
        <color rgb="FF922B21"/>
      </left>
      <right/>
      <top style="medium">
        <color rgb="FF922B21"/>
      </top>
      <bottom style="medium">
        <color rgb="FF922B21"/>
      </bottom>
      <diagonal/>
    </border>
    <border diagonalUp="false" diagonalDown="false">
      <left style="medium">
        <color rgb="FF922B21"/>
      </left>
      <right style="medium">
        <color rgb="FF922B21"/>
      </right>
      <top style="medium">
        <color rgb="FF922B21"/>
      </top>
      <bottom style="medium">
        <color rgb="FF922B21"/>
      </bottom>
      <diagonal/>
    </border>
    <border diagonalUp="false" diagonalDown="false">
      <left style="thin">
        <color rgb="FFCCCCCC"/>
      </left>
      <right/>
      <top style="thin">
        <color rgb="FFCCCCCC"/>
      </top>
      <bottom style="thin">
        <color rgb="FFCCCCCC"/>
      </bottom>
      <diagonal/>
    </border>
    <border diagonalUp="false" diagonalDown="false">
      <left style="medium">
        <color rgb="FF2C3E50"/>
      </left>
      <right/>
      <top style="medium">
        <color rgb="FF2C3E50"/>
      </top>
      <bottom style="medium">
        <color rgb="FF2C3E50"/>
      </bottom>
      <diagonal/>
    </border>
    <border diagonalUp="false" diagonalDown="false">
      <left style="medium">
        <color rgb="FFB7860B"/>
      </left>
      <right/>
      <top style="medium">
        <color rgb="FFB7860B"/>
      </top>
      <bottom style="medium">
        <color rgb="FFB7860B"/>
      </bottom>
      <diagonal/>
    </border>
    <border diagonalUp="false" diagonalDown="false">
      <left style="medium">
        <color rgb="FF2471A3"/>
      </left>
      <right/>
      <top style="thin">
        <color rgb="FFAED6F1"/>
      </top>
      <bottom style="thin">
        <color rgb="FFAED6F1"/>
      </bottom>
      <diagonal/>
    </border>
    <border diagonalUp="false" diagonalDown="false">
      <left style="medium">
        <color rgb="FF1A2E1A"/>
      </left>
      <right style="medium">
        <color rgb="FF1A2E1A"/>
      </right>
      <top style="medium">
        <color rgb="FF1A2E1A"/>
      </top>
      <bottom style="medium">
        <color rgb="FF1A2E1A"/>
      </bottom>
      <diagonal/>
    </border>
    <border diagonalUp="false" diagonalDown="false">
      <left style="medium">
        <color rgb="FF2C3E50"/>
      </left>
      <right style="medium">
        <color rgb="FF2C3E50"/>
      </right>
      <top style="medium">
        <color rgb="FF2C3E50"/>
      </top>
      <bottom style="medium">
        <color rgb="FF2C3E50"/>
      </bottom>
      <diagonal/>
    </border>
    <border diagonalUp="false" diagonalDown="false">
      <left style="medium">
        <color rgb="FF2E8B57"/>
      </left>
      <right style="medium">
        <color rgb="FF2E8B57"/>
      </right>
      <top style="medium">
        <color rgb="FF2E8B57"/>
      </top>
      <bottom style="medium">
        <color rgb="FF2E8B57"/>
      </bottom>
      <diagonal/>
    </border>
    <border diagonalUp="false" diagonalDown="false">
      <left style="medium">
        <color rgb="FFB7860B"/>
      </left>
      <right style="medium">
        <color rgb="FFB7860B"/>
      </right>
      <top style="medium">
        <color rgb="FFB7860B"/>
      </top>
      <bottom style="medium">
        <color rgb="FFB7860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6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4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1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9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7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9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2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3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1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7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7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4" fillId="9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9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11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11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1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13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6" fillId="1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6" fillId="13" borderId="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6" fillId="1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11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11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4" fillId="11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11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15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8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8" fillId="5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9" fillId="8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9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0" fillId="8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0" fillId="13" borderId="8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1" fillId="6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2" fillId="6" borderId="1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8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4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3" fillId="8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3" fillId="5" borderId="1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1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1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5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5" fillId="1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5" fillId="1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2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4" fillId="9" borderId="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4" fillId="11" borderId="9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4" fillId="12" borderId="1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8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5" fillId="8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17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1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4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1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8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4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0" fillId="8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9" fillId="5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8" fillId="6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30" fillId="6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29" fillId="5" borderId="1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2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6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8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1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2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1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1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28" fillId="1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28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4" fillId="7" borderId="16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9" fillId="15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4" fillId="15" borderId="17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32" fillId="2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2" borderId="1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30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Calibri"/>
        <charset val="1"/>
        <family val="0"/>
        <b val="1"/>
        <color rgb="FF1E8449"/>
        <sz val="11"/>
      </font>
      <fill>
        <patternFill>
          <bgColor rgb="FFD5F5E3"/>
        </patternFill>
      </fill>
    </dxf>
    <dxf>
      <font>
        <name val="Calibri"/>
        <charset val="1"/>
        <family val="0"/>
        <b val="1"/>
        <color rgb="FF922B21"/>
        <sz val="11"/>
      </font>
      <fill>
        <patternFill>
          <bgColor rgb="FFFADBD8"/>
        </patternFill>
      </fill>
    </dxf>
    <dxf>
      <font>
        <name val="Calibri"/>
        <charset val="1"/>
        <family val="0"/>
        <b val="1"/>
        <color rgb="FF922B21"/>
        <sz val="10"/>
      </font>
      <fill>
        <patternFill>
          <bgColor rgb="FFFADBD8"/>
        </patternFill>
      </fill>
    </dxf>
    <dxf>
      <font>
        <name val="Calibri"/>
        <charset val="1"/>
        <family val="0"/>
        <b val="1"/>
        <color rgb="FF1E8449"/>
        <sz val="10"/>
      </font>
      <fill>
        <patternFill>
          <bgColor rgb="FFD5F5E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0FBF4"/>
      <rgbColor rgb="FFFF00FF"/>
      <rgbColor rgb="FF00FFFF"/>
      <rgbColor rgb="FF800000"/>
      <rgbColor rgb="FF1E6B3C"/>
      <rgbColor rgb="FF000080"/>
      <rgbColor rgb="FFB7860B"/>
      <rgbColor rgb="FF800080"/>
      <rgbColor rgb="FF1E8449"/>
      <rgbColor rgb="FFCCCCCC"/>
      <rgbColor rgb="FF808080"/>
      <rgbColor rgb="FFA9DFBF"/>
      <rgbColor rgb="FF993366"/>
      <rgbColor rgb="FFFEF9E7"/>
      <rgbColor rgb="FFE9F7EF"/>
      <rgbColor rgb="FF660066"/>
      <rgbColor rgb="FFF1948A"/>
      <rgbColor rgb="FF2471A3"/>
      <rgbColor rgb="FFD5E8D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BF5FB"/>
      <rgbColor rgb="FFD5F5E3"/>
      <rgbColor rgb="FFF5F5F0"/>
      <rgbColor rgb="FFAED6F1"/>
      <rgbColor rgb="FFFEF0EE"/>
      <rgbColor rgb="FFF8F9FA"/>
      <rgbColor rgb="FFFADBD8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A5276"/>
      <rgbColor rgb="FF2E8B57"/>
      <rgbColor rgb="FF003300"/>
      <rgbColor rgb="FF1A2E1A"/>
      <rgbColor rgb="FF922B21"/>
      <rgbColor rgb="FF993366"/>
      <rgbColor rgb="FF333399"/>
      <rgbColor rgb="FF2C3E5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E6B3C"/>
    <pageSetUpPr fitToPage="false"/>
  </sheetPr>
  <dimension ref="B1:H1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2" topLeftCell="B13" activePane="bottomRight" state="frozen"/>
      <selection pane="topLeft" activeCell="A1" activeCellId="0" sqref="A1"/>
      <selection pane="topRight" activeCell="B1" activeCellId="0" sqref="B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1"/>
    <col collapsed="false" customWidth="true" hidden="false" outlineLevel="0" max="3" min="3" style="0" width="30"/>
    <col collapsed="false" customWidth="true" hidden="false" outlineLevel="0" max="4" min="4" style="0" width="20"/>
    <col collapsed="false" customWidth="true" hidden="false" outlineLevel="0" max="8" min="5" style="0" width="16"/>
    <col collapsed="false" customWidth="true" hidden="false" outlineLevel="0" max="9" min="9" style="0" width="2"/>
  </cols>
  <sheetData>
    <row r="1" customFormat="false" ht="7.5" hidden="false" customHeight="true" outlineLevel="0" collapsed="false"/>
    <row r="2" customFormat="false" ht="54" hidden="false" customHeight="true" outlineLevel="0" collapsed="false">
      <c r="B2" s="1" t="s">
        <v>0</v>
      </c>
      <c r="C2" s="1"/>
      <c r="D2" s="1"/>
      <c r="E2" s="1"/>
      <c r="F2" s="1"/>
      <c r="G2" s="1"/>
      <c r="H2" s="1"/>
    </row>
    <row r="3" customFormat="false" ht="24" hidden="false" customHeight="true" outlineLevel="0" collapsed="false">
      <c r="B3" s="2" t="s">
        <v>1</v>
      </c>
      <c r="C3" s="2"/>
      <c r="D3" s="2"/>
      <c r="E3" s="2"/>
      <c r="F3" s="2"/>
      <c r="G3" s="2"/>
      <c r="H3" s="2"/>
    </row>
    <row r="4" customFormat="false" ht="9.75" hidden="false" customHeight="true" outlineLevel="0" collapsed="false"/>
    <row r="5" customFormat="false" ht="18" hidden="false" customHeight="true" outlineLevel="0" collapsed="false">
      <c r="B5" s="3" t="s">
        <v>2</v>
      </c>
      <c r="C5" s="3"/>
      <c r="D5" s="4" t="s">
        <v>3</v>
      </c>
      <c r="E5" s="4"/>
      <c r="F5" s="5" t="s">
        <v>4</v>
      </c>
      <c r="G5" s="5"/>
      <c r="H5" s="5"/>
    </row>
    <row r="6" customFormat="false" ht="7.5" hidden="false" customHeight="true" outlineLevel="0" collapsed="false"/>
    <row r="7" customFormat="false" ht="24" hidden="false" customHeight="true" outlineLevel="0" collapsed="false">
      <c r="B7" s="6" t="s">
        <v>5</v>
      </c>
      <c r="C7" s="6"/>
      <c r="D7" s="6"/>
      <c r="E7" s="6"/>
      <c r="F7" s="6"/>
      <c r="G7" s="6"/>
      <c r="H7" s="6"/>
    </row>
    <row r="8" customFormat="false" ht="21.75" hidden="false" customHeight="true" outlineLevel="0" collapsed="false">
      <c r="B8" s="7" t="s">
        <v>6</v>
      </c>
      <c r="C8" s="8" t="s">
        <v>7</v>
      </c>
      <c r="D8" s="7" t="s">
        <v>8</v>
      </c>
      <c r="E8" s="9" t="s">
        <v>9</v>
      </c>
      <c r="F8" s="7" t="s">
        <v>10</v>
      </c>
      <c r="G8" s="9" t="s">
        <v>11</v>
      </c>
      <c r="H8" s="9"/>
    </row>
    <row r="9" customFormat="false" ht="21.75" hidden="false" customHeight="true" outlineLevel="0" collapsed="false">
      <c r="B9" s="7" t="s">
        <v>12</v>
      </c>
      <c r="C9" s="10" t="n">
        <v>200</v>
      </c>
      <c r="D9" s="7" t="s">
        <v>13</v>
      </c>
      <c r="E9" s="11" t="n">
        <f aca="false">IFERROR(C9+C38-C53,0)</f>
        <v>0</v>
      </c>
      <c r="F9" s="7" t="s">
        <v>14</v>
      </c>
      <c r="G9" s="9" t="s">
        <v>9</v>
      </c>
      <c r="H9" s="9"/>
    </row>
    <row r="10" customFormat="false" ht="7.5" hidden="false" customHeight="true" outlineLevel="0" collapsed="false"/>
    <row r="11" customFormat="false" ht="24" hidden="false" customHeight="true" outlineLevel="0" collapsed="false">
      <c r="B11" s="12" t="s">
        <v>15</v>
      </c>
      <c r="C11" s="12"/>
      <c r="D11" s="12"/>
      <c r="E11" s="12"/>
      <c r="F11" s="12"/>
      <c r="G11" s="12"/>
      <c r="H11" s="12"/>
    </row>
    <row r="12" customFormat="false" ht="27.75" hidden="false" customHeight="true" outlineLevel="0" collapsed="false">
      <c r="B12" s="13" t="s">
        <v>16</v>
      </c>
      <c r="C12" s="14" t="s">
        <v>17</v>
      </c>
      <c r="D12" s="14" t="s">
        <v>18</v>
      </c>
      <c r="E12" s="15" t="s">
        <v>19</v>
      </c>
      <c r="F12" s="15" t="s">
        <v>20</v>
      </c>
      <c r="G12" s="15" t="s">
        <v>21</v>
      </c>
      <c r="H12" s="13" t="s">
        <v>22</v>
      </c>
    </row>
    <row r="13" customFormat="false" ht="18.75" hidden="false" customHeight="true" outlineLevel="0" collapsed="false">
      <c r="B13" s="16" t="s">
        <v>23</v>
      </c>
      <c r="C13" s="9" t="s">
        <v>24</v>
      </c>
      <c r="D13" s="16" t="s">
        <v>25</v>
      </c>
      <c r="E13" s="17" t="n">
        <v>312.5</v>
      </c>
      <c r="F13" s="18"/>
      <c r="G13" s="18"/>
      <c r="H13" s="19" t="n">
        <f aca="false">IFERROR(E13+F13+G13,0)</f>
        <v>312.5</v>
      </c>
    </row>
    <row r="14" customFormat="false" ht="18.75" hidden="false" customHeight="true" outlineLevel="0" collapsed="false">
      <c r="B14" s="16" t="s">
        <v>26</v>
      </c>
      <c r="C14" s="9" t="s">
        <v>27</v>
      </c>
      <c r="D14" s="16" t="s">
        <v>28</v>
      </c>
      <c r="E14" s="18"/>
      <c r="F14" s="17" t="n">
        <v>49</v>
      </c>
      <c r="G14" s="18"/>
      <c r="H14" s="20" t="n">
        <f aca="false">IFERROR(E14+F14+G14,0)</f>
        <v>49</v>
      </c>
    </row>
    <row r="15" customFormat="false" ht="18.75" hidden="false" customHeight="true" outlineLevel="0" collapsed="false">
      <c r="B15" s="16" t="s">
        <v>29</v>
      </c>
      <c r="C15" s="9" t="s">
        <v>30</v>
      </c>
      <c r="D15" s="16" t="s">
        <v>31</v>
      </c>
      <c r="E15" s="17" t="n">
        <v>100</v>
      </c>
      <c r="F15" s="18"/>
      <c r="G15" s="18"/>
      <c r="H15" s="19" t="n">
        <f aca="false">IFERROR(E15+F15+G15,0)</f>
        <v>100</v>
      </c>
    </row>
    <row r="16" customFormat="false" ht="18.75" hidden="false" customHeight="true" outlineLevel="0" collapsed="false">
      <c r="B16" s="16" t="s">
        <v>32</v>
      </c>
      <c r="C16" s="9" t="s">
        <v>33</v>
      </c>
      <c r="D16" s="16" t="s">
        <v>25</v>
      </c>
      <c r="E16" s="17" t="n">
        <v>245.8</v>
      </c>
      <c r="F16" s="18"/>
      <c r="G16" s="18"/>
      <c r="H16" s="20" t="n">
        <f aca="false">IFERROR(E16+F16+G16,0)</f>
        <v>245.8</v>
      </c>
    </row>
    <row r="17" customFormat="false" ht="18.75" hidden="false" customHeight="true" outlineLevel="0" collapsed="false">
      <c r="B17" s="16" t="s">
        <v>34</v>
      </c>
      <c r="C17" s="9" t="s">
        <v>35</v>
      </c>
      <c r="D17" s="16" t="s">
        <v>36</v>
      </c>
      <c r="E17" s="17" t="n">
        <v>158</v>
      </c>
      <c r="F17" s="17" t="n">
        <v>92</v>
      </c>
      <c r="G17" s="18"/>
      <c r="H17" s="19" t="n">
        <f aca="false">IFERROR(E17+F17+G17,0)</f>
        <v>250</v>
      </c>
    </row>
    <row r="18" customFormat="false" ht="18.75" hidden="false" customHeight="true" outlineLevel="0" collapsed="false">
      <c r="B18" s="16" t="s">
        <v>37</v>
      </c>
      <c r="C18" s="9" t="s">
        <v>38</v>
      </c>
      <c r="D18" s="16" t="s">
        <v>39</v>
      </c>
      <c r="E18" s="18"/>
      <c r="F18" s="17" t="n">
        <v>78.5</v>
      </c>
      <c r="G18" s="18"/>
      <c r="H18" s="20" t="n">
        <f aca="false">IFERROR(E18+F18+G18,0)</f>
        <v>78.5</v>
      </c>
    </row>
    <row r="19" customFormat="false" ht="18.75" hidden="false" customHeight="true" outlineLevel="0" collapsed="false">
      <c r="B19" s="16" t="s">
        <v>40</v>
      </c>
      <c r="C19" s="9" t="s">
        <v>41</v>
      </c>
      <c r="D19" s="16" t="s">
        <v>36</v>
      </c>
      <c r="E19" s="18"/>
      <c r="F19" s="18"/>
      <c r="G19" s="17" t="n">
        <v>320</v>
      </c>
      <c r="H19" s="19" t="n">
        <f aca="false">IFERROR(E19+F19+G19,0)</f>
        <v>320</v>
      </c>
    </row>
    <row r="20" customFormat="false" ht="18.75" hidden="false" customHeight="true" outlineLevel="0" collapsed="false">
      <c r="B20" s="16" t="s">
        <v>42</v>
      </c>
      <c r="C20" s="9" t="s">
        <v>43</v>
      </c>
      <c r="D20" s="16" t="s">
        <v>25</v>
      </c>
      <c r="E20" s="17" t="n">
        <v>189.2</v>
      </c>
      <c r="F20" s="18"/>
      <c r="G20" s="18"/>
      <c r="H20" s="20" t="n">
        <f aca="false">IFERROR(E20+F20+G20,0)</f>
        <v>189.2</v>
      </c>
    </row>
    <row r="21" customFormat="false" ht="18.75" hidden="false" customHeight="true" outlineLevel="0" collapsed="false">
      <c r="B21" s="16" t="s">
        <v>44</v>
      </c>
      <c r="C21" s="9" t="s">
        <v>45</v>
      </c>
      <c r="D21" s="16" t="s">
        <v>39</v>
      </c>
      <c r="E21" s="18"/>
      <c r="F21" s="17" t="n">
        <v>35</v>
      </c>
      <c r="G21" s="18"/>
      <c r="H21" s="19" t="n">
        <f aca="false">IFERROR(E21+F21+G21,0)</f>
        <v>35</v>
      </c>
    </row>
    <row r="22" customFormat="false" ht="18.75" hidden="false" customHeight="true" outlineLevel="0" collapsed="false">
      <c r="B22" s="16" t="s">
        <v>46</v>
      </c>
      <c r="C22" s="9" t="s">
        <v>47</v>
      </c>
      <c r="D22" s="16" t="s">
        <v>25</v>
      </c>
      <c r="E22" s="17" t="n">
        <v>88</v>
      </c>
      <c r="F22" s="17" t="n">
        <v>54.5</v>
      </c>
      <c r="G22" s="18"/>
      <c r="H22" s="20" t="n">
        <f aca="false">IFERROR(E22+F22+G22,0)</f>
        <v>142.5</v>
      </c>
    </row>
    <row r="23" customFormat="false" ht="18.75" hidden="false" customHeight="true" outlineLevel="0" collapsed="false">
      <c r="B23" s="16"/>
      <c r="C23" s="9"/>
      <c r="D23" s="16"/>
      <c r="E23" s="18"/>
      <c r="F23" s="18"/>
      <c r="G23" s="18"/>
      <c r="H23" s="19" t="n">
        <f aca="false">IFERROR(E23+F23+G23,0)</f>
        <v>0</v>
      </c>
    </row>
    <row r="24" customFormat="false" ht="18.75" hidden="false" customHeight="true" outlineLevel="0" collapsed="false">
      <c r="B24" s="16"/>
      <c r="C24" s="9"/>
      <c r="D24" s="16"/>
      <c r="E24" s="18"/>
      <c r="F24" s="18"/>
      <c r="G24" s="18"/>
      <c r="H24" s="20" t="n">
        <f aca="false">IFERROR(E24+F24+G24,0)</f>
        <v>0</v>
      </c>
    </row>
    <row r="25" customFormat="false" ht="18.75" hidden="false" customHeight="true" outlineLevel="0" collapsed="false">
      <c r="B25" s="16"/>
      <c r="C25" s="9"/>
      <c r="D25" s="16"/>
      <c r="E25" s="18"/>
      <c r="F25" s="18"/>
      <c r="G25" s="18"/>
      <c r="H25" s="19" t="n">
        <f aca="false">IFERROR(E25+F25+G25,0)</f>
        <v>0</v>
      </c>
    </row>
    <row r="26" customFormat="false" ht="18.75" hidden="false" customHeight="true" outlineLevel="0" collapsed="false">
      <c r="B26" s="16"/>
      <c r="C26" s="9"/>
      <c r="D26" s="16"/>
      <c r="E26" s="18"/>
      <c r="F26" s="18"/>
      <c r="G26" s="18"/>
      <c r="H26" s="20" t="n">
        <f aca="false">IFERROR(E26+F26+G26,0)</f>
        <v>0</v>
      </c>
    </row>
    <row r="27" customFormat="false" ht="18.75" hidden="false" customHeight="true" outlineLevel="0" collapsed="false">
      <c r="B27" s="16"/>
      <c r="C27" s="9"/>
      <c r="D27" s="16"/>
      <c r="E27" s="18"/>
      <c r="F27" s="18"/>
      <c r="G27" s="18"/>
      <c r="H27" s="19" t="n">
        <f aca="false">IFERROR(E27+F27+G27,0)</f>
        <v>0</v>
      </c>
    </row>
    <row r="28" customFormat="false" ht="21.75" hidden="false" customHeight="true" outlineLevel="0" collapsed="false">
      <c r="B28" s="21" t="s">
        <v>48</v>
      </c>
      <c r="C28" s="21"/>
      <c r="D28" s="21"/>
      <c r="E28" s="22" t="n">
        <f aca="false">SUM(E13:E27)</f>
        <v>1093.5</v>
      </c>
      <c r="F28" s="22" t="n">
        <f aca="false">SUM(F13:F27)</f>
        <v>309</v>
      </c>
      <c r="G28" s="22" t="n">
        <f aca="false">SUM(G13:G27)</f>
        <v>320</v>
      </c>
      <c r="H28" s="22" t="n">
        <f aca="false">SUM(H13:H27)</f>
        <v>1722.5</v>
      </c>
    </row>
    <row r="29" customFormat="false" ht="25.5" hidden="false" customHeight="true" outlineLevel="0" collapsed="false">
      <c r="B29" s="23" t="s">
        <v>49</v>
      </c>
      <c r="C29" s="23"/>
      <c r="D29" s="23"/>
      <c r="E29" s="23"/>
      <c r="F29" s="23"/>
      <c r="G29" s="23"/>
      <c r="H29" s="24" t="n">
        <f aca="false">IFERROR(SUM(H13:H27),0)</f>
        <v>1722.5</v>
      </c>
    </row>
    <row r="30" customFormat="false" ht="7.5" hidden="false" customHeight="true" outlineLevel="0" collapsed="false"/>
    <row r="31" customFormat="false" ht="24" hidden="false" customHeight="true" outlineLevel="0" collapsed="false">
      <c r="B31" s="25" t="s">
        <v>50</v>
      </c>
      <c r="C31" s="25"/>
      <c r="D31" s="25"/>
      <c r="E31" s="25"/>
      <c r="F31" s="25"/>
      <c r="G31" s="25"/>
      <c r="H31" s="25"/>
    </row>
    <row r="32" customFormat="false" ht="27.75" hidden="false" customHeight="true" outlineLevel="0" collapsed="false">
      <c r="B32" s="26" t="s">
        <v>16</v>
      </c>
      <c r="C32" s="27" t="s">
        <v>51</v>
      </c>
      <c r="D32" s="27" t="s">
        <v>18</v>
      </c>
      <c r="E32" s="26" t="s">
        <v>19</v>
      </c>
      <c r="F32" s="26" t="s">
        <v>20</v>
      </c>
      <c r="G32" s="26" t="s">
        <v>21</v>
      </c>
      <c r="H32" s="26" t="s">
        <v>22</v>
      </c>
    </row>
    <row r="33" customFormat="false" ht="18.75" hidden="false" customHeight="true" outlineLevel="0" collapsed="false">
      <c r="B33" s="16" t="s">
        <v>52</v>
      </c>
      <c r="C33" s="9" t="s">
        <v>53</v>
      </c>
      <c r="D33" s="16" t="s">
        <v>54</v>
      </c>
      <c r="E33" s="28"/>
      <c r="F33" s="28"/>
      <c r="G33" s="28"/>
      <c r="H33" s="29" t="n">
        <f aca="false">IFERROR(E33+F33+G33,0)</f>
        <v>0</v>
      </c>
    </row>
    <row r="34" customFormat="false" ht="18.75" hidden="false" customHeight="true" outlineLevel="0" collapsed="false">
      <c r="B34" s="16" t="s">
        <v>55</v>
      </c>
      <c r="C34" s="9" t="s">
        <v>56</v>
      </c>
      <c r="D34" s="16" t="s">
        <v>57</v>
      </c>
      <c r="E34" s="30" t="n">
        <v>148</v>
      </c>
      <c r="F34" s="28"/>
      <c r="G34" s="28"/>
      <c r="H34" s="31" t="n">
        <f aca="false">IFERROR(E34+F34+G34,0)</f>
        <v>148</v>
      </c>
    </row>
    <row r="35" customFormat="false" ht="18.75" hidden="false" customHeight="true" outlineLevel="0" collapsed="false">
      <c r="B35" s="16" t="s">
        <v>58</v>
      </c>
      <c r="C35" s="9" t="s">
        <v>59</v>
      </c>
      <c r="D35" s="16" t="s">
        <v>60</v>
      </c>
      <c r="E35" s="30" t="n">
        <v>32.5</v>
      </c>
      <c r="F35" s="28"/>
      <c r="G35" s="28"/>
      <c r="H35" s="29" t="n">
        <f aca="false">IFERROR(E35+F35+G35,0)</f>
        <v>32.5</v>
      </c>
    </row>
    <row r="36" customFormat="false" ht="18.75" hidden="false" customHeight="true" outlineLevel="0" collapsed="false">
      <c r="B36" s="16" t="s">
        <v>61</v>
      </c>
      <c r="C36" s="9" t="s">
        <v>62</v>
      </c>
      <c r="D36" s="16" t="s">
        <v>63</v>
      </c>
      <c r="E36" s="30" t="n">
        <v>25</v>
      </c>
      <c r="F36" s="28"/>
      <c r="G36" s="28"/>
      <c r="H36" s="31" t="n">
        <f aca="false">IFERROR(E36+F36+G36,0)</f>
        <v>25</v>
      </c>
    </row>
    <row r="37" customFormat="false" ht="18.75" hidden="false" customHeight="true" outlineLevel="0" collapsed="false">
      <c r="B37" s="16" t="s">
        <v>37</v>
      </c>
      <c r="C37" s="9" t="s">
        <v>64</v>
      </c>
      <c r="D37" s="16" t="s">
        <v>65</v>
      </c>
      <c r="E37" s="28"/>
      <c r="F37" s="30" t="n">
        <v>18.9</v>
      </c>
      <c r="G37" s="28"/>
      <c r="H37" s="29" t="n">
        <f aca="false">IFERROR(E37+F37+G37,0)</f>
        <v>18.9</v>
      </c>
    </row>
    <row r="38" customFormat="false" ht="18.75" hidden="false" customHeight="true" outlineLevel="0" collapsed="false">
      <c r="B38" s="16" t="s">
        <v>42</v>
      </c>
      <c r="C38" s="9" t="s">
        <v>66</v>
      </c>
      <c r="D38" s="16" t="s">
        <v>67</v>
      </c>
      <c r="E38" s="30" t="n">
        <v>200</v>
      </c>
      <c r="F38" s="28"/>
      <c r="G38" s="28"/>
      <c r="H38" s="31" t="n">
        <f aca="false">IFERROR(E38+F38+G38,0)</f>
        <v>200</v>
      </c>
    </row>
    <row r="39" customFormat="false" ht="18.75" hidden="false" customHeight="true" outlineLevel="0" collapsed="false">
      <c r="B39" s="16" t="s">
        <v>68</v>
      </c>
      <c r="C39" s="9" t="s">
        <v>69</v>
      </c>
      <c r="D39" s="16" t="s">
        <v>70</v>
      </c>
      <c r="E39" s="30" t="n">
        <v>15</v>
      </c>
      <c r="F39" s="28"/>
      <c r="G39" s="28"/>
      <c r="H39" s="29" t="n">
        <f aca="false">IFERROR(E39+F39+G39,0)</f>
        <v>15</v>
      </c>
    </row>
    <row r="40" customFormat="false" ht="18.75" hidden="false" customHeight="true" outlineLevel="0" collapsed="false">
      <c r="B40" s="16"/>
      <c r="C40" s="9"/>
      <c r="D40" s="16"/>
      <c r="E40" s="28"/>
      <c r="F40" s="28"/>
      <c r="G40" s="28"/>
      <c r="H40" s="29" t="n">
        <f aca="false">IFERROR(E40+F40+G40,0)</f>
        <v>0</v>
      </c>
    </row>
    <row r="41" customFormat="false" ht="18.75" hidden="false" customHeight="true" outlineLevel="0" collapsed="false">
      <c r="B41" s="16"/>
      <c r="C41" s="9"/>
      <c r="D41" s="16"/>
      <c r="E41" s="28"/>
      <c r="F41" s="28"/>
      <c r="G41" s="28"/>
      <c r="H41" s="31" t="n">
        <f aca="false">IFERROR(E41+F41+G41,0)</f>
        <v>0</v>
      </c>
    </row>
    <row r="42" customFormat="false" ht="18.75" hidden="false" customHeight="true" outlineLevel="0" collapsed="false">
      <c r="B42" s="16"/>
      <c r="C42" s="9"/>
      <c r="D42" s="16"/>
      <c r="E42" s="28"/>
      <c r="F42" s="28"/>
      <c r="G42" s="28"/>
      <c r="H42" s="29" t="n">
        <f aca="false">IFERROR(E42+F42+G42,0)</f>
        <v>0</v>
      </c>
    </row>
    <row r="43" customFormat="false" ht="18.75" hidden="false" customHeight="true" outlineLevel="0" collapsed="false">
      <c r="B43" s="16"/>
      <c r="C43" s="9"/>
      <c r="D43" s="16"/>
      <c r="E43" s="28"/>
      <c r="F43" s="28"/>
      <c r="G43" s="28"/>
      <c r="H43" s="31" t="n">
        <f aca="false">IFERROR(E43+F43+G43,0)</f>
        <v>0</v>
      </c>
    </row>
    <row r="44" customFormat="false" ht="18.75" hidden="false" customHeight="true" outlineLevel="0" collapsed="false">
      <c r="B44" s="16"/>
      <c r="C44" s="9"/>
      <c r="D44" s="16"/>
      <c r="E44" s="28"/>
      <c r="F44" s="28"/>
      <c r="G44" s="28"/>
      <c r="H44" s="29" t="n">
        <f aca="false">IFERROR(E44+F44+G44,0)</f>
        <v>0</v>
      </c>
    </row>
    <row r="45" customFormat="false" ht="21.75" hidden="false" customHeight="true" outlineLevel="0" collapsed="false">
      <c r="B45" s="32" t="s">
        <v>71</v>
      </c>
      <c r="C45" s="32"/>
      <c r="D45" s="32"/>
      <c r="E45" s="33" t="n">
        <f aca="false">SUM(E33:E44)</f>
        <v>420.5</v>
      </c>
      <c r="F45" s="33" t="n">
        <f aca="false">SUM(F33:F44)</f>
        <v>18.9</v>
      </c>
      <c r="G45" s="33" t="n">
        <f aca="false">SUM(G33:G44)</f>
        <v>0</v>
      </c>
      <c r="H45" s="33" t="n">
        <f aca="false">SUM(H33:H44)</f>
        <v>439.4</v>
      </c>
    </row>
    <row r="46" customFormat="false" ht="25.5" hidden="false" customHeight="true" outlineLevel="0" collapsed="false">
      <c r="B46" s="34" t="s">
        <v>72</v>
      </c>
      <c r="C46" s="34"/>
      <c r="D46" s="34"/>
      <c r="E46" s="34"/>
      <c r="F46" s="34"/>
      <c r="G46" s="34"/>
      <c r="H46" s="35" t="n">
        <f aca="false">IFERROR(SUM(H33:H44),0)</f>
        <v>439.4</v>
      </c>
    </row>
    <row r="47" customFormat="false" ht="7.5" hidden="false" customHeight="true" outlineLevel="0" collapsed="false"/>
    <row r="48" customFormat="false" ht="24" hidden="false" customHeight="true" outlineLevel="0" collapsed="false">
      <c r="B48" s="36" t="s">
        <v>73</v>
      </c>
      <c r="C48" s="36"/>
      <c r="D48" s="36"/>
      <c r="E48" s="36"/>
      <c r="F48" s="36"/>
      <c r="G48" s="36"/>
      <c r="H48" s="36"/>
    </row>
    <row r="49" customFormat="false" ht="24" hidden="false" customHeight="true" outlineLevel="0" collapsed="false">
      <c r="B49" s="37" t="s">
        <v>74</v>
      </c>
      <c r="C49" s="37"/>
      <c r="D49" s="37"/>
      <c r="E49" s="37"/>
      <c r="F49" s="37"/>
      <c r="G49" s="38" t="n">
        <f aca="false">C9</f>
        <v>200</v>
      </c>
      <c r="H49" s="38"/>
    </row>
    <row r="50" customFormat="false" ht="24" hidden="false" customHeight="true" outlineLevel="0" collapsed="false">
      <c r="B50" s="39" t="s">
        <v>75</v>
      </c>
      <c r="C50" s="39"/>
      <c r="D50" s="39"/>
      <c r="E50" s="39"/>
      <c r="F50" s="39"/>
      <c r="G50" s="40" t="n">
        <f aca="false">IFERROR(SUM(H13:H27),0)</f>
        <v>1722.5</v>
      </c>
      <c r="H50" s="40"/>
    </row>
    <row r="51" customFormat="false" ht="24" hidden="false" customHeight="true" outlineLevel="0" collapsed="false">
      <c r="B51" s="41" t="s">
        <v>76</v>
      </c>
      <c r="C51" s="41"/>
      <c r="D51" s="41"/>
      <c r="E51" s="41"/>
      <c r="F51" s="41"/>
      <c r="G51" s="42" t="n">
        <f aca="false">IFERROR(SUM(H33:H44),0)</f>
        <v>439.4</v>
      </c>
      <c r="H51" s="42"/>
    </row>
    <row r="52" customFormat="false" ht="24" hidden="false" customHeight="true" outlineLevel="0" collapsed="false">
      <c r="B52" s="43" t="s">
        <v>77</v>
      </c>
      <c r="C52" s="43"/>
      <c r="D52" s="43"/>
      <c r="E52" s="43"/>
      <c r="F52" s="43"/>
      <c r="G52" s="44" t="n">
        <f aca="false">IFERROR(C9+C50-C51,0)</f>
        <v>200</v>
      </c>
      <c r="H52" s="44"/>
    </row>
    <row r="53" customFormat="false" ht="24" hidden="false" customHeight="true" outlineLevel="0" collapsed="false">
      <c r="B53" s="45" t="s">
        <v>78</v>
      </c>
      <c r="C53" s="45"/>
      <c r="D53" s="45"/>
      <c r="E53" s="45"/>
      <c r="F53" s="45"/>
      <c r="G53" s="46" t="n">
        <v>965.1</v>
      </c>
      <c r="H53" s="46"/>
    </row>
    <row r="54" customFormat="false" ht="24" hidden="false" customHeight="true" outlineLevel="0" collapsed="false">
      <c r="B54" s="47" t="s">
        <v>79</v>
      </c>
      <c r="C54" s="47"/>
      <c r="D54" s="47"/>
      <c r="E54" s="47"/>
      <c r="F54" s="47"/>
      <c r="G54" s="48" t="n">
        <f aca="false">IFERROR(C53-C52,0)</f>
        <v>0</v>
      </c>
      <c r="H54" s="48"/>
    </row>
    <row r="55" customFormat="false" ht="7.5" hidden="false" customHeight="true" outlineLevel="0" collapsed="false"/>
    <row r="56" customFormat="false" ht="24" hidden="false" customHeight="true" outlineLevel="0" collapsed="false">
      <c r="B56" s="49" t="s">
        <v>80</v>
      </c>
      <c r="C56" s="49"/>
      <c r="D56" s="49"/>
      <c r="E56" s="49"/>
      <c r="F56" s="49"/>
      <c r="G56" s="49"/>
      <c r="H56" s="49"/>
    </row>
    <row r="57" customFormat="false" ht="19.5" hidden="false" customHeight="true" outlineLevel="0" collapsed="false">
      <c r="B57" s="50" t="s">
        <v>81</v>
      </c>
      <c r="C57" s="50" t="s">
        <v>82</v>
      </c>
      <c r="D57" s="50" t="s">
        <v>83</v>
      </c>
      <c r="E57" s="50" t="s">
        <v>84</v>
      </c>
    </row>
    <row r="58" customFormat="false" ht="19.5" hidden="false" customHeight="true" outlineLevel="0" collapsed="false">
      <c r="B58" s="51" t="s">
        <v>85</v>
      </c>
      <c r="C58" s="19" t="n">
        <f aca="false">SUM(E13:E27)</f>
        <v>1093.5</v>
      </c>
      <c r="D58" s="29" t="n">
        <f aca="false">SUM(E33:E44)</f>
        <v>420.5</v>
      </c>
      <c r="E58" s="52" t="n">
        <f aca="false">IFERROR(C58-D58,0)</f>
        <v>673</v>
      </c>
    </row>
    <row r="59" customFormat="false" ht="19.5" hidden="false" customHeight="true" outlineLevel="0" collapsed="false">
      <c r="B59" s="53" t="s">
        <v>86</v>
      </c>
      <c r="C59" s="19" t="n">
        <f aca="false">SUM(F13:F27)</f>
        <v>309</v>
      </c>
      <c r="D59" s="29" t="n">
        <f aca="false">SUM(F33:F44)</f>
        <v>18.9</v>
      </c>
      <c r="E59" s="54" t="n">
        <f aca="false">IFERROR(C59-D59,0)</f>
        <v>290.1</v>
      </c>
    </row>
    <row r="60" customFormat="false" ht="19.5" hidden="false" customHeight="true" outlineLevel="0" collapsed="false">
      <c r="B60" s="51" t="s">
        <v>87</v>
      </c>
      <c r="C60" s="19" t="n">
        <f aca="false">SUM(G13:G27)</f>
        <v>320</v>
      </c>
      <c r="D60" s="29" t="n">
        <f aca="false">SUM(G33:G44)</f>
        <v>0</v>
      </c>
      <c r="E60" s="52" t="n">
        <f aca="false">IFERROR(C60-D60,0)</f>
        <v>320</v>
      </c>
    </row>
    <row r="61" customFormat="false" ht="21.75" hidden="false" customHeight="true" outlineLevel="0" collapsed="false">
      <c r="B61" s="55" t="s">
        <v>88</v>
      </c>
      <c r="C61" s="56" t="n">
        <f aca="false">SUM(C58:C60)</f>
        <v>1722.5</v>
      </c>
      <c r="D61" s="57" t="n">
        <f aca="false">SUM(D58:D60)</f>
        <v>439.4</v>
      </c>
      <c r="E61" s="58" t="n">
        <f aca="false">IFERROR(C61-D61,0)</f>
        <v>1283.1</v>
      </c>
      <c r="F61" s="59"/>
      <c r="G61" s="59"/>
      <c r="H61" s="59"/>
    </row>
    <row r="62" customFormat="false" ht="7.5" hidden="false" customHeight="true" outlineLevel="0" collapsed="false"/>
    <row r="63" customFormat="false" ht="24" hidden="false" customHeight="true" outlineLevel="0" collapsed="false">
      <c r="B63" s="49" t="s">
        <v>89</v>
      </c>
      <c r="C63" s="49"/>
      <c r="D63" s="49"/>
      <c r="E63" s="49"/>
      <c r="F63" s="49"/>
      <c r="G63" s="49"/>
      <c r="H63" s="49"/>
    </row>
    <row r="64" customFormat="false" ht="60" hidden="false" customHeight="true" outlineLevel="0" collapsed="false">
      <c r="B64" s="60" t="s">
        <v>90</v>
      </c>
      <c r="C64" s="60"/>
      <c r="D64" s="60"/>
      <c r="E64" s="60"/>
      <c r="F64" s="60"/>
      <c r="G64" s="60"/>
      <c r="H64" s="60"/>
    </row>
    <row r="65" customFormat="false" ht="19.5" hidden="false" customHeight="true" outlineLevel="0" collapsed="false"/>
    <row r="66" customFormat="false" ht="9.75" hidden="false" customHeight="true" outlineLevel="0" collapsed="false"/>
    <row r="67" customFormat="false" ht="21.75" hidden="false" customHeight="true" outlineLevel="0" collapsed="false">
      <c r="B67" s="61" t="s">
        <v>91</v>
      </c>
      <c r="C67" s="61"/>
      <c r="D67" s="61"/>
      <c r="E67" s="62" t="s">
        <v>92</v>
      </c>
      <c r="F67" s="62"/>
      <c r="G67" s="62"/>
      <c r="H67" s="62"/>
    </row>
    <row r="68" customFormat="false" ht="19.5" hidden="false" customHeight="true" outlineLevel="0" collapsed="false"/>
    <row r="69" customFormat="false" ht="19.5" hidden="false" customHeight="true" outlineLevel="0" collapsed="false"/>
    <row r="70" customFormat="false" ht="19.5" hidden="false" customHeight="true" outlineLevel="0" collapsed="false"/>
    <row r="71" customFormat="false" ht="19.5" hidden="false" customHeight="true" outlineLevel="0" collapsed="false"/>
    <row r="72" customFormat="false" ht="19.5" hidden="false" customHeight="true" outlineLevel="0" collapsed="false"/>
    <row r="73" customFormat="false" ht="19.5" hidden="false" customHeight="true" outlineLevel="0" collapsed="false"/>
    <row r="74" customFormat="false" ht="19.5" hidden="false" customHeight="true" outlineLevel="0" collapsed="false"/>
    <row r="75" customFormat="false" ht="19.5" hidden="false" customHeight="true" outlineLevel="0" collapsed="false"/>
    <row r="76" customFormat="false" ht="19.5" hidden="false" customHeight="true" outlineLevel="0" collapsed="false"/>
    <row r="77" customFormat="false" ht="19.5" hidden="false" customHeight="true" outlineLevel="0" collapsed="false"/>
    <row r="78" customFormat="false" ht="19.5" hidden="false" customHeight="true" outlineLevel="0" collapsed="false"/>
    <row r="79" customFormat="false" ht="19.5" hidden="false" customHeight="true" outlineLevel="0" collapsed="false"/>
    <row r="80" customFormat="false" ht="19.5" hidden="false" customHeight="true" outlineLevel="0" collapsed="false"/>
    <row r="81" customFormat="false" ht="19.5" hidden="false" customHeight="true" outlineLevel="0" collapsed="false"/>
    <row r="82" customFormat="false" ht="19.5" hidden="false" customHeight="true" outlineLevel="0" collapsed="false"/>
    <row r="83" customFormat="false" ht="19.5" hidden="false" customHeight="true" outlineLevel="0" collapsed="false"/>
    <row r="84" customFormat="false" ht="19.5" hidden="false" customHeight="true" outlineLevel="0" collapsed="false"/>
    <row r="85" customFormat="false" ht="19.5" hidden="false" customHeight="true" outlineLevel="0" collapsed="false"/>
    <row r="86" customFormat="false" ht="19.5" hidden="false" customHeight="true" outlineLevel="0" collapsed="false"/>
    <row r="87" customFormat="false" ht="19.5" hidden="false" customHeight="true" outlineLevel="0" collapsed="false"/>
    <row r="88" customFormat="false" ht="19.5" hidden="false" customHeight="true" outlineLevel="0" collapsed="false"/>
    <row r="89" customFormat="false" ht="19.5" hidden="false" customHeight="true" outlineLevel="0" collapsed="false"/>
    <row r="90" customFormat="false" ht="19.5" hidden="false" customHeight="true" outlineLevel="0" collapsed="false"/>
    <row r="91" customFormat="false" ht="19.5" hidden="false" customHeight="true" outlineLevel="0" collapsed="false"/>
    <row r="92" customFormat="false" ht="19.5" hidden="false" customHeight="true" outlineLevel="0" collapsed="false"/>
    <row r="93" customFormat="false" ht="19.5" hidden="false" customHeight="true" outlineLevel="0" collapsed="false"/>
    <row r="94" customFormat="false" ht="19.5" hidden="false" customHeight="true" outlineLevel="0" collapsed="false"/>
    <row r="95" customFormat="false" ht="19.5" hidden="false" customHeight="true" outlineLevel="0" collapsed="false"/>
    <row r="96" customFormat="false" ht="19.5" hidden="false" customHeight="true" outlineLevel="0" collapsed="false"/>
    <row r="97" customFormat="false" ht="19.5" hidden="false" customHeight="true" outlineLevel="0" collapsed="false"/>
    <row r="98" customFormat="false" ht="19.5" hidden="false" customHeight="true" outlineLevel="0" collapsed="false"/>
    <row r="99" customFormat="false" ht="19.5" hidden="false" customHeight="true" outlineLevel="0" collapsed="false"/>
    <row r="100" customFormat="false" ht="19.5" hidden="false" customHeight="true" outlineLevel="0" collapsed="false"/>
    <row r="101" customFormat="false" ht="19.5" hidden="false" customHeight="true" outlineLevel="0" collapsed="false"/>
    <row r="102" customFormat="false" ht="19.5" hidden="false" customHeight="true" outlineLevel="0" collapsed="false"/>
    <row r="103" customFormat="false" ht="19.5" hidden="false" customHeight="true" outlineLevel="0" collapsed="false"/>
    <row r="104" customFormat="false" ht="19.5" hidden="false" customHeight="true" outlineLevel="0" collapsed="false"/>
    <row r="105" customFormat="false" ht="19.5" hidden="false" customHeight="true" outlineLevel="0" collapsed="false"/>
    <row r="106" customFormat="false" ht="19.5" hidden="false" customHeight="true" outlineLevel="0" collapsed="false"/>
    <row r="107" customFormat="false" ht="19.5" hidden="false" customHeight="true" outlineLevel="0" collapsed="false"/>
    <row r="108" customFormat="false" ht="19.5" hidden="false" customHeight="true" outlineLevel="0" collapsed="false"/>
    <row r="109" customFormat="false" ht="19.5" hidden="false" customHeight="true" outlineLevel="0" collapsed="false"/>
    <row r="110" customFormat="false" ht="19.5" hidden="false" customHeight="true" outlineLevel="0" collapsed="false"/>
    <row r="111" customFormat="false" ht="19.5" hidden="false" customHeight="true" outlineLevel="0" collapsed="false"/>
    <row r="112" customFormat="false" ht="19.5" hidden="false" customHeight="true" outlineLevel="0" collapsed="false"/>
    <row r="113" customFormat="false" ht="19.5" hidden="false" customHeight="true" outlineLevel="0" collapsed="false"/>
    <row r="114" customFormat="false" ht="19.5" hidden="false" customHeight="true" outlineLevel="0" collapsed="false"/>
    <row r="115" customFormat="false" ht="19.5" hidden="false" customHeight="true" outlineLevel="0" collapsed="false"/>
    <row r="116" customFormat="false" ht="19.5" hidden="false" customHeight="true" outlineLevel="0" collapsed="false"/>
    <row r="117" customFormat="false" ht="19.5" hidden="false" customHeight="true" outlineLevel="0" collapsed="false"/>
    <row r="118" customFormat="false" ht="19.5" hidden="false" customHeight="true" outlineLevel="0" collapsed="false"/>
    <row r="119" customFormat="false" ht="19.5" hidden="false" customHeight="true" outlineLevel="0" collapsed="false"/>
  </sheetData>
  <mergeCells count="33">
    <mergeCell ref="B2:H2"/>
    <mergeCell ref="B3:H3"/>
    <mergeCell ref="B5:C5"/>
    <mergeCell ref="D5:E5"/>
    <mergeCell ref="F5:H5"/>
    <mergeCell ref="B7:H7"/>
    <mergeCell ref="G8:H8"/>
    <mergeCell ref="G9:H9"/>
    <mergeCell ref="B11:H11"/>
    <mergeCell ref="B28:D28"/>
    <mergeCell ref="B29:G29"/>
    <mergeCell ref="B31:H31"/>
    <mergeCell ref="B45:D45"/>
    <mergeCell ref="B46:G46"/>
    <mergeCell ref="B48:H48"/>
    <mergeCell ref="B49:F49"/>
    <mergeCell ref="G49:H49"/>
    <mergeCell ref="B50:F50"/>
    <mergeCell ref="G50:H50"/>
    <mergeCell ref="B51:F51"/>
    <mergeCell ref="G51:H51"/>
    <mergeCell ref="B52:F52"/>
    <mergeCell ref="G52:H52"/>
    <mergeCell ref="B53:F53"/>
    <mergeCell ref="G53:H53"/>
    <mergeCell ref="B54:F54"/>
    <mergeCell ref="G54:H54"/>
    <mergeCell ref="B56:H56"/>
    <mergeCell ref="F61:H61"/>
    <mergeCell ref="B63:H63"/>
    <mergeCell ref="B64:H64"/>
    <mergeCell ref="B67:D67"/>
    <mergeCell ref="E67:H67"/>
  </mergeCells>
  <conditionalFormatting sqref="G54:H54">
    <cfRule type="cellIs" priority="2" operator="equal" aboveAverage="0" equalAverage="0" bottom="0" percent="0" rank="0" text="" dxfId="0">
      <formula>0</formula>
    </cfRule>
    <cfRule type="cellIs" priority="3" operator="notEqual" aboveAverage="0" equalAverage="0" bottom="0" percent="0" rank="0" text="" dxfId="1">
      <formula>0</formula>
    </cfRule>
  </conditionalFormatting>
  <dataValidations count="2">
    <dataValidation allowBlank="true" errorStyle="stop" operator="between" showDropDown="false" showErrorMessage="false" showInputMessage="false" sqref="D13:D32" type="list">
      <formula1>"Ventes comptoir,Ventes en ligne,Prestations services,Abonnements,Acomptes reçus,Remboursement,Autres recettes"</formula1>
      <formula2>0</formula2>
    </dataValidation>
    <dataValidation allowBlank="true" errorStyle="stop" operator="between" showDropDown="false" showErrorMessage="false" showInputMessage="false" sqref="D33:D47" type="list">
      <formula1>"Achat marchandises,Fournitures bureau,Frais de port,Charges fixes,Salaires / acomptes,Remboursements clients,Dépenses diverses"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C3E50"/>
    <pageSetUpPr fitToPage="false"/>
  </sheetPr>
  <dimension ref="B1:I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5" topLeftCell="B6" activePane="bottomRight" state="frozen"/>
      <selection pane="topLeft" activeCell="A1" activeCellId="0" sqref="A1"/>
      <selection pane="topRight" activeCell="B1" activeCellId="0" sqref="B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9" min="3" style="0" width="16"/>
    <col collapsed="false" customWidth="true" hidden="false" outlineLevel="0" max="10" min="10" style="0" width="2"/>
  </cols>
  <sheetData>
    <row r="1" customFormat="false" ht="7.5" hidden="false" customHeight="true" outlineLevel="0" collapsed="false"/>
    <row r="2" customFormat="false" ht="48" hidden="false" customHeight="true" outlineLevel="0" collapsed="false">
      <c r="B2" s="63" t="s">
        <v>93</v>
      </c>
      <c r="C2" s="63"/>
      <c r="D2" s="63"/>
      <c r="E2" s="63"/>
      <c r="F2" s="63"/>
      <c r="G2" s="63"/>
      <c r="H2" s="63"/>
      <c r="I2" s="63"/>
    </row>
    <row r="3" customFormat="false" ht="21.75" hidden="false" customHeight="true" outlineLevel="0" collapsed="false">
      <c r="B3" s="64" t="s">
        <v>94</v>
      </c>
      <c r="C3" s="64"/>
      <c r="D3" s="64"/>
      <c r="E3" s="64"/>
      <c r="F3" s="64"/>
      <c r="G3" s="64"/>
      <c r="H3" s="64"/>
      <c r="I3" s="64"/>
    </row>
    <row r="4" customFormat="false" ht="9.75" hidden="false" customHeight="true" outlineLevel="0" collapsed="false"/>
    <row r="5" customFormat="false" ht="27.75" hidden="false" customHeight="true" outlineLevel="0" collapsed="false">
      <c r="B5" s="14" t="s">
        <v>6</v>
      </c>
      <c r="C5" s="27" t="s">
        <v>95</v>
      </c>
      <c r="D5" s="15" t="s">
        <v>96</v>
      </c>
      <c r="E5" s="15" t="s">
        <v>97</v>
      </c>
      <c r="F5" s="15" t="s">
        <v>98</v>
      </c>
      <c r="G5" s="26" t="s">
        <v>99</v>
      </c>
      <c r="H5" s="65" t="s">
        <v>100</v>
      </c>
      <c r="I5" s="27" t="s">
        <v>101</v>
      </c>
    </row>
    <row r="6" customFormat="false" ht="18.75" hidden="false" customHeight="true" outlineLevel="0" collapsed="false">
      <c r="B6" s="16" t="s">
        <v>102</v>
      </c>
      <c r="C6" s="10" t="n">
        <v>200</v>
      </c>
      <c r="D6" s="17" t="n">
        <v>312.5</v>
      </c>
      <c r="E6" s="17" t="n">
        <v>141.5</v>
      </c>
      <c r="F6" s="17" t="n">
        <v>0</v>
      </c>
      <c r="G6" s="30" t="n">
        <v>148</v>
      </c>
      <c r="H6" s="66" t="n">
        <f aca="false">IFERROR(D6+E6+F6-G6,0)</f>
        <v>306</v>
      </c>
      <c r="I6" s="10" t="n">
        <v>0</v>
      </c>
    </row>
    <row r="7" customFormat="false" ht="18.75" hidden="false" customHeight="true" outlineLevel="0" collapsed="false">
      <c r="B7" s="16" t="s">
        <v>103</v>
      </c>
      <c r="C7" s="10" t="n">
        <v>200</v>
      </c>
      <c r="D7" s="17" t="n">
        <v>285.2</v>
      </c>
      <c r="E7" s="17" t="n">
        <v>165.3</v>
      </c>
      <c r="F7" s="17" t="n">
        <v>0</v>
      </c>
      <c r="G7" s="30" t="n">
        <v>121.5</v>
      </c>
      <c r="H7" s="66" t="n">
        <f aca="false">IFERROR(D7+E7+F7-G7,0)</f>
        <v>329</v>
      </c>
      <c r="I7" s="10" t="n">
        <v>0</v>
      </c>
    </row>
    <row r="8" customFormat="false" ht="18.75" hidden="false" customHeight="true" outlineLevel="0" collapsed="false">
      <c r="B8" s="16" t="s">
        <v>7</v>
      </c>
      <c r="C8" s="10" t="n">
        <v>200</v>
      </c>
      <c r="D8" s="17" t="n">
        <v>421.8</v>
      </c>
      <c r="E8" s="17" t="n">
        <v>241.5</v>
      </c>
      <c r="F8" s="17" t="n">
        <v>320</v>
      </c>
      <c r="G8" s="30" t="n">
        <v>439.4</v>
      </c>
      <c r="H8" s="66" t="n">
        <f aca="false">IFERROR(D8+E8+F8-G8,0)</f>
        <v>543.9</v>
      </c>
      <c r="I8" s="10" t="n">
        <v>0</v>
      </c>
    </row>
    <row r="9" customFormat="false" ht="18.75" hidden="false" customHeight="true" outlineLevel="0" collapsed="false">
      <c r="B9" s="16" t="s">
        <v>104</v>
      </c>
      <c r="C9" s="10" t="n">
        <v>200</v>
      </c>
      <c r="D9" s="17" t="n">
        <v>198.6</v>
      </c>
      <c r="E9" s="17" t="n">
        <v>112</v>
      </c>
      <c r="F9" s="17" t="n">
        <v>0</v>
      </c>
      <c r="G9" s="30" t="n">
        <v>98</v>
      </c>
      <c r="H9" s="66" t="n">
        <f aca="false">IFERROR(D9+E9+F9-G9,0)</f>
        <v>212.6</v>
      </c>
      <c r="I9" s="10" t="n">
        <v>-0.5</v>
      </c>
    </row>
    <row r="10" customFormat="false" ht="18.75" hidden="false" customHeight="true" outlineLevel="0" collapsed="false">
      <c r="B10" s="16" t="s">
        <v>105</v>
      </c>
      <c r="C10" s="10" t="n">
        <v>200</v>
      </c>
      <c r="D10" s="17" t="n">
        <v>356</v>
      </c>
      <c r="E10" s="17" t="n">
        <v>198.4</v>
      </c>
      <c r="F10" s="17" t="n">
        <v>0</v>
      </c>
      <c r="G10" s="30" t="n">
        <v>188</v>
      </c>
      <c r="H10" s="66" t="n">
        <f aca="false">IFERROR(D10+E10+F10-G10,0)</f>
        <v>366.4</v>
      </c>
      <c r="I10" s="10" t="n">
        <v>0</v>
      </c>
    </row>
    <row r="11" customFormat="false" ht="18.75" hidden="false" customHeight="true" outlineLevel="0" collapsed="false">
      <c r="B11" s="16" t="s">
        <v>106</v>
      </c>
      <c r="C11" s="10" t="n">
        <v>200</v>
      </c>
      <c r="D11" s="17" t="n">
        <v>302.4</v>
      </c>
      <c r="E11" s="17" t="n">
        <v>154.2</v>
      </c>
      <c r="F11" s="17" t="n">
        <v>48</v>
      </c>
      <c r="G11" s="30" t="n">
        <v>145</v>
      </c>
      <c r="H11" s="66" t="n">
        <f aca="false">IFERROR(D11+E11+F11-G11,0)</f>
        <v>359.6</v>
      </c>
      <c r="I11" s="10" t="n">
        <v>0</v>
      </c>
    </row>
    <row r="12" customFormat="false" ht="18.75" hidden="false" customHeight="true" outlineLevel="0" collapsed="false">
      <c r="B12" s="16" t="s">
        <v>107</v>
      </c>
      <c r="C12" s="10" t="n">
        <v>200</v>
      </c>
      <c r="D12" s="17" t="n">
        <v>278.9</v>
      </c>
      <c r="E12" s="17" t="n">
        <v>189.6</v>
      </c>
      <c r="F12" s="17" t="n">
        <v>0</v>
      </c>
      <c r="G12" s="30" t="n">
        <v>132.5</v>
      </c>
      <c r="H12" s="66" t="n">
        <f aca="false">IFERROR(D12+E12+F12-G12,0)</f>
        <v>336</v>
      </c>
      <c r="I12" s="10" t="n">
        <v>0</v>
      </c>
    </row>
    <row r="13" customFormat="false" ht="18.75" hidden="false" customHeight="true" outlineLevel="0" collapsed="false">
      <c r="B13" s="16" t="s">
        <v>108</v>
      </c>
      <c r="C13" s="10" t="n">
        <v>200</v>
      </c>
      <c r="D13" s="17" t="n">
        <v>445.2</v>
      </c>
      <c r="E13" s="17" t="n">
        <v>210.8</v>
      </c>
      <c r="F13" s="17" t="n">
        <v>100</v>
      </c>
      <c r="G13" s="30" t="n">
        <v>210</v>
      </c>
      <c r="H13" s="66" t="n">
        <f aca="false">IFERROR(D13+E13+F13-G13,0)</f>
        <v>546</v>
      </c>
      <c r="I13" s="10" t="n">
        <v>0</v>
      </c>
    </row>
    <row r="14" customFormat="false" ht="18.75" hidden="false" customHeight="true" outlineLevel="0" collapsed="false">
      <c r="B14" s="16" t="s">
        <v>109</v>
      </c>
      <c r="C14" s="10" t="n">
        <v>200</v>
      </c>
      <c r="D14" s="17" t="n">
        <v>321.7</v>
      </c>
      <c r="E14" s="17" t="n">
        <v>167.4</v>
      </c>
      <c r="F14" s="17" t="n">
        <v>0</v>
      </c>
      <c r="G14" s="30" t="n">
        <v>155</v>
      </c>
      <c r="H14" s="66" t="n">
        <f aca="false">IFERROR(D14+E14+F14-G14,0)</f>
        <v>334.1</v>
      </c>
      <c r="I14" s="10" t="n">
        <v>-0.5</v>
      </c>
    </row>
    <row r="15" customFormat="false" ht="18.75" hidden="false" customHeight="true" outlineLevel="0" collapsed="false">
      <c r="B15" s="16" t="s">
        <v>110</v>
      </c>
      <c r="C15" s="10" t="n">
        <v>200</v>
      </c>
      <c r="D15" s="17" t="n">
        <v>289</v>
      </c>
      <c r="E15" s="17" t="n">
        <v>145.8</v>
      </c>
      <c r="F15" s="17" t="n">
        <v>0</v>
      </c>
      <c r="G15" s="30" t="n">
        <v>118</v>
      </c>
      <c r="H15" s="66" t="n">
        <f aca="false">IFERROR(D15+E15+F15-G15,0)</f>
        <v>316.8</v>
      </c>
      <c r="I15" s="10" t="n">
        <v>0</v>
      </c>
    </row>
    <row r="16" customFormat="false" ht="18.75" hidden="false" customHeight="true" outlineLevel="0" collapsed="false">
      <c r="B16" s="16" t="s">
        <v>111</v>
      </c>
      <c r="C16" s="10" t="n">
        <v>200</v>
      </c>
      <c r="D16" s="17" t="n">
        <v>398.5</v>
      </c>
      <c r="E16" s="17" t="n">
        <v>225.6</v>
      </c>
      <c r="F16" s="17" t="n">
        <v>265</v>
      </c>
      <c r="G16" s="30" t="n">
        <v>298</v>
      </c>
      <c r="H16" s="66" t="n">
        <f aca="false">IFERROR(D16+E16+F16-G16,0)</f>
        <v>591.1</v>
      </c>
      <c r="I16" s="10" t="n">
        <v>0</v>
      </c>
    </row>
    <row r="17" customFormat="false" ht="18.75" hidden="false" customHeight="true" outlineLevel="0" collapsed="false">
      <c r="B17" s="16" t="s">
        <v>112</v>
      </c>
      <c r="C17" s="10" t="n">
        <v>200</v>
      </c>
      <c r="D17" s="17" t="n">
        <v>264.3</v>
      </c>
      <c r="E17" s="17" t="n">
        <v>132.7</v>
      </c>
      <c r="F17" s="17" t="n">
        <v>0</v>
      </c>
      <c r="G17" s="30" t="n">
        <v>110</v>
      </c>
      <c r="H17" s="66" t="n">
        <f aca="false">IFERROR(D17+E17+F17-G17,0)</f>
        <v>287</v>
      </c>
      <c r="I17" s="10" t="n">
        <v>0</v>
      </c>
    </row>
    <row r="18" customFormat="false" ht="18.75" hidden="false" customHeight="true" outlineLevel="0" collapsed="false">
      <c r="B18" s="16" t="s">
        <v>113</v>
      </c>
      <c r="C18" s="10" t="n">
        <v>200</v>
      </c>
      <c r="D18" s="17" t="n">
        <v>312.8</v>
      </c>
      <c r="E18" s="17" t="n">
        <v>178.2</v>
      </c>
      <c r="F18" s="17" t="n">
        <v>0</v>
      </c>
      <c r="G18" s="30" t="n">
        <v>145</v>
      </c>
      <c r="H18" s="66" t="n">
        <f aca="false">IFERROR(D18+E18+F18-G18,0)</f>
        <v>346</v>
      </c>
      <c r="I18" s="10" t="n">
        <v>0</v>
      </c>
    </row>
    <row r="19" customFormat="false" ht="18.75" hidden="false" customHeight="true" outlineLevel="0" collapsed="false">
      <c r="B19" s="16" t="s">
        <v>114</v>
      </c>
      <c r="C19" s="10" t="n">
        <v>200</v>
      </c>
      <c r="D19" s="17" t="n">
        <v>502.4</v>
      </c>
      <c r="E19" s="17" t="n">
        <v>285.6</v>
      </c>
      <c r="F19" s="17" t="n">
        <v>185</v>
      </c>
      <c r="G19" s="30" t="n">
        <v>325</v>
      </c>
      <c r="H19" s="66" t="n">
        <f aca="false">IFERROR(D19+E19+F19-G19,0)</f>
        <v>648</v>
      </c>
      <c r="I19" s="10" t="n">
        <v>-0.5</v>
      </c>
    </row>
    <row r="20" customFormat="false" ht="18.75" hidden="false" customHeight="true" outlineLevel="0" collapsed="false">
      <c r="B20" s="16" t="s">
        <v>115</v>
      </c>
      <c r="C20" s="10" t="n">
        <v>200</v>
      </c>
      <c r="D20" s="17" t="n">
        <v>358.9</v>
      </c>
      <c r="E20" s="17" t="n">
        <v>198.3</v>
      </c>
      <c r="F20" s="17" t="n">
        <v>0</v>
      </c>
      <c r="G20" s="30" t="n">
        <v>178</v>
      </c>
      <c r="H20" s="66" t="n">
        <f aca="false">IFERROR(D20+E20+F20-G20,0)</f>
        <v>379.2</v>
      </c>
      <c r="I20" s="10" t="n">
        <v>0</v>
      </c>
    </row>
    <row r="21" customFormat="false" ht="18.75" hidden="false" customHeight="true" outlineLevel="0" collapsed="false">
      <c r="B21" s="16" t="s">
        <v>116</v>
      </c>
      <c r="C21" s="10" t="n">
        <v>200</v>
      </c>
      <c r="D21" s="17" t="n">
        <v>412.6</v>
      </c>
      <c r="E21" s="17" t="n">
        <v>234.8</v>
      </c>
      <c r="F21" s="17" t="n">
        <v>125</v>
      </c>
      <c r="G21" s="30" t="n">
        <v>245</v>
      </c>
      <c r="H21" s="66" t="n">
        <f aca="false">IFERROR(D21+E21+F21-G21,0)</f>
        <v>527.4</v>
      </c>
      <c r="I21" s="10" t="n">
        <v>0</v>
      </c>
    </row>
    <row r="22" customFormat="false" ht="18.75" hidden="false" customHeight="true" outlineLevel="0" collapsed="false">
      <c r="B22" s="16" t="s">
        <v>117</v>
      </c>
      <c r="C22" s="10" t="n">
        <v>200</v>
      </c>
      <c r="D22" s="17" t="n">
        <v>289.7</v>
      </c>
      <c r="E22" s="17" t="n">
        <v>155.4</v>
      </c>
      <c r="F22" s="17" t="n">
        <v>0</v>
      </c>
      <c r="G22" s="30" t="n">
        <v>132</v>
      </c>
      <c r="H22" s="66" t="n">
        <f aca="false">IFERROR(D22+E22+F22-G22,0)</f>
        <v>313.1</v>
      </c>
      <c r="I22" s="10" t="n">
        <v>0</v>
      </c>
    </row>
    <row r="23" customFormat="false" ht="18.75" hidden="false" customHeight="true" outlineLevel="0" collapsed="false">
      <c r="B23" s="16" t="s">
        <v>118</v>
      </c>
      <c r="C23" s="10" t="n">
        <v>200</v>
      </c>
      <c r="D23" s="17" t="n">
        <v>341.2</v>
      </c>
      <c r="E23" s="17" t="n">
        <v>182.6</v>
      </c>
      <c r="F23" s="17" t="n">
        <v>0</v>
      </c>
      <c r="G23" s="30" t="n">
        <v>158</v>
      </c>
      <c r="H23" s="66" t="n">
        <f aca="false">IFERROR(D23+E23+F23-G23,0)</f>
        <v>365.8</v>
      </c>
      <c r="I23" s="10" t="n">
        <v>0</v>
      </c>
    </row>
    <row r="24" customFormat="false" ht="18.75" hidden="false" customHeight="true" outlineLevel="0" collapsed="false">
      <c r="B24" s="16" t="s">
        <v>119</v>
      </c>
      <c r="C24" s="10" t="n">
        <v>200</v>
      </c>
      <c r="D24" s="17" t="n">
        <v>298.8</v>
      </c>
      <c r="E24" s="17" t="n">
        <v>168.9</v>
      </c>
      <c r="F24" s="17" t="n">
        <v>220</v>
      </c>
      <c r="G24" s="30" t="n">
        <v>195</v>
      </c>
      <c r="H24" s="66" t="n">
        <f aca="false">IFERROR(D24+E24+F24-G24,0)</f>
        <v>492.7</v>
      </c>
      <c r="I24" s="10" t="n">
        <v>-0.5</v>
      </c>
    </row>
    <row r="25" customFormat="false" ht="18.75" hidden="false" customHeight="true" outlineLevel="0" collapsed="false">
      <c r="B25" s="16" t="s">
        <v>120</v>
      </c>
      <c r="C25" s="10" t="n">
        <v>200</v>
      </c>
      <c r="D25" s="17" t="n">
        <v>456.3</v>
      </c>
      <c r="E25" s="17" t="n">
        <v>245.7</v>
      </c>
      <c r="F25" s="17" t="n">
        <v>0</v>
      </c>
      <c r="G25" s="30" t="n">
        <v>235</v>
      </c>
      <c r="H25" s="66" t="n">
        <f aca="false">IFERROR(D25+E25+F25-G25,0)</f>
        <v>467</v>
      </c>
      <c r="I25" s="10" t="n">
        <v>0</v>
      </c>
    </row>
    <row r="26" customFormat="false" ht="18.75" hidden="false" customHeight="true" outlineLevel="0" collapsed="false">
      <c r="B26" s="16" t="s">
        <v>121</v>
      </c>
      <c r="C26" s="10" t="n">
        <v>200</v>
      </c>
      <c r="D26" s="17" t="n">
        <v>378.5</v>
      </c>
      <c r="E26" s="17" t="n">
        <v>212.3</v>
      </c>
      <c r="F26" s="17" t="n">
        <v>0</v>
      </c>
      <c r="G26" s="30" t="n">
        <v>185</v>
      </c>
      <c r="H26" s="66" t="n">
        <f aca="false">IFERROR(D26+E26+F26-G26,0)</f>
        <v>405.8</v>
      </c>
      <c r="I26" s="10" t="n">
        <v>0</v>
      </c>
    </row>
    <row r="27" customFormat="false" ht="18.75" hidden="false" customHeight="true" outlineLevel="0" collapsed="false">
      <c r="B27" s="16" t="s">
        <v>122</v>
      </c>
      <c r="C27" s="10" t="n">
        <v>200</v>
      </c>
      <c r="D27" s="17" t="n">
        <v>325.6</v>
      </c>
      <c r="E27" s="17" t="n">
        <v>178.4</v>
      </c>
      <c r="F27" s="17" t="n">
        <v>150</v>
      </c>
      <c r="G27" s="30" t="n">
        <v>210</v>
      </c>
      <c r="H27" s="66" t="n">
        <f aca="false">IFERROR(D27+E27+F27-G27,0)</f>
        <v>444</v>
      </c>
      <c r="I27" s="10" t="n">
        <v>0</v>
      </c>
    </row>
    <row r="28" customFormat="false" ht="18.75" hidden="false" customHeight="true" outlineLevel="0" collapsed="false">
      <c r="B28" s="16" t="s">
        <v>123</v>
      </c>
      <c r="C28" s="10" t="n">
        <v>200</v>
      </c>
      <c r="D28" s="17" t="n">
        <v>287.9</v>
      </c>
      <c r="E28" s="17" t="n">
        <v>145.2</v>
      </c>
      <c r="F28" s="17" t="n">
        <v>0</v>
      </c>
      <c r="G28" s="30" t="n">
        <v>128</v>
      </c>
      <c r="H28" s="66" t="n">
        <f aca="false">IFERROR(D28+E28+F28-G28,0)</f>
        <v>305.1</v>
      </c>
      <c r="I28" s="10" t="n">
        <v>0</v>
      </c>
    </row>
    <row r="29" customFormat="false" ht="18.75" hidden="false" customHeight="true" outlineLevel="0" collapsed="false">
      <c r="B29" s="16" t="s">
        <v>124</v>
      </c>
      <c r="C29" s="10" t="n">
        <v>200</v>
      </c>
      <c r="D29" s="17" t="n">
        <v>412.8</v>
      </c>
      <c r="E29" s="17" t="n">
        <v>235.6</v>
      </c>
      <c r="F29" s="17" t="n">
        <v>0</v>
      </c>
      <c r="G29" s="30" t="n">
        <v>225</v>
      </c>
      <c r="H29" s="66" t="n">
        <f aca="false">IFERROR(D29+E29+F29-G29,0)</f>
        <v>423.4</v>
      </c>
      <c r="I29" s="10" t="n">
        <v>-0.5</v>
      </c>
    </row>
    <row r="30" customFormat="false" ht="18.75" hidden="false" customHeight="true" outlineLevel="0" collapsed="false">
      <c r="B30" s="16" t="s">
        <v>125</v>
      </c>
      <c r="C30" s="10" t="n">
        <v>200</v>
      </c>
      <c r="D30" s="17" t="n">
        <v>356.2</v>
      </c>
      <c r="E30" s="17" t="n">
        <v>198.8</v>
      </c>
      <c r="F30" s="17" t="n">
        <v>180</v>
      </c>
      <c r="G30" s="30" t="n">
        <v>215</v>
      </c>
      <c r="H30" s="66" t="n">
        <f aca="false">IFERROR(D30+E30+F30-G30,0)</f>
        <v>520</v>
      </c>
      <c r="I30" s="10" t="n">
        <v>0</v>
      </c>
    </row>
    <row r="31" customFormat="false" ht="18.75" hidden="false" customHeight="true" outlineLevel="0" collapsed="false">
      <c r="B31" s="16" t="s">
        <v>126</v>
      </c>
      <c r="C31" s="10" t="n">
        <v>200</v>
      </c>
      <c r="D31" s="17" t="n">
        <v>489.7</v>
      </c>
      <c r="E31" s="17" t="n">
        <v>278.4</v>
      </c>
      <c r="F31" s="17" t="n">
        <v>95</v>
      </c>
      <c r="G31" s="30" t="n">
        <v>310</v>
      </c>
      <c r="H31" s="66" t="n">
        <f aca="false">IFERROR(D31+E31+F31-G31,0)</f>
        <v>553.1</v>
      </c>
      <c r="I31" s="10" t="n">
        <v>0</v>
      </c>
    </row>
    <row r="32" customFormat="false" ht="25.5" hidden="false" customHeight="true" outlineLevel="0" collapsed="false">
      <c r="B32" s="67" t="s">
        <v>127</v>
      </c>
      <c r="C32" s="67"/>
      <c r="D32" s="68" t="n">
        <f aca="false">SUM(D6:D31)</f>
        <v>9097.5</v>
      </c>
      <c r="E32" s="68" t="n">
        <f aca="false">SUM(E6:E31)</f>
        <v>4983</v>
      </c>
      <c r="F32" s="68" t="n">
        <f aca="false">SUM(F6:F31)</f>
        <v>1688</v>
      </c>
      <c r="G32" s="68" t="n">
        <f aca="false">SUM(G6:G31)</f>
        <v>5049.4</v>
      </c>
      <c r="H32" s="68" t="n">
        <f aca="false">SUM(H6:H31)</f>
        <v>10719.1</v>
      </c>
      <c r="I32" s="68" t="n">
        <f aca="false">SUM(I6:I31)</f>
        <v>-2.5</v>
      </c>
    </row>
    <row r="33" customFormat="false" ht="19.5" hidden="false" customHeight="true" outlineLevel="0" collapsed="false"/>
    <row r="34" customFormat="false" ht="24" hidden="false" customHeight="true" outlineLevel="0" collapsed="false">
      <c r="B34" s="6" t="s">
        <v>128</v>
      </c>
      <c r="C34" s="6"/>
      <c r="D34" s="6"/>
      <c r="E34" s="6"/>
      <c r="F34" s="6"/>
      <c r="G34" s="6"/>
      <c r="H34" s="6"/>
      <c r="I34" s="6"/>
    </row>
    <row r="35" customFormat="false" ht="21.75" hidden="false" customHeight="true" outlineLevel="0" collapsed="false">
      <c r="B35" s="69" t="s">
        <v>129</v>
      </c>
      <c r="C35" s="69"/>
      <c r="D35" s="69"/>
      <c r="E35" s="69"/>
      <c r="F35" s="69"/>
      <c r="G35" s="69"/>
      <c r="H35" s="70" t="n">
        <f aca="false">D32</f>
        <v>9097.5</v>
      </c>
      <c r="I35" s="70"/>
    </row>
    <row r="36" customFormat="false" ht="21.75" hidden="false" customHeight="true" outlineLevel="0" collapsed="false">
      <c r="B36" s="69" t="s">
        <v>130</v>
      </c>
      <c r="C36" s="69"/>
      <c r="D36" s="69"/>
      <c r="E36" s="69"/>
      <c r="F36" s="69"/>
      <c r="G36" s="69"/>
      <c r="H36" s="70" t="n">
        <f aca="false">E32</f>
        <v>4983</v>
      </c>
      <c r="I36" s="70"/>
    </row>
    <row r="37" customFormat="false" ht="21.75" hidden="false" customHeight="true" outlineLevel="0" collapsed="false">
      <c r="B37" s="69" t="s">
        <v>131</v>
      </c>
      <c r="C37" s="69"/>
      <c r="D37" s="69"/>
      <c r="E37" s="69"/>
      <c r="F37" s="69"/>
      <c r="G37" s="69"/>
      <c r="H37" s="70" t="n">
        <f aca="false">F32</f>
        <v>1688</v>
      </c>
      <c r="I37" s="70"/>
    </row>
    <row r="38" customFormat="false" ht="21.75" hidden="false" customHeight="true" outlineLevel="0" collapsed="false">
      <c r="B38" s="71" t="s">
        <v>132</v>
      </c>
      <c r="C38" s="71"/>
      <c r="D38" s="71"/>
      <c r="E38" s="71"/>
      <c r="F38" s="71"/>
      <c r="G38" s="71"/>
      <c r="H38" s="72" t="n">
        <f aca="false">D32+E32+F32</f>
        <v>15768.5</v>
      </c>
      <c r="I38" s="72"/>
    </row>
    <row r="39" customFormat="false" ht="21.75" hidden="false" customHeight="true" outlineLevel="0" collapsed="false">
      <c r="B39" s="71" t="s">
        <v>133</v>
      </c>
      <c r="C39" s="71"/>
      <c r="D39" s="71"/>
      <c r="E39" s="71"/>
      <c r="F39" s="71"/>
      <c r="G39" s="71"/>
      <c r="H39" s="72" t="n">
        <f aca="false">G32</f>
        <v>5049.4</v>
      </c>
      <c r="I39" s="72"/>
    </row>
    <row r="40" customFormat="false" ht="21.75" hidden="false" customHeight="true" outlineLevel="0" collapsed="false">
      <c r="B40" s="71" t="s">
        <v>134</v>
      </c>
      <c r="C40" s="71"/>
      <c r="D40" s="71"/>
      <c r="E40" s="71"/>
      <c r="F40" s="71"/>
      <c r="G40" s="71"/>
      <c r="H40" s="72" t="n">
        <f aca="false">D32+E32+F32-G32</f>
        <v>10719.1</v>
      </c>
      <c r="I40" s="72"/>
    </row>
    <row r="41" customFormat="false" ht="21.75" hidden="false" customHeight="true" outlineLevel="0" collapsed="false">
      <c r="B41" s="69" t="s">
        <v>135</v>
      </c>
      <c r="C41" s="69"/>
      <c r="D41" s="69"/>
      <c r="E41" s="69"/>
      <c r="F41" s="69"/>
      <c r="G41" s="69"/>
      <c r="H41" s="73" t="n">
        <f aca="false">COUNTA(B6:B31)</f>
        <v>26</v>
      </c>
      <c r="I41" s="73"/>
    </row>
    <row r="42" customFormat="false" ht="21.75" hidden="false" customHeight="true" outlineLevel="0" collapsed="false">
      <c r="B42" s="69" t="s">
        <v>136</v>
      </c>
      <c r="C42" s="69"/>
      <c r="D42" s="69"/>
      <c r="E42" s="69"/>
      <c r="F42" s="69"/>
      <c r="G42" s="69"/>
      <c r="H42" s="70" t="n">
        <f aca="false">IFERROR((D32+E32+F32)/I41,0)</f>
        <v>0</v>
      </c>
      <c r="I42" s="70"/>
    </row>
    <row r="43" customFormat="false" ht="19.5" hidden="false" customHeight="true" outlineLevel="0" collapsed="false"/>
    <row r="44" customFormat="false" ht="19.5" hidden="false" customHeight="true" outlineLevel="0" collapsed="false"/>
    <row r="45" customFormat="false" ht="19.5" hidden="false" customHeight="true" outlineLevel="0" collapsed="false"/>
    <row r="46" customFormat="false" ht="19.5" hidden="false" customHeight="true" outlineLevel="0" collapsed="false"/>
    <row r="47" customFormat="false" ht="19.5" hidden="false" customHeight="true" outlineLevel="0" collapsed="false"/>
    <row r="48" customFormat="false" ht="19.5" hidden="false" customHeight="true" outlineLevel="0" collapsed="false"/>
    <row r="49" customFormat="false" ht="19.5" hidden="false" customHeight="true" outlineLevel="0" collapsed="false"/>
  </sheetData>
  <mergeCells count="20">
    <mergeCell ref="B2:I2"/>
    <mergeCell ref="B3:I3"/>
    <mergeCell ref="B32:C32"/>
    <mergeCell ref="B34:I34"/>
    <mergeCell ref="B35:G35"/>
    <mergeCell ref="H35:I35"/>
    <mergeCell ref="B36:G36"/>
    <mergeCell ref="H36:I36"/>
    <mergeCell ref="B37:G37"/>
    <mergeCell ref="H37:I37"/>
    <mergeCell ref="B38:G38"/>
    <mergeCell ref="H38:I38"/>
    <mergeCell ref="B39:G39"/>
    <mergeCell ref="H39:I39"/>
    <mergeCell ref="B40:G40"/>
    <mergeCell ref="H40:I40"/>
    <mergeCell ref="B41:G41"/>
    <mergeCell ref="H41:I41"/>
    <mergeCell ref="B42:G42"/>
    <mergeCell ref="H42:I42"/>
  </mergeCells>
  <conditionalFormatting sqref="I6:I31">
    <cfRule type="cellIs" priority="2" operator="notEqual" aboveAverage="0" equalAverage="0" bottom="0" percent="0" rank="0" text="" dxfId="2">
      <formula>0</formula>
    </cfRule>
    <cfRule type="cellIs" priority="3" operator="equal" aboveAverage="0" equalAverage="0" bottom="0" percent="0" rank="0" text="" dxfId="3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7860B"/>
    <pageSetUpPr fitToPage="false"/>
  </sheetPr>
  <dimension ref="B1:E5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26"/>
    <col collapsed="false" customWidth="true" hidden="false" outlineLevel="0" max="4" min="3" style="0" width="16"/>
    <col collapsed="false" customWidth="true" hidden="false" outlineLevel="0" max="5" min="5" style="0" width="14"/>
    <col collapsed="false" customWidth="true" hidden="false" outlineLevel="0" max="6" min="6" style="0" width="2"/>
  </cols>
  <sheetData>
    <row r="1" customFormat="false" ht="7.5" hidden="false" customHeight="true" outlineLevel="0" collapsed="false"/>
    <row r="2" customFormat="false" ht="48" hidden="false" customHeight="true" outlineLevel="0" collapsed="false">
      <c r="B2" s="74" t="s">
        <v>137</v>
      </c>
      <c r="C2" s="74"/>
      <c r="D2" s="74"/>
      <c r="E2" s="74"/>
    </row>
    <row r="3" customFormat="false" ht="21.75" hidden="false" customHeight="true" outlineLevel="0" collapsed="false">
      <c r="B3" s="75" t="s">
        <v>138</v>
      </c>
      <c r="C3" s="75"/>
      <c r="D3" s="75"/>
      <c r="E3" s="75"/>
    </row>
    <row r="4" customFormat="false" ht="9.75" hidden="false" customHeight="true" outlineLevel="0" collapsed="false"/>
    <row r="5" customFormat="false" ht="21.75" hidden="false" customHeight="true" outlineLevel="0" collapsed="false">
      <c r="B5" s="76" t="s">
        <v>139</v>
      </c>
      <c r="C5" s="76"/>
      <c r="D5" s="16" t="s">
        <v>7</v>
      </c>
    </row>
    <row r="6" customFormat="false" ht="21.75" hidden="false" customHeight="true" outlineLevel="0" collapsed="false">
      <c r="B6" s="76" t="s">
        <v>140</v>
      </c>
      <c r="C6" s="76"/>
      <c r="D6" s="9" t="s">
        <v>9</v>
      </c>
    </row>
    <row r="7" customFormat="false" ht="7.5" hidden="false" customHeight="true" outlineLevel="0" collapsed="false"/>
    <row r="8" customFormat="false" ht="19.5" hidden="false" customHeight="true" outlineLevel="0" collapsed="false">
      <c r="B8" s="6" t="s">
        <v>141</v>
      </c>
      <c r="C8" s="6"/>
      <c r="D8" s="6"/>
      <c r="E8" s="6"/>
    </row>
    <row r="9" customFormat="false" ht="24" hidden="false" customHeight="true" outlineLevel="0" collapsed="false">
      <c r="B9" s="14" t="s">
        <v>142</v>
      </c>
      <c r="C9" s="14" t="s">
        <v>143</v>
      </c>
      <c r="D9" s="14" t="s">
        <v>144</v>
      </c>
      <c r="E9" s="77"/>
    </row>
    <row r="10" customFormat="false" ht="19.5" hidden="false" customHeight="true" outlineLevel="0" collapsed="false">
      <c r="B10" s="78" t="s">
        <v>145</v>
      </c>
      <c r="C10" s="79" t="n">
        <v>0</v>
      </c>
      <c r="D10" s="80" t="n">
        <f aca="false">IFERROR(C10*500,0)</f>
        <v>0</v>
      </c>
      <c r="E10" s="81"/>
    </row>
    <row r="11" customFormat="false" ht="19.5" hidden="false" customHeight="true" outlineLevel="0" collapsed="false">
      <c r="B11" s="78" t="s">
        <v>146</v>
      </c>
      <c r="C11" s="79" t="n">
        <v>1</v>
      </c>
      <c r="D11" s="82" t="n">
        <f aca="false">IFERROR(C11*200,0)</f>
        <v>200</v>
      </c>
      <c r="E11" s="83"/>
    </row>
    <row r="12" customFormat="false" ht="19.5" hidden="false" customHeight="true" outlineLevel="0" collapsed="false">
      <c r="B12" s="78" t="s">
        <v>147</v>
      </c>
      <c r="C12" s="79" t="n">
        <v>2</v>
      </c>
      <c r="D12" s="80" t="n">
        <f aca="false">IFERROR(C12*100,0)</f>
        <v>200</v>
      </c>
      <c r="E12" s="81"/>
    </row>
    <row r="13" customFormat="false" ht="19.5" hidden="false" customHeight="true" outlineLevel="0" collapsed="false">
      <c r="B13" s="78" t="s">
        <v>148</v>
      </c>
      <c r="C13" s="79" t="n">
        <v>5</v>
      </c>
      <c r="D13" s="82" t="n">
        <f aca="false">IFERROR(C13*50,0)</f>
        <v>250</v>
      </c>
      <c r="E13" s="83"/>
    </row>
    <row r="14" customFormat="false" ht="19.5" hidden="false" customHeight="true" outlineLevel="0" collapsed="false">
      <c r="B14" s="78" t="s">
        <v>149</v>
      </c>
      <c r="C14" s="79" t="n">
        <v>12</v>
      </c>
      <c r="D14" s="80" t="n">
        <f aca="false">IFERROR(C14*20,0)</f>
        <v>240</v>
      </c>
      <c r="E14" s="81"/>
    </row>
    <row r="15" customFormat="false" ht="19.5" hidden="false" customHeight="true" outlineLevel="0" collapsed="false">
      <c r="B15" s="78" t="s">
        <v>150</v>
      </c>
      <c r="C15" s="79" t="n">
        <v>8</v>
      </c>
      <c r="D15" s="82" t="n">
        <f aca="false">IFERROR(C15*10,0)</f>
        <v>80</v>
      </c>
      <c r="E15" s="83"/>
    </row>
    <row r="16" customFormat="false" ht="19.5" hidden="false" customHeight="true" outlineLevel="0" collapsed="false">
      <c r="B16" s="78" t="s">
        <v>151</v>
      </c>
      <c r="C16" s="79" t="n">
        <v>6</v>
      </c>
      <c r="D16" s="80" t="n">
        <f aca="false">IFERROR(C16*5,0)</f>
        <v>30</v>
      </c>
      <c r="E16" s="81"/>
    </row>
    <row r="17" customFormat="false" ht="19.5" hidden="false" customHeight="true" outlineLevel="0" collapsed="false">
      <c r="B17" s="84" t="s">
        <v>152</v>
      </c>
      <c r="C17" s="79" t="n">
        <v>24</v>
      </c>
      <c r="D17" s="85" t="n">
        <f aca="false">IFERROR(C17*2,0)</f>
        <v>48</v>
      </c>
      <c r="E17" s="83"/>
    </row>
    <row r="18" customFormat="false" ht="19.5" hidden="false" customHeight="true" outlineLevel="0" collapsed="false">
      <c r="B18" s="84" t="s">
        <v>153</v>
      </c>
      <c r="C18" s="79" t="n">
        <v>35</v>
      </c>
      <c r="D18" s="86" t="n">
        <f aca="false">IFERROR(C18*1,0)</f>
        <v>35</v>
      </c>
      <c r="E18" s="81"/>
    </row>
    <row r="19" customFormat="false" ht="19.5" hidden="false" customHeight="true" outlineLevel="0" collapsed="false">
      <c r="B19" s="84" t="s">
        <v>154</v>
      </c>
      <c r="C19" s="79" t="n">
        <v>18</v>
      </c>
      <c r="D19" s="85" t="n">
        <f aca="false">IFERROR(C19*0.5,0)</f>
        <v>9</v>
      </c>
      <c r="E19" s="83"/>
    </row>
    <row r="20" customFormat="false" ht="19.5" hidden="false" customHeight="true" outlineLevel="0" collapsed="false">
      <c r="B20" s="84" t="s">
        <v>155</v>
      </c>
      <c r="C20" s="79" t="n">
        <v>40</v>
      </c>
      <c r="D20" s="86" t="n">
        <f aca="false">IFERROR(C20*0.2,0)</f>
        <v>8</v>
      </c>
      <c r="E20" s="81"/>
    </row>
    <row r="21" customFormat="false" ht="19.5" hidden="false" customHeight="true" outlineLevel="0" collapsed="false">
      <c r="B21" s="84" t="s">
        <v>156</v>
      </c>
      <c r="C21" s="79" t="n">
        <v>28</v>
      </c>
      <c r="D21" s="85" t="n">
        <f aca="false">IFERROR(C21*0.1,0)</f>
        <v>2.8</v>
      </c>
      <c r="E21" s="83"/>
    </row>
    <row r="22" customFormat="false" ht="19.5" hidden="false" customHeight="true" outlineLevel="0" collapsed="false">
      <c r="B22" s="84" t="s">
        <v>157</v>
      </c>
      <c r="C22" s="79" t="n">
        <v>22</v>
      </c>
      <c r="D22" s="86" t="n">
        <f aca="false">IFERROR(C22*0.05,0)</f>
        <v>1.1</v>
      </c>
      <c r="E22" s="81"/>
    </row>
    <row r="23" customFormat="false" ht="19.5" hidden="false" customHeight="true" outlineLevel="0" collapsed="false">
      <c r="B23" s="84" t="s">
        <v>158</v>
      </c>
      <c r="C23" s="79" t="n">
        <v>15</v>
      </c>
      <c r="D23" s="85" t="n">
        <f aca="false">IFERROR(C23*0.02,0)</f>
        <v>0.3</v>
      </c>
      <c r="E23" s="83"/>
    </row>
    <row r="24" customFormat="false" ht="19.5" hidden="false" customHeight="true" outlineLevel="0" collapsed="false">
      <c r="B24" s="84" t="s">
        <v>159</v>
      </c>
      <c r="C24" s="79" t="n">
        <v>20</v>
      </c>
      <c r="D24" s="86" t="n">
        <f aca="false">IFERROR(C24*0.01,0)</f>
        <v>0.2</v>
      </c>
      <c r="E24" s="81"/>
    </row>
    <row r="25" customFormat="false" ht="21.75" hidden="false" customHeight="true" outlineLevel="0" collapsed="false">
      <c r="B25" s="21" t="s">
        <v>160</v>
      </c>
      <c r="C25" s="21"/>
      <c r="D25" s="87" t="n">
        <f aca="false">SUM(D10:D16)</f>
        <v>1000</v>
      </c>
    </row>
    <row r="26" customFormat="false" ht="21.75" hidden="false" customHeight="true" outlineLevel="0" collapsed="false">
      <c r="B26" s="88" t="s">
        <v>161</v>
      </c>
      <c r="C26" s="88"/>
      <c r="D26" s="89" t="n">
        <f aca="false">SUM(D17:D24)</f>
        <v>104.4</v>
      </c>
    </row>
    <row r="27" customFormat="false" ht="27.75" hidden="false" customHeight="true" outlineLevel="0" collapsed="false">
      <c r="B27" s="90" t="s">
        <v>162</v>
      </c>
      <c r="C27" s="90"/>
      <c r="D27" s="91" t="n">
        <f aca="false">SUM(D10:D24)</f>
        <v>1104.4</v>
      </c>
    </row>
    <row r="28" customFormat="false" ht="19.5" hidden="false" customHeight="true" outlineLevel="0" collapsed="false"/>
    <row r="29" customFormat="false" ht="7.5" hidden="false" customHeight="true" outlineLevel="0" collapsed="false"/>
    <row r="30" customFormat="false" ht="24" hidden="false" customHeight="true" outlineLevel="0" collapsed="false">
      <c r="B30" s="49" t="s">
        <v>163</v>
      </c>
      <c r="C30" s="49"/>
      <c r="D30" s="49"/>
      <c r="E30" s="49"/>
    </row>
    <row r="31" customFormat="false" ht="21.75" hidden="false" customHeight="true" outlineLevel="0" collapsed="false">
      <c r="B31" s="69" t="s">
        <v>164</v>
      </c>
      <c r="C31" s="69"/>
      <c r="D31" s="92" t="n">
        <f aca="false">IFERROR('Caisse journalière'!G52,0)</f>
        <v>200</v>
      </c>
    </row>
    <row r="32" customFormat="false" ht="21.75" hidden="false" customHeight="true" outlineLevel="0" collapsed="false">
      <c r="B32" s="69" t="s">
        <v>165</v>
      </c>
      <c r="C32" s="69"/>
      <c r="D32" s="92" t="n">
        <f aca="false">D27</f>
        <v>1104.4</v>
      </c>
    </row>
    <row r="33" customFormat="false" ht="21.75" hidden="false" customHeight="true" outlineLevel="0" collapsed="false">
      <c r="B33" s="71" t="s">
        <v>166</v>
      </c>
      <c r="C33" s="71"/>
      <c r="D33" s="93" t="n">
        <f aca="false">IFERROR(D32-D31,0)</f>
        <v>904.4</v>
      </c>
    </row>
    <row r="34" customFormat="false" ht="19.5" hidden="false" customHeight="true" outlineLevel="0" collapsed="false"/>
    <row r="35" customFormat="false" ht="19.5" hidden="false" customHeight="true" outlineLevel="0" collapsed="false"/>
    <row r="36" customFormat="false" ht="19.5" hidden="false" customHeight="true" outlineLevel="0" collapsed="false"/>
    <row r="37" customFormat="false" ht="19.5" hidden="false" customHeight="true" outlineLevel="0" collapsed="false"/>
    <row r="38" customFormat="false" ht="19.5" hidden="false" customHeight="true" outlineLevel="0" collapsed="false"/>
    <row r="39" customFormat="false" ht="19.5" hidden="false" customHeight="true" outlineLevel="0" collapsed="false"/>
    <row r="40" customFormat="false" ht="19.5" hidden="false" customHeight="true" outlineLevel="0" collapsed="false"/>
    <row r="41" customFormat="false" ht="19.5" hidden="false" customHeight="true" outlineLevel="0" collapsed="false"/>
    <row r="42" customFormat="false" ht="19.5" hidden="false" customHeight="true" outlineLevel="0" collapsed="false"/>
    <row r="43" customFormat="false" ht="19.5" hidden="false" customHeight="true" outlineLevel="0" collapsed="false"/>
    <row r="44" customFormat="false" ht="19.5" hidden="false" customHeight="true" outlineLevel="0" collapsed="false"/>
    <row r="45" customFormat="false" ht="19.5" hidden="false" customHeight="true" outlineLevel="0" collapsed="false"/>
    <row r="46" customFormat="false" ht="19.5" hidden="false" customHeight="true" outlineLevel="0" collapsed="false"/>
    <row r="47" customFormat="false" ht="19.5" hidden="false" customHeight="true" outlineLevel="0" collapsed="false"/>
    <row r="48" customFormat="false" ht="19.5" hidden="false" customHeight="true" outlineLevel="0" collapsed="false"/>
    <row r="49" customFormat="false" ht="19.5" hidden="false" customHeight="true" outlineLevel="0" collapsed="false"/>
    <row r="50" customFormat="false" ht="19.5" hidden="false" customHeight="true" outlineLevel="0" collapsed="false"/>
    <row r="51" customFormat="false" ht="19.5" hidden="false" customHeight="true" outlineLevel="0" collapsed="false"/>
    <row r="52" customFormat="false" ht="19.5" hidden="false" customHeight="true" outlineLevel="0" collapsed="false"/>
    <row r="53" customFormat="false" ht="19.5" hidden="false" customHeight="true" outlineLevel="0" collapsed="false"/>
    <row r="54" customFormat="false" ht="19.5" hidden="false" customHeight="true" outlineLevel="0" collapsed="false"/>
  </sheetData>
  <mergeCells count="12">
    <mergeCell ref="B2:E2"/>
    <mergeCell ref="B3:E3"/>
    <mergeCell ref="B5:C5"/>
    <mergeCell ref="B6:C6"/>
    <mergeCell ref="B8:E8"/>
    <mergeCell ref="B25:C25"/>
    <mergeCell ref="B26:C26"/>
    <mergeCell ref="B27:C27"/>
    <mergeCell ref="B30:E30"/>
    <mergeCell ref="B31:C31"/>
    <mergeCell ref="B32:C32"/>
    <mergeCell ref="B33:C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2026-09-24T08:36:00Z</dcterms:created>
  <dc:creator>openpyxl</dc:creator>
  <dc:description/>
  <dc:language>en-US</dc:language>
  <cp:lastModifiedBy/>
  <dcterms:modified xsi:type="dcterms:W3CDTF">2026-09-24T08:36:00Z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