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au de bord" sheetId="1" state="visible" r:id="rId3"/>
    <sheet name="Fiche véhicule" sheetId="2" state="visible" r:id="rId4"/>
    <sheet name="Suivi trajets" sheetId="3" state="visible" r:id="rId5"/>
    <sheet name="Suivi carburant" sheetId="4" state="visible" r:id="rId6"/>
    <sheet name="Entretien &amp; réparation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<sst xmlns="http://schemas.openxmlformats.org/spreadsheetml/2006/main" count="415" uniqueCount="277">
  <si>
    <t xml:space="preserve">TABLEAU DE BORD  –  SYNTHÈSE 2027</t>
  </si>
  <si>
    <t xml:space="preserve">  📍  KILOMÉTRAGE &amp; DISTANCES</t>
  </si>
  <si>
    <t xml:space="preserve">Km total parcouru (2027)</t>
  </si>
  <si>
    <t xml:space="preserve">Km professionnels</t>
  </si>
  <si>
    <t xml:space="preserve">Km personnels</t>
  </si>
  <si>
    <t xml:space="preserve">Nombre de trajets</t>
  </si>
  <si>
    <t xml:space="preserve">  ⛽  CARBURANT</t>
  </si>
  <si>
    <t xml:space="preserve">Litres consommés total</t>
  </si>
  <si>
    <t xml:space="preserve">Dépense carburant totale</t>
  </si>
  <si>
    <t xml:space="preserve">Prix moyen au litre</t>
  </si>
  <si>
    <t xml:space="preserve">Consommation moyenne réelle</t>
  </si>
  <si>
    <t xml:space="preserve">  🔧  ENTRETIEN &amp; COÛTS TOTAUX</t>
  </si>
  <si>
    <t xml:space="preserve">Coût entretien &amp; réparations</t>
  </si>
  <si>
    <t xml:space="preserve">Nombre d'interventions</t>
  </si>
  <si>
    <t xml:space="preserve">COÛT TOTAL VÉHICULE 2027</t>
  </si>
  <si>
    <t xml:space="preserve">Coût au km (carbu + entretien)</t>
  </si>
  <si>
    <t xml:space="preserve">  📊  RÉPARTITION DES TRAJETS PAR MOTIF</t>
  </si>
  <si>
    <t xml:space="preserve">Type de trajet</t>
  </si>
  <si>
    <t xml:space="preserve">Km parcourus</t>
  </si>
  <si>
    <t xml:space="preserve">Nb trajets</t>
  </si>
  <si>
    <t xml:space="preserve">Professionnel</t>
  </si>
  <si>
    <t xml:space="preserve">Livraison</t>
  </si>
  <si>
    <t xml:space="preserve">Déplacement client</t>
  </si>
  <si>
    <t xml:space="preserve">Personnel</t>
  </si>
  <si>
    <t xml:space="preserve">Domicile-Travail</t>
  </si>
  <si>
    <t xml:space="preserve">Autre</t>
  </si>
  <si>
    <t xml:space="preserve">Formation</t>
  </si>
  <si>
    <t xml:space="preserve">  📅  DÉPENSES MENSUELLES CARBURANT</t>
  </si>
  <si>
    <t xml:space="preserve">Mois</t>
  </si>
  <si>
    <t xml:space="preserve">Litres</t>
  </si>
  <si>
    <t xml:space="preserve">Coût (€)</t>
  </si>
  <si>
    <t xml:space="preserve">Janvier</t>
  </si>
  <si>
    <t xml:space="preserve">Juillet</t>
  </si>
  <si>
    <t xml:space="preserve">Février</t>
  </si>
  <si>
    <t xml:space="preserve">Août</t>
  </si>
  <si>
    <t xml:space="preserve">Mars</t>
  </si>
  <si>
    <t xml:space="preserve">Septembre</t>
  </si>
  <si>
    <t xml:space="preserve">Avril</t>
  </si>
  <si>
    <t xml:space="preserve">Octobre</t>
  </si>
  <si>
    <t xml:space="preserve">Mai</t>
  </si>
  <si>
    <t xml:space="preserve">Novembre</t>
  </si>
  <si>
    <t xml:space="preserve">Juin</t>
  </si>
  <si>
    <t xml:space="preserve">Décembre</t>
  </si>
  <si>
    <t xml:space="preserve">TOTAL ANNUEL (litres)</t>
  </si>
  <si>
    <t xml:space="preserve">TOTAL COÛT CARBURANT</t>
  </si>
  <si>
    <t xml:space="preserve">ℹ  Ce tableau de bord se met à jour automatiquement à chaque nouvelle saisie dans les feuilles « Suivi trajets », « Suivi carburant » et « Entretien &amp; réparations »</t>
  </si>
  <si>
    <t xml:space="preserve">CARNET DE BORD VÉHICULE  ·  2027</t>
  </si>
  <si>
    <t xml:space="preserve">Suivi complet : trajets · carburant · entretien · coûts</t>
  </si>
  <si>
    <t xml:space="preserve">  ■ Cellule à remplir</t>
  </si>
  <si>
    <t xml:space="preserve">  ■ Calculé automatiquement</t>
  </si>
  <si>
    <t xml:space="preserve">  🚗  IDENTIFICATION DU VÉHICULE</t>
  </si>
  <si>
    <t xml:space="preserve">Marque</t>
  </si>
  <si>
    <t xml:space="preserve">Renault</t>
  </si>
  <si>
    <t xml:space="preserve">Année de mise en circulation</t>
  </si>
  <si>
    <t xml:space="preserve">2021</t>
  </si>
  <si>
    <t xml:space="preserve">Modèle</t>
  </si>
  <si>
    <t xml:space="preserve">Mégane IV 1.5 dCi</t>
  </si>
  <si>
    <t xml:space="preserve">Date d'achat</t>
  </si>
  <si>
    <t xml:space="preserve">15/03/2022</t>
  </si>
  <si>
    <t xml:space="preserve">Immatriculation</t>
  </si>
  <si>
    <t xml:space="preserve">AB-423-CD</t>
  </si>
  <si>
    <t xml:space="preserve">Prix d'achat (€)</t>
  </si>
  <si>
    <t xml:space="preserve">22 500</t>
  </si>
  <si>
    <t xml:space="preserve">Numéro VIN / châssis</t>
  </si>
  <si>
    <t xml:space="preserve">VF1RFB00060123456</t>
  </si>
  <si>
    <t xml:space="preserve">Mode d'acquisition</t>
  </si>
  <si>
    <t xml:space="preserve">Achat comptant</t>
  </si>
  <si>
    <t xml:space="preserve">Couleur</t>
  </si>
  <si>
    <t xml:space="preserve">Gris Platine</t>
  </si>
  <si>
    <t xml:space="preserve">Kilométrage à l'achat</t>
  </si>
  <si>
    <t xml:space="preserve">12 450</t>
  </si>
  <si>
    <t xml:space="preserve">Type de carburant</t>
  </si>
  <si>
    <t xml:space="preserve">Diesel</t>
  </si>
  <si>
    <t xml:space="preserve">Propriétaire / Conducteur</t>
  </si>
  <si>
    <t xml:space="preserve">Martin Lefebvre</t>
  </si>
  <si>
    <t xml:space="preserve">Puissance fiscale (CV)</t>
  </si>
  <si>
    <t xml:space="preserve">6</t>
  </si>
  <si>
    <t xml:space="preserve">Usage principal</t>
  </si>
  <si>
    <t xml:space="preserve">Professionnel + Perso</t>
  </si>
  <si>
    <t xml:space="preserve">Émissions CO₂ (g/km)</t>
  </si>
  <si>
    <t xml:space="preserve">110</t>
  </si>
  <si>
    <t xml:space="preserve">Assureur</t>
  </si>
  <si>
    <t xml:space="preserve">Macif Auto</t>
  </si>
  <si>
    <t xml:space="preserve">  📋  ASSURANCE &amp; CONTRÔLE TECHNIQUE</t>
  </si>
  <si>
    <t xml:space="preserve">N° contrat assurance</t>
  </si>
  <si>
    <t xml:space="preserve">MC-2024-78432</t>
  </si>
  <si>
    <t xml:space="preserve">Date d'échéance assurance</t>
  </si>
  <si>
    <t xml:space="preserve">31/03/2028</t>
  </si>
  <si>
    <t xml:space="preserve">Type de couverture</t>
  </si>
  <si>
    <t xml:space="preserve">Tous risques</t>
  </si>
  <si>
    <t xml:space="preserve">Prime annuelle (€)</t>
  </si>
  <si>
    <t xml:space="preserve">756</t>
  </si>
  <si>
    <t xml:space="preserve">Dernier contrôle technique</t>
  </si>
  <si>
    <t xml:space="preserve">12/11/2024</t>
  </si>
  <si>
    <t xml:space="preserve">Prochain contrôle technique</t>
  </si>
  <si>
    <t xml:space="preserve">12/11/2026</t>
  </si>
  <si>
    <t xml:space="preserve">Résultat CT</t>
  </si>
  <si>
    <t xml:space="preserve">Favorable</t>
  </si>
  <si>
    <t xml:space="preserve">Organisme CT</t>
  </si>
  <si>
    <t xml:space="preserve">Bureau Veritas</t>
  </si>
  <si>
    <t xml:space="preserve">Dernier malus/bonus</t>
  </si>
  <si>
    <t xml:space="preserve">Bonus 30 %</t>
  </si>
  <si>
    <t xml:space="preserve">Date renouvellement contrat</t>
  </si>
  <si>
    <t xml:space="preserve">  🔧  CARACTÉRISTIQUES TECHNIQUES</t>
  </si>
  <si>
    <t xml:space="preserve">Cylindrée (cm³)</t>
  </si>
  <si>
    <t xml:space="preserve">1 461</t>
  </si>
  <si>
    <t xml:space="preserve">Boîte de vitesses</t>
  </si>
  <si>
    <t xml:space="preserve">Manuelle 6 rapports</t>
  </si>
  <si>
    <t xml:space="preserve">Consommation homologuée (L/100)</t>
  </si>
  <si>
    <t xml:space="preserve">4,5</t>
  </si>
  <si>
    <t xml:space="preserve">Traction</t>
  </si>
  <si>
    <t xml:space="preserve">Traction avant</t>
  </si>
  <si>
    <t xml:space="preserve">Pression pneus AV (bar)</t>
  </si>
  <si>
    <t xml:space="preserve">2,3</t>
  </si>
  <si>
    <t xml:space="preserve">Pression pneus AR (bar)</t>
  </si>
  <si>
    <t xml:space="preserve">2,1</t>
  </si>
  <si>
    <t xml:space="preserve">Dimension pneus</t>
  </si>
  <si>
    <t xml:space="preserve">205/55 R16</t>
  </si>
  <si>
    <t xml:space="preserve">Charge utile max (kg)</t>
  </si>
  <si>
    <t xml:space="preserve">525</t>
  </si>
  <si>
    <t xml:space="preserve">Vidange moteur (km)</t>
  </si>
  <si>
    <t xml:space="preserve">15 000</t>
  </si>
  <si>
    <t xml:space="preserve">Huile moteur préconisée</t>
  </si>
  <si>
    <t xml:space="preserve">5W-30 ACEA C3</t>
  </si>
  <si>
    <t xml:space="preserve">  ⚠️  ALERTES &amp; RAPPELS À PERSONNALISER</t>
  </si>
  <si>
    <t xml:space="preserve">Prochaine vidange (km)</t>
  </si>
  <si>
    <t xml:space="preserve">120 000</t>
  </si>
  <si>
    <t xml:space="preserve">Kilométrage actuel (km)</t>
  </si>
  <si>
    <t xml:space="preserve">Courroie de distribution (km)</t>
  </si>
  <si>
    <t xml:space="preserve">150 000</t>
  </si>
  <si>
    <t xml:space="preserve">Km avant vidange</t>
  </si>
  <si>
    <t xml:space="preserve">Pneus à changer (km)</t>
  </si>
  <si>
    <t xml:space="preserve">160 000</t>
  </si>
  <si>
    <t xml:space="preserve">Km avant courroie</t>
  </si>
  <si>
    <t xml:space="preserve">Prochaine révision (date)</t>
  </si>
  <si>
    <t xml:space="preserve">01/11/2025</t>
  </si>
  <si>
    <t xml:space="preserve">Notes / rappels</t>
  </si>
  <si>
    <t xml:space="preserve">Vérifier niveaux liquides</t>
  </si>
  <si>
    <t xml:space="preserve">SUIVI DES TRAJETS  ·  2027</t>
  </si>
  <si>
    <t xml:space="preserve">Saisissez chaque trajet ligne par ligne · Le kilométrage, la distance et le coût s'actualisent automatiquement</t>
  </si>
  <si>
    <t xml:space="preserve">Date</t>
  </si>
  <si>
    <t xml:space="preserve">Départ</t>
  </si>
  <si>
    <t xml:space="preserve">Arrivée / Destination</t>
  </si>
  <si>
    <t xml:space="preserve">Motif du trajet</t>
  </si>
  <si>
    <t xml:space="preserve">Km départ</t>
  </si>
  <si>
    <t xml:space="preserve">Km arrivée</t>
  </si>
  <si>
    <t xml:space="preserve">Distance
(km)</t>
  </si>
  <si>
    <t xml:space="preserve">Type de
trajet</t>
  </si>
  <si>
    <t xml:space="preserve">Conducteur</t>
  </si>
  <si>
    <t xml:space="preserve">Observation</t>
  </si>
  <si>
    <t xml:space="preserve">05/01/2027</t>
  </si>
  <si>
    <t xml:space="preserve">Rouen</t>
  </si>
  <si>
    <t xml:space="preserve">Paris – Porte de la Chapelle</t>
  </si>
  <si>
    <t xml:space="preserve">Réunion client</t>
  </si>
  <si>
    <t xml:space="preserve">08/01/2027</t>
  </si>
  <si>
    <t xml:space="preserve">Caen – Zone industrielle</t>
  </si>
  <si>
    <t xml:space="preserve">Visite chantier</t>
  </si>
  <si>
    <t xml:space="preserve">Péage A13</t>
  </si>
  <si>
    <t xml:space="preserve">12/01/2027</t>
  </si>
  <si>
    <t xml:space="preserve">Le Havre</t>
  </si>
  <si>
    <t xml:space="preserve">Livraison dossiers</t>
  </si>
  <si>
    <t xml:space="preserve">15/01/2027</t>
  </si>
  <si>
    <t xml:space="preserve">Évreux</t>
  </si>
  <si>
    <t xml:space="preserve">18/01/2027</t>
  </si>
  <si>
    <t xml:space="preserve">Paris – Gare Saint-Lazare</t>
  </si>
  <si>
    <t xml:space="preserve">Parking gare</t>
  </si>
  <si>
    <t xml:space="preserve">22/01/2027</t>
  </si>
  <si>
    <t xml:space="preserve">Dieppe</t>
  </si>
  <si>
    <t xml:space="preserve">25/01/2027</t>
  </si>
  <si>
    <t xml:space="preserve">Lisieux</t>
  </si>
  <si>
    <t xml:space="preserve">S. Lefebvre</t>
  </si>
  <si>
    <t xml:space="preserve">Course weekend</t>
  </si>
  <si>
    <t xml:space="preserve">29/01/2027</t>
  </si>
  <si>
    <t xml:space="preserve">Amiens</t>
  </si>
  <si>
    <t xml:space="preserve">Réunion interne</t>
  </si>
  <si>
    <t xml:space="preserve">02/02/2027</t>
  </si>
  <si>
    <t xml:space="preserve">Paris – La Défense</t>
  </si>
  <si>
    <t xml:space="preserve">05/02/2027</t>
  </si>
  <si>
    <t xml:space="preserve">Chartres</t>
  </si>
  <si>
    <t xml:space="preserve">10/02/2027</t>
  </si>
  <si>
    <t xml:space="preserve">Honfleur</t>
  </si>
  <si>
    <t xml:space="preserve">Week-end en famille</t>
  </si>
  <si>
    <t xml:space="preserve">14/02/2027</t>
  </si>
  <si>
    <t xml:space="preserve">Caen</t>
  </si>
  <si>
    <t xml:space="preserve">18/02/2027</t>
  </si>
  <si>
    <t xml:space="preserve">Vernon</t>
  </si>
  <si>
    <t xml:space="preserve">21/02/2027</t>
  </si>
  <si>
    <t xml:space="preserve">Paris – Orly</t>
  </si>
  <si>
    <t xml:space="preserve">Aéroport</t>
  </si>
  <si>
    <t xml:space="preserve">25/02/2027</t>
  </si>
  <si>
    <t xml:space="preserve">Alençon</t>
  </si>
  <si>
    <t xml:space="preserve">01/03/2027</t>
  </si>
  <si>
    <t xml:space="preserve">05/03/2027</t>
  </si>
  <si>
    <t xml:space="preserve">Paris – Châtelet</t>
  </si>
  <si>
    <t xml:space="preserve">09/03/2027</t>
  </si>
  <si>
    <t xml:space="preserve">Le Mans</t>
  </si>
  <si>
    <t xml:space="preserve">12/03/2027</t>
  </si>
  <si>
    <t xml:space="preserve">Giverny</t>
  </si>
  <si>
    <t xml:space="preserve">Visite Monet</t>
  </si>
  <si>
    <t xml:space="preserve">16/03/2027</t>
  </si>
  <si>
    <t xml:space="preserve">Caen – Tribunal</t>
  </si>
  <si>
    <t xml:space="preserve">20/03/2027</t>
  </si>
  <si>
    <t xml:space="preserve">Bayeux</t>
  </si>
  <si>
    <t xml:space="preserve">Km autoroute</t>
  </si>
  <si>
    <t xml:space="preserve">24/03/2027</t>
  </si>
  <si>
    <t xml:space="preserve">Louviers</t>
  </si>
  <si>
    <t xml:space="preserve">28/03/2027</t>
  </si>
  <si>
    <t xml:space="preserve">Paris – CDG</t>
  </si>
  <si>
    <t xml:space="preserve">Vol Paris-Lyon</t>
  </si>
  <si>
    <t xml:space="preserve">01/04/2027</t>
  </si>
  <si>
    <t xml:space="preserve">Fécamp</t>
  </si>
  <si>
    <t xml:space="preserve">05/04/2027</t>
  </si>
  <si>
    <t xml:space="preserve">Cherbourg</t>
  </si>
  <si>
    <t xml:space="preserve">Journée complète</t>
  </si>
  <si>
    <t xml:space="preserve">TOTAL DISTANCE</t>
  </si>
  <si>
    <t xml:space="preserve">SUIVI CARBURANT  ·  2027</t>
  </si>
  <si>
    <t xml:space="preserve">Enregistrez chaque plein · La consommation réelle et le coût aux 100 km sont calculés automatiquement</t>
  </si>
  <si>
    <t xml:space="preserve">Station / Lieu</t>
  </si>
  <si>
    <t xml:space="preserve">Type
carburant</t>
  </si>
  <si>
    <t xml:space="preserve">Km au
compteur</t>
  </si>
  <si>
    <t xml:space="preserve">Litres
approvisionnés</t>
  </si>
  <si>
    <t xml:space="preserve">Prix/litre
(€)</t>
  </si>
  <si>
    <t xml:space="preserve">Coût total
(€)</t>
  </si>
  <si>
    <t xml:space="preserve">Km depuis
dernier plein</t>
  </si>
  <si>
    <t xml:space="preserve">Conso réelle
(L/100 km)</t>
  </si>
  <si>
    <t xml:space="preserve">Plein
complet ?</t>
  </si>
  <si>
    <t xml:space="preserve">07/01/2027</t>
  </si>
  <si>
    <t xml:space="preserve">Total – Rouen Nord</t>
  </si>
  <si>
    <t xml:space="preserve">—</t>
  </si>
  <si>
    <t xml:space="preserve">Oui</t>
  </si>
  <si>
    <t xml:space="preserve">21/01/2027</t>
  </si>
  <si>
    <t xml:space="preserve">BP – Évreux</t>
  </si>
  <si>
    <t xml:space="preserve">04/02/2027</t>
  </si>
  <si>
    <t xml:space="preserve">Total – Paris A13</t>
  </si>
  <si>
    <t xml:space="preserve">Intermarché – Rouen</t>
  </si>
  <si>
    <t xml:space="preserve">03/03/2027</t>
  </si>
  <si>
    <t xml:space="preserve">Total – Caen Est</t>
  </si>
  <si>
    <t xml:space="preserve">17/03/2027</t>
  </si>
  <si>
    <t xml:space="preserve">BP – Le Mans</t>
  </si>
  <si>
    <t xml:space="preserve">31/03/2027</t>
  </si>
  <si>
    <t xml:space="preserve">E.Leclerc – Rouen</t>
  </si>
  <si>
    <t xml:space="preserve">14/04/2027</t>
  </si>
  <si>
    <t xml:space="preserve">Total – Bayeux</t>
  </si>
  <si>
    <t xml:space="preserve">TOTAUX &amp; MOYENNES</t>
  </si>
  <si>
    <t xml:space="preserve">ENTRETIEN &amp; RÉPARATIONS  ·  2027</t>
  </si>
  <si>
    <t xml:space="preserve">Consignez toutes les interventions · vidanges, révisions, réparations, pneumatiques, contrôle technique…</t>
  </si>
  <si>
    <t xml:space="preserve">Nature de l'intervention</t>
  </si>
  <si>
    <t xml:space="preserve">Prestataire / Garage</t>
  </si>
  <si>
    <t xml:space="preserve">Montant HT
(€)</t>
  </si>
  <si>
    <t xml:space="preserve">Montant TTC
(€)</t>
  </si>
  <si>
    <t xml:space="preserve">Catégorie</t>
  </si>
  <si>
    <t xml:space="preserve">Facture n°</t>
  </si>
  <si>
    <t xml:space="preserve">Vidange moteur + filtre à huile</t>
  </si>
  <si>
    <t xml:space="preserve">Renault Rouen Rive Droite</t>
  </si>
  <si>
    <t xml:space="preserve">Vidange &amp; filtres</t>
  </si>
  <si>
    <t xml:space="preserve">FAC-2027-0042</t>
  </si>
  <si>
    <t xml:space="preserve">Filtre à air + filtre habitacle</t>
  </si>
  <si>
    <t xml:space="preserve">Contrôle technique (passage)</t>
  </si>
  <si>
    <t xml:space="preserve">Bureau Veritas – Rouen</t>
  </si>
  <si>
    <t xml:space="preserve">Contrôle technique</t>
  </si>
  <si>
    <t xml:space="preserve">CT-2027-0214</t>
  </si>
  <si>
    <t xml:space="preserve">Remplacement plaquettes frein AV</t>
  </si>
  <si>
    <t xml:space="preserve">Norauto Rouen</t>
  </si>
  <si>
    <t xml:space="preserve">Freinage</t>
  </si>
  <si>
    <t xml:space="preserve">FA-NOR-27401</t>
  </si>
  <si>
    <t xml:space="preserve">Gonflage pneus + équilibrage</t>
  </si>
  <si>
    <t xml:space="preserve">Point S – Évreux</t>
  </si>
  <si>
    <t xml:space="preserve">Pneumatiques</t>
  </si>
  <si>
    <t xml:space="preserve">TPS-0301</t>
  </si>
  <si>
    <t xml:space="preserve">Remplacement 2 pneus AV 205/55R16</t>
  </si>
  <si>
    <t xml:space="preserve">TPS-0302</t>
  </si>
  <si>
    <t xml:space="preserve">02/04/2027</t>
  </si>
  <si>
    <t xml:space="preserve">Révision annuelle 30 000 km</t>
  </si>
  <si>
    <t xml:space="preserve">Révision périodique</t>
  </si>
  <si>
    <t xml:space="preserve">FAC-2027-0621</t>
  </si>
  <si>
    <t xml:space="preserve">Changement bougie préchauffage</t>
  </si>
  <si>
    <t xml:space="preserve">TOTAL ENTRETIEN &amp; RÉPARATIONS (TTC)</t>
  </si>
</sst>
</file>

<file path=xl/styles.xml><?xml version="1.0" encoding="utf-8"?>
<styleSheet xmlns="http://schemas.openxmlformats.org/spreadsheetml/2006/main">
  <numFmts count="17">
    <numFmt numFmtId="164" formatCode="General"/>
    <numFmt numFmtId="165" formatCode="#,##0&quot; km&quot;"/>
    <numFmt numFmtId="166" formatCode="0&quot; trajets&quot;"/>
    <numFmt numFmtId="167" formatCode="#,##0.0&quot; L&quot;"/>
    <numFmt numFmtId="168" formatCode="#,##0.00&quot; €&quot;"/>
    <numFmt numFmtId="169" formatCode="#,##0.000&quot; €/L&quot;"/>
    <numFmt numFmtId="170" formatCode="0.0&quot; L/100 km&quot;"/>
    <numFmt numFmtId="171" formatCode="0"/>
    <numFmt numFmtId="172" formatCode="#,##0.00&quot; €/km&quot;"/>
    <numFmt numFmtId="173" formatCode="#,##0"/>
    <numFmt numFmtId="174" formatCode="General"/>
    <numFmt numFmtId="175" formatCode="#,##0.0"/>
    <numFmt numFmtId="176" formatCode="dd/mm/yyyy"/>
    <numFmt numFmtId="177" formatCode="#,##0.00"/>
    <numFmt numFmtId="178" formatCode="#,##0.000&quot; €&quot;"/>
    <numFmt numFmtId="179" formatCode="0.0"/>
    <numFmt numFmtId="180" formatCode="0.0&quot; L/100&quot;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1C2833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sz val="10"/>
      <color rgb="FF1C2833"/>
      <name val="Calibri"/>
      <family val="0"/>
      <charset val="1"/>
    </font>
    <font>
      <b val="true"/>
      <sz val="13"/>
      <color rgb="FFFFFFFF"/>
      <name val="Calibri"/>
      <family val="0"/>
      <charset val="1"/>
    </font>
    <font>
      <b val="true"/>
      <sz val="9"/>
      <color rgb="FF1C2833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i val="true"/>
      <sz val="9"/>
      <color rgb="FF2E4057"/>
      <name val="Calibri"/>
      <family val="0"/>
      <charset val="1"/>
    </font>
    <font>
      <b val="true"/>
      <sz val="24"/>
      <color rgb="FFFFFFFF"/>
      <name val="Calibri"/>
      <family val="0"/>
      <charset val="1"/>
    </font>
    <font>
      <i val="true"/>
      <sz val="11"/>
      <color rgb="FF1A73A4"/>
      <name val="Calibri"/>
      <family val="0"/>
      <charset val="1"/>
    </font>
    <font>
      <b val="true"/>
      <sz val="9"/>
      <color rgb="FF154360"/>
      <name val="Calibri"/>
      <family val="0"/>
      <charset val="1"/>
    </font>
    <font>
      <sz val="10"/>
      <color rgb="FF154360"/>
      <name val="Calibri"/>
      <family val="0"/>
      <charset val="1"/>
    </font>
    <font>
      <b val="true"/>
      <sz val="20"/>
      <color rgb="FFFFFFFF"/>
      <name val="Calibri"/>
      <family val="0"/>
      <charset val="1"/>
    </font>
    <font>
      <i val="true"/>
      <sz val="10"/>
      <color rgb="FF1A73A4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10"/>
      <color rgb="FF1A73A4"/>
      <name val="Calibri"/>
      <family val="0"/>
      <charset val="1"/>
    </font>
    <font>
      <i val="true"/>
      <sz val="10"/>
      <color rgb="FFE8700A"/>
      <name val="Calibri"/>
      <family val="0"/>
      <charset val="1"/>
    </font>
    <font>
      <b val="true"/>
      <sz val="10"/>
      <color rgb="FFE8700A"/>
      <name val="Calibri"/>
      <family val="0"/>
      <charset val="1"/>
    </font>
    <font>
      <i val="true"/>
      <sz val="10"/>
      <color rgb="FF0D7680"/>
      <name val="Calibri"/>
      <family val="0"/>
      <charset val="1"/>
    </font>
    <font>
      <b val="true"/>
      <sz val="12"/>
      <color rgb="FFFFFFFF"/>
      <name val="Calibri"/>
      <family val="0"/>
      <charset val="1"/>
    </font>
  </fonts>
  <fills count="15">
    <fill>
      <patternFill patternType="none"/>
    </fill>
    <fill>
      <patternFill patternType="gray125"/>
    </fill>
    <fill>
      <patternFill patternType="solid">
        <fgColor rgb="FF1C2833"/>
        <bgColor rgb="FF333300"/>
      </patternFill>
    </fill>
    <fill>
      <patternFill patternType="solid">
        <fgColor rgb="FF1A73A4"/>
        <bgColor rgb="FF0D7680"/>
      </patternFill>
    </fill>
    <fill>
      <patternFill patternType="solid">
        <fgColor rgb="FFEBF5FB"/>
        <bgColor rgb="FFE8F8F5"/>
      </patternFill>
    </fill>
    <fill>
      <patternFill patternType="solid">
        <fgColor rgb="FF2E4057"/>
        <bgColor rgb="FF154360"/>
      </patternFill>
    </fill>
    <fill>
      <patternFill patternType="solid">
        <fgColor rgb="FF0D7680"/>
        <bgColor rgb="FF1A73A4"/>
      </patternFill>
    </fill>
    <fill>
      <patternFill patternType="solid">
        <fgColor rgb="FFE8700A"/>
        <bgColor rgb="FFFF9900"/>
      </patternFill>
    </fill>
    <fill>
      <patternFill patternType="solid">
        <fgColor rgb="FFFEF9E7"/>
        <bgColor rgb="FFF8F9FA"/>
      </patternFill>
    </fill>
    <fill>
      <patternFill patternType="solid">
        <fgColor rgb="FFE0F7F6"/>
        <bgColor rgb="FFE8F8F5"/>
      </patternFill>
    </fill>
    <fill>
      <patternFill patternType="solid">
        <fgColor rgb="FFD6E4F0"/>
        <bgColor rgb="FFD5F5E3"/>
      </patternFill>
    </fill>
    <fill>
      <patternFill patternType="solid">
        <fgColor rgb="FFF4F6F7"/>
        <bgColor rgb="FFF8F9FA"/>
      </patternFill>
    </fill>
    <fill>
      <patternFill patternType="solid">
        <fgColor rgb="FFFFFFFF"/>
        <bgColor rgb="FFF8F9FA"/>
      </patternFill>
    </fill>
    <fill>
      <patternFill patternType="solid">
        <fgColor rgb="FFF8F9FA"/>
        <bgColor rgb="FFF4F6F7"/>
      </patternFill>
    </fill>
    <fill>
      <patternFill patternType="solid">
        <fgColor rgb="FFE8F8F5"/>
        <bgColor rgb="FFEBF5FB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D0D3D4"/>
      </left>
      <right style="thin">
        <color rgb="FFD0D3D4"/>
      </right>
      <top style="thin">
        <color rgb="FFD0D3D4"/>
      </top>
      <bottom style="thin">
        <color rgb="FFD0D3D4"/>
      </bottom>
      <diagonal/>
    </border>
    <border diagonalUp="false" diagonalDown="false">
      <left style="thin">
        <color rgb="FF1C2833"/>
      </left>
      <right style="thin">
        <color rgb="FF1C2833"/>
      </right>
      <top style="thin">
        <color rgb="FF1C2833"/>
      </top>
      <bottom style="thin">
        <color rgb="FF1C2833"/>
      </bottom>
      <diagonal/>
    </border>
    <border diagonalUp="false" diagonalDown="false">
      <left style="medium">
        <color rgb="FF1A73A4"/>
      </left>
      <right style="medium">
        <color rgb="FF1A73A4"/>
      </right>
      <top style="thin">
        <color rgb="FFAED6F1"/>
      </top>
      <bottom style="thin">
        <color rgb="FFAED6F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1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8" fillId="11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8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1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1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8" fillId="1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8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8" fillId="11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11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5" fontId="8" fillId="1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1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7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11" fillId="7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11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1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11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4" fontId="8" fillId="1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6" fontId="16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16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20" fillId="11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20" fillId="1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7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8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7" fontId="16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8" fontId="16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2" fillId="11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1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9" fontId="20" fillId="1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9" fontId="20" fillId="11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5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5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5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5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80" fontId="5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7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9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6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4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Calibri"/>
        <charset val="1"/>
        <family val="0"/>
        <b val="1"/>
        <color rgb="FFC0392B"/>
        <sz val="10"/>
      </font>
      <fill>
        <patternFill>
          <bgColor rgb="FFFADBD8"/>
        </patternFill>
      </fill>
    </dxf>
    <dxf>
      <font>
        <name val="Calibri"/>
        <charset val="1"/>
        <family val="0"/>
        <b val="1"/>
        <color rgb="FF1E8449"/>
        <sz val="10"/>
      </font>
      <fill>
        <patternFill>
          <bgColor rgb="FFD5F5E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7680"/>
      <rgbColor rgb="FFD6E4F0"/>
      <rgbColor rgb="FF808080"/>
      <rgbColor rgb="FF9999FF"/>
      <rgbColor rgb="FF993366"/>
      <rgbColor rgb="FFFEF9E7"/>
      <rgbColor rgb="FFE0F7F6"/>
      <rgbColor rgb="FF660066"/>
      <rgbColor rgb="FFFF8080"/>
      <rgbColor rgb="FF0066CC"/>
      <rgbColor rgb="FFD0D3D4"/>
      <rgbColor rgb="FF000080"/>
      <rgbColor rgb="FFFF00FF"/>
      <rgbColor rgb="FFFFFF00"/>
      <rgbColor rgb="FF00FFFF"/>
      <rgbColor rgb="FF800080"/>
      <rgbColor rgb="FF800000"/>
      <rgbColor rgb="FF1A73A4"/>
      <rgbColor rgb="FF0000FF"/>
      <rgbColor rgb="FF00CCFF"/>
      <rgbColor rgb="FFE8F8F5"/>
      <rgbColor rgb="FFD5F5E3"/>
      <rgbColor rgb="FFF4F6F7"/>
      <rgbColor rgb="FFAED6F1"/>
      <rgbColor rgb="FFF8F9FA"/>
      <rgbColor rgb="FFEBF5FB"/>
      <rgbColor rgb="FFFADBD8"/>
      <rgbColor rgb="FF3366FF"/>
      <rgbColor rgb="FF33CCCC"/>
      <rgbColor rgb="FF99CC00"/>
      <rgbColor rgb="FFFFCC00"/>
      <rgbColor rgb="FFFF9900"/>
      <rgbColor rgb="FFE8700A"/>
      <rgbColor rgb="FF666699"/>
      <rgbColor rgb="FF969696"/>
      <rgbColor rgb="FF154360"/>
      <rgbColor rgb="FF1E8449"/>
      <rgbColor rgb="FF003300"/>
      <rgbColor rgb="FF333300"/>
      <rgbColor rgb="FFC0392B"/>
      <rgbColor rgb="FF993366"/>
      <rgbColor rgb="FF2E4057"/>
      <rgbColor rgb="FF1C28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C2833"/>
    <pageSetUpPr fitToPage="false"/>
  </sheetPr>
  <dimension ref="B1:H6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0"/>
    <col collapsed="false" customWidth="true" hidden="false" outlineLevel="0" max="4" min="3" style="0" width="16"/>
    <col collapsed="false" customWidth="true" hidden="false" outlineLevel="0" max="5" min="5" style="0" width="4"/>
    <col collapsed="false" customWidth="true" hidden="false" outlineLevel="0" max="6" min="6" style="0" width="20"/>
    <col collapsed="false" customWidth="true" hidden="false" outlineLevel="0" max="8" min="7" style="0" width="16"/>
    <col collapsed="false" customWidth="true" hidden="false" outlineLevel="0" max="9" min="9" style="0" width="2"/>
  </cols>
  <sheetData>
    <row r="1" customFormat="false" ht="7.5" hidden="false" customHeight="true" outlineLevel="0" collapsed="false"/>
    <row r="2" customFormat="false" ht="51.75" hidden="false" customHeight="true" outlineLevel="0" collapsed="false">
      <c r="B2" s="1" t="s">
        <v>0</v>
      </c>
      <c r="C2" s="1"/>
      <c r="D2" s="1"/>
      <c r="E2" s="1"/>
      <c r="F2" s="1"/>
      <c r="G2" s="1"/>
      <c r="H2" s="1"/>
    </row>
    <row r="3" customFormat="false" ht="7.5" hidden="false" customHeight="true" outlineLevel="0" collapsed="false"/>
    <row r="4" customFormat="false" ht="21.75" hidden="false" customHeight="true" outlineLevel="0" collapsed="false">
      <c r="B4" s="2" t="s">
        <v>1</v>
      </c>
      <c r="C4" s="2"/>
      <c r="D4" s="2"/>
      <c r="E4" s="2"/>
      <c r="F4" s="2"/>
      <c r="G4" s="2"/>
      <c r="H4" s="2"/>
    </row>
    <row r="5" customFormat="false" ht="24" hidden="false" customHeight="true" outlineLevel="0" collapsed="false">
      <c r="B5" s="3" t="s">
        <v>2</v>
      </c>
      <c r="C5" s="3"/>
      <c r="D5" s="3"/>
      <c r="E5" s="4" t="n">
        <f aca="false">IFERROR(SUM('Suivi trajets'!H6:H500),0)</f>
        <v>4650</v>
      </c>
      <c r="F5" s="4"/>
      <c r="G5" s="4"/>
      <c r="H5" s="4"/>
    </row>
    <row r="6" customFormat="false" ht="24" hidden="false" customHeight="true" outlineLevel="0" collapsed="false">
      <c r="B6" s="3" t="s">
        <v>3</v>
      </c>
      <c r="C6" s="3"/>
      <c r="D6" s="3"/>
      <c r="E6" s="5" t="n">
        <f aca="false">IFERROR(SUMIF('Suivi trajets'!I6:I500,"Professionnel",'Suivi trajets'!H6:H500)+SUMIF('Suivi trajets'!I6:I500,"Déplacement client",'Suivi trajets'!H6:H500)+SUMIF('Suivi trajets'!I6:I500,"Formation",'Suivi trajets'!H6:H500)+SUMIF('Suivi trajets'!I6:I500,"Domicile-Travail",'Suivi trajets'!H6:H500)+SUMIF('Suivi trajets'!I6:I500,"Livraison",'Suivi trajets'!H6:H500),0)</f>
        <v>2120</v>
      </c>
      <c r="F6" s="5"/>
      <c r="G6" s="5"/>
      <c r="H6" s="5"/>
    </row>
    <row r="7" customFormat="false" ht="24" hidden="false" customHeight="true" outlineLevel="0" collapsed="false">
      <c r="B7" s="3" t="s">
        <v>4</v>
      </c>
      <c r="C7" s="3"/>
      <c r="D7" s="3"/>
      <c r="E7" s="6" t="n">
        <f aca="false">IFERROR(SUMIF('Suivi trajets'!I6:I500,"Personnel",'Suivi trajets'!H6:H500),0)</f>
        <v>205</v>
      </c>
      <c r="F7" s="6"/>
      <c r="G7" s="6"/>
      <c r="H7" s="6"/>
    </row>
    <row r="8" customFormat="false" ht="24" hidden="false" customHeight="true" outlineLevel="0" collapsed="false">
      <c r="B8" s="3" t="s">
        <v>5</v>
      </c>
      <c r="C8" s="3"/>
      <c r="D8" s="3"/>
      <c r="E8" s="7" t="n">
        <f aca="false">IFERROR(COUNTA('Suivi trajets'!B6:B500),0)</f>
        <v>26</v>
      </c>
      <c r="F8" s="7"/>
      <c r="G8" s="7"/>
      <c r="H8" s="7"/>
    </row>
    <row r="9" customFormat="false" ht="9.75" hidden="false" customHeight="true" outlineLevel="0" collapsed="false"/>
    <row r="10" customFormat="false" ht="21.75" hidden="false" customHeight="true" outlineLevel="0" collapsed="false">
      <c r="B10" s="8" t="s">
        <v>6</v>
      </c>
      <c r="C10" s="8"/>
      <c r="D10" s="8"/>
      <c r="E10" s="8"/>
      <c r="F10" s="8"/>
      <c r="G10" s="8"/>
      <c r="H10" s="8"/>
    </row>
    <row r="11" customFormat="false" ht="24" hidden="false" customHeight="true" outlineLevel="0" collapsed="false">
      <c r="B11" s="9" t="s">
        <v>7</v>
      </c>
      <c r="C11" s="9"/>
      <c r="D11" s="9"/>
      <c r="E11" s="10" t="n">
        <f aca="false">IFERROR(SUM('Suivi carburant'!F6:F200),0)</f>
        <v>748</v>
      </c>
      <c r="F11" s="10"/>
      <c r="G11" s="10"/>
      <c r="H11" s="10"/>
    </row>
    <row r="12" customFormat="false" ht="24" hidden="false" customHeight="true" outlineLevel="0" collapsed="false">
      <c r="B12" s="9" t="s">
        <v>8</v>
      </c>
      <c r="C12" s="9"/>
      <c r="D12" s="9"/>
      <c r="E12" s="11" t="n">
        <f aca="false">IFERROR(SUM('Suivi carburant'!H6:H200),0)</f>
        <v>1297.4622</v>
      </c>
      <c r="F12" s="11"/>
      <c r="G12" s="11"/>
      <c r="H12" s="11"/>
    </row>
    <row r="13" customFormat="false" ht="24" hidden="false" customHeight="true" outlineLevel="0" collapsed="false">
      <c r="B13" s="9" t="s">
        <v>9</v>
      </c>
      <c r="C13" s="9"/>
      <c r="D13" s="9"/>
      <c r="E13" s="12" t="n">
        <f aca="false">IFERROR(AVERAGE('Suivi carburant'!G6:G200),0)</f>
        <v>1.73325</v>
      </c>
      <c r="F13" s="12"/>
      <c r="G13" s="12"/>
      <c r="H13" s="12"/>
    </row>
    <row r="14" customFormat="false" ht="24" hidden="false" customHeight="true" outlineLevel="0" collapsed="false">
      <c r="B14" s="9" t="s">
        <v>10</v>
      </c>
      <c r="C14" s="9"/>
      <c r="D14" s="9"/>
      <c r="E14" s="13" t="n">
        <f aca="false">IFERROR(AVERAGEIF('Suivi carburant'!J7:J200,"&gt;0"),0)</f>
        <v>14.7570971945972</v>
      </c>
      <c r="F14" s="13"/>
      <c r="G14" s="13"/>
      <c r="H14" s="13"/>
    </row>
    <row r="15" customFormat="false" ht="9.75" hidden="false" customHeight="true" outlineLevel="0" collapsed="false"/>
    <row r="16" customFormat="false" ht="21.75" hidden="false" customHeight="true" outlineLevel="0" collapsed="false">
      <c r="B16" s="14" t="s">
        <v>11</v>
      </c>
      <c r="C16" s="14"/>
      <c r="D16" s="14"/>
      <c r="E16" s="14"/>
      <c r="F16" s="14"/>
      <c r="G16" s="14"/>
      <c r="H16" s="14"/>
    </row>
    <row r="17" customFormat="false" ht="24" hidden="false" customHeight="true" outlineLevel="0" collapsed="false">
      <c r="B17" s="15" t="s">
        <v>12</v>
      </c>
      <c r="C17" s="15"/>
      <c r="D17" s="15"/>
      <c r="E17" s="16" t="n">
        <f aca="false">IFERROR(SUM('Entretien &amp; réparations'!G6:G100),0)</f>
        <v>1845.8</v>
      </c>
      <c r="F17" s="16"/>
      <c r="G17" s="16"/>
      <c r="H17" s="16"/>
    </row>
    <row r="18" customFormat="false" ht="24" hidden="false" customHeight="true" outlineLevel="0" collapsed="false">
      <c r="B18" s="15" t="s">
        <v>13</v>
      </c>
      <c r="C18" s="15"/>
      <c r="D18" s="15"/>
      <c r="E18" s="17" t="n">
        <f aca="false">IFERROR(COUNTA('Entretien &amp; réparations'!B6:B100),0)</f>
        <v>9</v>
      </c>
      <c r="F18" s="17"/>
      <c r="G18" s="17"/>
      <c r="H18" s="17"/>
    </row>
    <row r="19" customFormat="false" ht="24" hidden="false" customHeight="true" outlineLevel="0" collapsed="false">
      <c r="B19" s="18" t="s">
        <v>14</v>
      </c>
      <c r="C19" s="18"/>
      <c r="D19" s="18"/>
      <c r="E19" s="19" t="n">
        <f aca="false">IFERROR(SUM('Suivi carburant'!H6:H200)+SUM('Entretien &amp; réparations'!G6:G100),0)</f>
        <v>3143.2622</v>
      </c>
      <c r="F19" s="19"/>
      <c r="G19" s="19"/>
      <c r="H19" s="19"/>
    </row>
    <row r="20" customFormat="false" ht="24" hidden="false" customHeight="true" outlineLevel="0" collapsed="false">
      <c r="B20" s="15" t="s">
        <v>15</v>
      </c>
      <c r="C20" s="15"/>
      <c r="D20" s="15"/>
      <c r="E20" s="20" t="n">
        <f aca="false">IFERROR((SUM('Suivi carburant'!H6:H200)+SUM('Entretien &amp; réparations'!G6:G100))/SUM('Suivi trajets'!H6:H500),"—")</f>
        <v>0.675970365591398</v>
      </c>
      <c r="F20" s="20"/>
      <c r="G20" s="20"/>
      <c r="H20" s="20"/>
    </row>
    <row r="21" customFormat="false" ht="9.75" hidden="false" customHeight="true" outlineLevel="0" collapsed="false"/>
    <row r="22" customFormat="false" ht="21.75" hidden="false" customHeight="true" outlineLevel="0" collapsed="false">
      <c r="B22" s="21" t="s">
        <v>16</v>
      </c>
      <c r="C22" s="21"/>
      <c r="D22" s="21"/>
      <c r="E22" s="21"/>
      <c r="F22" s="21"/>
      <c r="G22" s="21"/>
      <c r="H22" s="21"/>
    </row>
    <row r="23" customFormat="false" ht="18" hidden="false" customHeight="true" outlineLevel="0" collapsed="false">
      <c r="B23" s="22" t="s">
        <v>17</v>
      </c>
      <c r="C23" s="22" t="s">
        <v>18</v>
      </c>
      <c r="D23" s="22" t="s">
        <v>19</v>
      </c>
      <c r="E23" s="22"/>
      <c r="F23" s="22" t="s">
        <v>17</v>
      </c>
      <c r="G23" s="22" t="s">
        <v>18</v>
      </c>
      <c r="H23" s="22" t="s">
        <v>19</v>
      </c>
    </row>
    <row r="24" customFormat="false" ht="19.5" hidden="false" customHeight="true" outlineLevel="0" collapsed="false">
      <c r="B24" s="23" t="s">
        <v>20</v>
      </c>
      <c r="C24" s="24" t="n">
        <f aca="false">IFERROR(SUMIF('Suivi trajets'!I6:I500,B24,'Suivi trajets'!H6:H500),0)</f>
        <v>1143</v>
      </c>
      <c r="D24" s="25" t="n">
        <f aca="false">IFERROR(COUNTIF('Suivi trajets'!I6:I500,B24),0)</f>
        <v>10</v>
      </c>
      <c r="E24" s="26"/>
      <c r="F24" s="23" t="s">
        <v>21</v>
      </c>
      <c r="G24" s="24" t="n">
        <f aca="false">IFERROR(SUMIF('Suivi trajets'!I6:I500,F24,'Suivi trajets'!H6:H500),0)</f>
        <v>0</v>
      </c>
      <c r="H24" s="25" t="n">
        <f aca="false">IFERROR(COUNTIF('Suivi trajets'!I6:I500,F24),0)</f>
        <v>0</v>
      </c>
    </row>
    <row r="25" customFormat="false" ht="19.5" hidden="false" customHeight="true" outlineLevel="0" collapsed="false">
      <c r="B25" s="27" t="s">
        <v>22</v>
      </c>
      <c r="C25" s="28" t="n">
        <f aca="false">IFERROR(SUMIF('Suivi trajets'!I6:I500,B25,'Suivi trajets'!H6:H500),0)</f>
        <v>679</v>
      </c>
      <c r="D25" s="29" t="n">
        <f aca="false">IFERROR(COUNTIF('Suivi trajets'!I6:I500,B25),0)</f>
        <v>7</v>
      </c>
      <c r="E25" s="30"/>
      <c r="F25" s="27" t="s">
        <v>23</v>
      </c>
      <c r="G25" s="28" t="n">
        <f aca="false">IFERROR(SUMIF('Suivi trajets'!I6:I500,F25,'Suivi trajets'!H6:H500),0)</f>
        <v>205</v>
      </c>
      <c r="H25" s="29" t="n">
        <f aca="false">IFERROR(COUNTIF('Suivi trajets'!I6:I500,F25),0)</f>
        <v>3</v>
      </c>
    </row>
    <row r="26" customFormat="false" ht="19.5" hidden="false" customHeight="true" outlineLevel="0" collapsed="false">
      <c r="B26" s="23" t="s">
        <v>24</v>
      </c>
      <c r="C26" s="24" t="n">
        <f aca="false">IFERROR(SUMIF('Suivi trajets'!I6:I500,B26,'Suivi trajets'!H6:H500),0)</f>
        <v>190</v>
      </c>
      <c r="D26" s="25" t="n">
        <f aca="false">IFERROR(COUNTIF('Suivi trajets'!I6:I500,B26),0)</f>
        <v>4</v>
      </c>
      <c r="E26" s="26"/>
      <c r="F26" s="23" t="s">
        <v>25</v>
      </c>
      <c r="G26" s="24" t="n">
        <f aca="false">IFERROR(SUMIF('Suivi trajets'!I6:I500,F26,'Suivi trajets'!H6:H500),0)</f>
        <v>0</v>
      </c>
      <c r="H26" s="25" t="n">
        <f aca="false">IFERROR(COUNTIF('Suivi trajets'!I6:I500,F26),0)</f>
        <v>0</v>
      </c>
    </row>
    <row r="27" customFormat="false" ht="19.5" hidden="false" customHeight="true" outlineLevel="0" collapsed="false">
      <c r="B27" s="27" t="s">
        <v>26</v>
      </c>
      <c r="C27" s="28" t="n">
        <f aca="false">IFERROR(SUMIF('Suivi trajets'!I6:I500,B27,'Suivi trajets'!H6:H500),0)</f>
        <v>108</v>
      </c>
      <c r="D27" s="29" t="n">
        <f aca="false">IFERROR(COUNTIF('Suivi trajets'!I6:I500,B27),0)</f>
        <v>1</v>
      </c>
      <c r="E27" s="30"/>
    </row>
    <row r="28" customFormat="false" ht="9.75" hidden="false" customHeight="true" outlineLevel="0" collapsed="false"/>
    <row r="29" customFormat="false" ht="21.75" hidden="false" customHeight="true" outlineLevel="0" collapsed="false">
      <c r="B29" s="8" t="s">
        <v>27</v>
      </c>
      <c r="C29" s="8"/>
      <c r="D29" s="8"/>
      <c r="E29" s="8"/>
      <c r="F29" s="8"/>
      <c r="G29" s="8"/>
      <c r="H29" s="8"/>
    </row>
    <row r="30" customFormat="false" ht="18" hidden="false" customHeight="true" outlineLevel="0" collapsed="false">
      <c r="B30" s="22" t="s">
        <v>28</v>
      </c>
      <c r="C30" s="22" t="s">
        <v>29</v>
      </c>
      <c r="D30" s="22" t="s">
        <v>30</v>
      </c>
      <c r="E30" s="22"/>
      <c r="F30" s="22" t="s">
        <v>28</v>
      </c>
      <c r="G30" s="22" t="s">
        <v>29</v>
      </c>
      <c r="H30" s="22" t="s">
        <v>30</v>
      </c>
    </row>
    <row r="31" customFormat="false" ht="19.5" hidden="false" customHeight="true" outlineLevel="0" collapsed="false">
      <c r="B31" s="23" t="s">
        <v>31</v>
      </c>
      <c r="C31" s="31" t="n">
        <f aca="false">IFERROR(SUMPRODUCT((MONTH(DATEVALUE(SUBSTITUTE(LEFT('Suivi carburant'!B6:B200,10),".","/")))=1)*'Suivi carburant'!F6:F200),0)</f>
        <v>0</v>
      </c>
      <c r="D31" s="32" t="n">
        <f aca="false">IFERROR(SUMPRODUCT((MONTH(DATEVALUE(SUBSTITUTE(LEFT('Suivi carburant'!B6:B200,10),".","/")))=1)*'Suivi carburant'!H6:H200),0)</f>
        <v>0</v>
      </c>
      <c r="E31" s="26"/>
      <c r="F31" s="23" t="s">
        <v>32</v>
      </c>
      <c r="G31" s="31" t="n">
        <f aca="false">IFERROR(SUMPRODUCT((MONTH(DATEVALUE(SUBSTITUTE(LEFT('Suivi carburant'!B6:B200,10),".","/")))=7)*'Suivi carburant'!F6:F200),0)</f>
        <v>0</v>
      </c>
      <c r="H31" s="32" t="n">
        <f aca="false">IFERROR(SUMPRODUCT((MONTH(DATEVALUE(SUBSTITUTE(LEFT('Suivi carburant'!B6:B200,10),".","/")))=7)*'Suivi carburant'!H6:H200),0)</f>
        <v>0</v>
      </c>
    </row>
    <row r="32" customFormat="false" ht="19.5" hidden="false" customHeight="true" outlineLevel="0" collapsed="false">
      <c r="B32" s="27" t="s">
        <v>33</v>
      </c>
      <c r="C32" s="33" t="n">
        <f aca="false">IFERROR(SUMPRODUCT((MONTH(DATEVALUE(SUBSTITUTE(LEFT('Suivi carburant'!B6:B200,10),".","/")))=2)*'Suivi carburant'!F6:F200),0)</f>
        <v>0</v>
      </c>
      <c r="D32" s="34" t="n">
        <f aca="false">IFERROR(SUMPRODUCT((MONTH(DATEVALUE(SUBSTITUTE(LEFT('Suivi carburant'!B6:B200,10),".","/")))=2)*'Suivi carburant'!H6:H200),0)</f>
        <v>0</v>
      </c>
      <c r="E32" s="30"/>
      <c r="F32" s="27" t="s">
        <v>34</v>
      </c>
      <c r="G32" s="33" t="n">
        <f aca="false">IFERROR(SUMPRODUCT((MONTH(DATEVALUE(SUBSTITUTE(LEFT('Suivi carburant'!B6:B200,10),".","/")))=8)*'Suivi carburant'!F6:F200),0)</f>
        <v>0</v>
      </c>
      <c r="H32" s="34" t="n">
        <f aca="false">IFERROR(SUMPRODUCT((MONTH(DATEVALUE(SUBSTITUTE(LEFT('Suivi carburant'!B6:B200,10),".","/")))=8)*'Suivi carburant'!H6:H200),0)</f>
        <v>0</v>
      </c>
    </row>
    <row r="33" customFormat="false" ht="19.5" hidden="false" customHeight="true" outlineLevel="0" collapsed="false">
      <c r="B33" s="23" t="s">
        <v>35</v>
      </c>
      <c r="C33" s="31" t="n">
        <f aca="false">IFERROR(SUMPRODUCT((MONTH(DATEVALUE(SUBSTITUTE(LEFT('Suivi carburant'!B6:B200,10),".","/")))=3)*'Suivi carburant'!F6:F200),0)</f>
        <v>0</v>
      </c>
      <c r="D33" s="32" t="n">
        <f aca="false">IFERROR(SUMPRODUCT((MONTH(DATEVALUE(SUBSTITUTE(LEFT('Suivi carburant'!B6:B200,10),".","/")))=3)*'Suivi carburant'!H6:H200),0)</f>
        <v>0</v>
      </c>
      <c r="E33" s="26"/>
      <c r="F33" s="23" t="s">
        <v>36</v>
      </c>
      <c r="G33" s="31" t="n">
        <f aca="false">IFERROR(SUMPRODUCT((MONTH(DATEVALUE(SUBSTITUTE(LEFT('Suivi carburant'!B6:B200,10),".","/")))=9)*'Suivi carburant'!F6:F200),0)</f>
        <v>0</v>
      </c>
      <c r="H33" s="32" t="n">
        <f aca="false">IFERROR(SUMPRODUCT((MONTH(DATEVALUE(SUBSTITUTE(LEFT('Suivi carburant'!B6:B200,10),".","/")))=9)*'Suivi carburant'!H6:H200),0)</f>
        <v>0</v>
      </c>
    </row>
    <row r="34" customFormat="false" ht="19.5" hidden="false" customHeight="true" outlineLevel="0" collapsed="false">
      <c r="B34" s="27" t="s">
        <v>37</v>
      </c>
      <c r="C34" s="33" t="n">
        <f aca="false">IFERROR(SUMPRODUCT((MONTH(DATEVALUE(SUBSTITUTE(LEFT('Suivi carburant'!B6:B200,10),".","/")))=4)*'Suivi carburant'!F6:F200),0)</f>
        <v>0</v>
      </c>
      <c r="D34" s="34" t="n">
        <f aca="false">IFERROR(SUMPRODUCT((MONTH(DATEVALUE(SUBSTITUTE(LEFT('Suivi carburant'!B6:B200,10),".","/")))=4)*'Suivi carburant'!H6:H200),0)</f>
        <v>0</v>
      </c>
      <c r="E34" s="30"/>
      <c r="F34" s="27" t="s">
        <v>38</v>
      </c>
      <c r="G34" s="33" t="n">
        <f aca="false">IFERROR(SUMPRODUCT((MONTH(DATEVALUE(SUBSTITUTE(LEFT('Suivi carburant'!B6:B200,10),".","/")))=10)*'Suivi carburant'!F6:F200),0)</f>
        <v>0</v>
      </c>
      <c r="H34" s="34" t="n">
        <f aca="false">IFERROR(SUMPRODUCT((MONTH(DATEVALUE(SUBSTITUTE(LEFT('Suivi carburant'!B6:B200,10),".","/")))=10)*'Suivi carburant'!H6:H200),0)</f>
        <v>0</v>
      </c>
    </row>
    <row r="35" customFormat="false" ht="19.5" hidden="false" customHeight="true" outlineLevel="0" collapsed="false">
      <c r="B35" s="23" t="s">
        <v>39</v>
      </c>
      <c r="C35" s="31" t="n">
        <f aca="false">IFERROR(SUMPRODUCT((MONTH(DATEVALUE(SUBSTITUTE(LEFT('Suivi carburant'!B6:B200,10),".","/")))=5)*'Suivi carburant'!F6:F200),0)</f>
        <v>0</v>
      </c>
      <c r="D35" s="32" t="n">
        <f aca="false">IFERROR(SUMPRODUCT((MONTH(DATEVALUE(SUBSTITUTE(LEFT('Suivi carburant'!B6:B200,10),".","/")))=5)*'Suivi carburant'!H6:H200),0)</f>
        <v>0</v>
      </c>
      <c r="E35" s="26"/>
      <c r="F35" s="23" t="s">
        <v>40</v>
      </c>
      <c r="G35" s="31" t="n">
        <f aca="false">IFERROR(SUMPRODUCT((MONTH(DATEVALUE(SUBSTITUTE(LEFT('Suivi carburant'!B6:B200,10),".","/")))=11)*'Suivi carburant'!F6:F200),0)</f>
        <v>0</v>
      </c>
      <c r="H35" s="32" t="n">
        <f aca="false">IFERROR(SUMPRODUCT((MONTH(DATEVALUE(SUBSTITUTE(LEFT('Suivi carburant'!B6:B200,10),".","/")))=11)*'Suivi carburant'!H6:H200),0)</f>
        <v>0</v>
      </c>
    </row>
    <row r="36" customFormat="false" ht="19.5" hidden="false" customHeight="true" outlineLevel="0" collapsed="false">
      <c r="B36" s="27" t="s">
        <v>41</v>
      </c>
      <c r="C36" s="33" t="n">
        <f aca="false">IFERROR(SUMPRODUCT((MONTH(DATEVALUE(SUBSTITUTE(LEFT('Suivi carburant'!B6:B200,10),".","/")))=6)*'Suivi carburant'!F6:F200),0)</f>
        <v>0</v>
      </c>
      <c r="D36" s="34" t="n">
        <f aca="false">IFERROR(SUMPRODUCT((MONTH(DATEVALUE(SUBSTITUTE(LEFT('Suivi carburant'!B6:B200,10),".","/")))=6)*'Suivi carburant'!H6:H200),0)</f>
        <v>0</v>
      </c>
      <c r="E36" s="30"/>
      <c r="F36" s="27" t="s">
        <v>42</v>
      </c>
      <c r="G36" s="33" t="n">
        <f aca="false">IFERROR(SUMPRODUCT((MONTH(DATEVALUE(SUBSTITUTE(LEFT('Suivi carburant'!B6:B200,10),".","/")))=12)*'Suivi carburant'!F6:F200),0)</f>
        <v>0</v>
      </c>
      <c r="H36" s="34" t="n">
        <f aca="false">IFERROR(SUMPRODUCT((MONTH(DATEVALUE(SUBSTITUTE(LEFT('Suivi carburant'!B6:B200,10),".","/")))=12)*'Suivi carburant'!H6:H200),0)</f>
        <v>0</v>
      </c>
    </row>
    <row r="37" customFormat="false" ht="21.75" hidden="false" customHeight="true" outlineLevel="0" collapsed="false">
      <c r="B37" s="35" t="s">
        <v>43</v>
      </c>
      <c r="C37" s="36" t="n">
        <f aca="false">SUM(C31:C36)+SUM(G31:G36)</f>
        <v>0</v>
      </c>
      <c r="D37" s="37"/>
      <c r="E37" s="37"/>
      <c r="F37" s="38" t="s">
        <v>44</v>
      </c>
      <c r="G37" s="39" t="n">
        <f aca="false">SUM(D31:D36)+SUM(H31:H36)</f>
        <v>0</v>
      </c>
      <c r="H37" s="40"/>
    </row>
    <row r="38" customFormat="false" ht="19.5" hidden="false" customHeight="true" outlineLevel="0" collapsed="false"/>
    <row r="39" customFormat="false" ht="7.5" hidden="false" customHeight="true" outlineLevel="0" collapsed="false"/>
    <row r="40" customFormat="false" ht="31.5" hidden="false" customHeight="true" outlineLevel="0" collapsed="false">
      <c r="B40" s="41" t="s">
        <v>45</v>
      </c>
      <c r="C40" s="41"/>
      <c r="D40" s="41"/>
      <c r="E40" s="41"/>
      <c r="F40" s="41"/>
      <c r="G40" s="41"/>
      <c r="H40" s="41"/>
    </row>
    <row r="41" customFormat="false" ht="19.5" hidden="false" customHeight="true" outlineLevel="0" collapsed="false"/>
    <row r="42" customFormat="false" ht="19.5" hidden="false" customHeight="true" outlineLevel="0" collapsed="false"/>
    <row r="43" customFormat="false" ht="19.5" hidden="false" customHeight="true" outlineLevel="0" collapsed="false"/>
    <row r="44" customFormat="false" ht="19.5" hidden="false" customHeight="true" outlineLevel="0" collapsed="false"/>
    <row r="45" customFormat="false" ht="19.5" hidden="false" customHeight="true" outlineLevel="0" collapsed="false"/>
    <row r="46" customFormat="false" ht="19.5" hidden="false" customHeight="true" outlineLevel="0" collapsed="false"/>
    <row r="47" customFormat="false" ht="19.5" hidden="false" customHeight="true" outlineLevel="0" collapsed="false"/>
    <row r="48" customFormat="false" ht="19.5" hidden="false" customHeight="true" outlineLevel="0" collapsed="false"/>
    <row r="49" customFormat="false" ht="19.5" hidden="false" customHeight="true" outlineLevel="0" collapsed="false"/>
    <row r="50" customFormat="false" ht="19.5" hidden="false" customHeight="true" outlineLevel="0" collapsed="false"/>
    <row r="51" customFormat="false" ht="19.5" hidden="false" customHeight="true" outlineLevel="0" collapsed="false"/>
    <row r="52" customFormat="false" ht="19.5" hidden="false" customHeight="true" outlineLevel="0" collapsed="false"/>
    <row r="53" customFormat="false" ht="19.5" hidden="false" customHeight="true" outlineLevel="0" collapsed="false"/>
    <row r="54" customFormat="false" ht="19.5" hidden="false" customHeight="true" outlineLevel="0" collapsed="false"/>
    <row r="55" customFormat="false" ht="19.5" hidden="false" customHeight="true" outlineLevel="0" collapsed="false"/>
    <row r="56" customFormat="false" ht="19.5" hidden="false" customHeight="true" outlineLevel="0" collapsed="false"/>
    <row r="57" customFormat="false" ht="19.5" hidden="false" customHeight="true" outlineLevel="0" collapsed="false"/>
    <row r="58" customFormat="false" ht="19.5" hidden="false" customHeight="true" outlineLevel="0" collapsed="false"/>
    <row r="59" customFormat="false" ht="19.5" hidden="false" customHeight="true" outlineLevel="0" collapsed="false"/>
    <row r="60" customFormat="false" ht="19.5" hidden="false" customHeight="true" outlineLevel="0" collapsed="false"/>
    <row r="61" customFormat="false" ht="19.5" hidden="false" customHeight="true" outlineLevel="0" collapsed="false"/>
    <row r="62" customFormat="false" ht="19.5" hidden="false" customHeight="true" outlineLevel="0" collapsed="false"/>
    <row r="63" customFormat="false" ht="19.5" hidden="false" customHeight="true" outlineLevel="0" collapsed="false"/>
    <row r="64" customFormat="false" ht="19.5" hidden="false" customHeight="true" outlineLevel="0" collapsed="false"/>
    <row r="65" customFormat="false" ht="19.5" hidden="false" customHeight="true" outlineLevel="0" collapsed="false"/>
    <row r="66" customFormat="false" ht="19.5" hidden="false" customHeight="true" outlineLevel="0" collapsed="false"/>
    <row r="67" customFormat="false" ht="19.5" hidden="false" customHeight="true" outlineLevel="0" collapsed="false"/>
    <row r="68" customFormat="false" ht="19.5" hidden="false" customHeight="true" outlineLevel="0" collapsed="false"/>
    <row r="69" customFormat="false" ht="19.5" hidden="false" customHeight="true" outlineLevel="0" collapsed="false"/>
  </sheetData>
  <mergeCells count="31">
    <mergeCell ref="B2:H2"/>
    <mergeCell ref="B4:H4"/>
    <mergeCell ref="B5:D5"/>
    <mergeCell ref="E5:H5"/>
    <mergeCell ref="B6:D6"/>
    <mergeCell ref="E6:H6"/>
    <mergeCell ref="B7:D7"/>
    <mergeCell ref="E7:H7"/>
    <mergeCell ref="B8:D8"/>
    <mergeCell ref="E8:H8"/>
    <mergeCell ref="B10:H10"/>
    <mergeCell ref="B11:D11"/>
    <mergeCell ref="E11:H11"/>
    <mergeCell ref="B12:D12"/>
    <mergeCell ref="E12:H12"/>
    <mergeCell ref="B13:D13"/>
    <mergeCell ref="E13:H13"/>
    <mergeCell ref="B14:D14"/>
    <mergeCell ref="E14:H14"/>
    <mergeCell ref="B16:H16"/>
    <mergeCell ref="B17:D17"/>
    <mergeCell ref="E17:H17"/>
    <mergeCell ref="B18:D18"/>
    <mergeCell ref="E18:H18"/>
    <mergeCell ref="B19:D19"/>
    <mergeCell ref="E19:H19"/>
    <mergeCell ref="B20:D20"/>
    <mergeCell ref="E20:H20"/>
    <mergeCell ref="B22:H22"/>
    <mergeCell ref="B29:H29"/>
    <mergeCell ref="B40:H4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C2833"/>
    <pageSetUpPr fitToPage="false"/>
  </sheetPr>
  <dimension ref="B1:F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3" min="3" style="0" width="22"/>
    <col collapsed="false" customWidth="true" hidden="false" outlineLevel="0" max="4" min="4" style="0" width="4"/>
    <col collapsed="false" customWidth="true" hidden="false" outlineLevel="0" max="5" min="5" style="0" width="28"/>
    <col collapsed="false" customWidth="true" hidden="false" outlineLevel="0" max="6" min="6" style="0" width="22"/>
    <col collapsed="false" customWidth="true" hidden="false" outlineLevel="0" max="7" min="7" style="0" width="2"/>
  </cols>
  <sheetData>
    <row r="1" customFormat="false" ht="7.5" hidden="false" customHeight="true" outlineLevel="0" collapsed="false"/>
    <row r="2" customFormat="false" ht="51.75" hidden="false" customHeight="true" outlineLevel="0" collapsed="false">
      <c r="B2" s="42" t="s">
        <v>46</v>
      </c>
      <c r="C2" s="42"/>
      <c r="D2" s="42"/>
      <c r="E2" s="42"/>
      <c r="F2" s="42"/>
    </row>
    <row r="3" customFormat="false" ht="25.5" hidden="false" customHeight="true" outlineLevel="0" collapsed="false">
      <c r="B3" s="43" t="s">
        <v>47</v>
      </c>
      <c r="C3" s="43"/>
      <c r="D3" s="43"/>
      <c r="E3" s="43"/>
      <c r="F3" s="43"/>
    </row>
    <row r="4" customFormat="false" ht="9.75" hidden="false" customHeight="true" outlineLevel="0" collapsed="false"/>
    <row r="5" customFormat="false" ht="18" hidden="false" customHeight="true" outlineLevel="0" collapsed="false">
      <c r="B5" s="44" t="s">
        <v>48</v>
      </c>
      <c r="C5" s="44"/>
      <c r="E5" s="45" t="s">
        <v>49</v>
      </c>
      <c r="F5" s="45"/>
    </row>
    <row r="6" customFormat="false" ht="7.5" hidden="false" customHeight="true" outlineLevel="0" collapsed="false"/>
    <row r="7" customFormat="false" ht="24" hidden="false" customHeight="true" outlineLevel="0" collapsed="false">
      <c r="B7" s="46" t="s">
        <v>50</v>
      </c>
      <c r="C7" s="46"/>
      <c r="D7" s="46"/>
      <c r="E7" s="46"/>
      <c r="F7" s="46"/>
    </row>
    <row r="8" customFormat="false" ht="21.75" hidden="false" customHeight="true" outlineLevel="0" collapsed="false">
      <c r="B8" s="47" t="s">
        <v>51</v>
      </c>
      <c r="C8" s="48" t="s">
        <v>52</v>
      </c>
      <c r="E8" s="47" t="s">
        <v>53</v>
      </c>
      <c r="F8" s="48" t="s">
        <v>54</v>
      </c>
    </row>
    <row r="9" customFormat="false" ht="21.75" hidden="false" customHeight="true" outlineLevel="0" collapsed="false">
      <c r="B9" s="47" t="s">
        <v>55</v>
      </c>
      <c r="C9" s="48" t="s">
        <v>56</v>
      </c>
      <c r="E9" s="47" t="s">
        <v>57</v>
      </c>
      <c r="F9" s="48" t="s">
        <v>58</v>
      </c>
    </row>
    <row r="10" customFormat="false" ht="21.75" hidden="false" customHeight="true" outlineLevel="0" collapsed="false">
      <c r="B10" s="47" t="s">
        <v>59</v>
      </c>
      <c r="C10" s="48" t="s">
        <v>60</v>
      </c>
      <c r="E10" s="47" t="s">
        <v>61</v>
      </c>
      <c r="F10" s="48" t="s">
        <v>62</v>
      </c>
    </row>
    <row r="11" customFormat="false" ht="21.75" hidden="false" customHeight="true" outlineLevel="0" collapsed="false">
      <c r="B11" s="47" t="s">
        <v>63</v>
      </c>
      <c r="C11" s="48" t="s">
        <v>64</v>
      </c>
      <c r="E11" s="47" t="s">
        <v>65</v>
      </c>
      <c r="F11" s="48" t="s">
        <v>66</v>
      </c>
    </row>
    <row r="12" customFormat="false" ht="21.75" hidden="false" customHeight="true" outlineLevel="0" collapsed="false">
      <c r="B12" s="47" t="s">
        <v>67</v>
      </c>
      <c r="C12" s="48" t="s">
        <v>68</v>
      </c>
      <c r="E12" s="47" t="s">
        <v>69</v>
      </c>
      <c r="F12" s="48" t="s">
        <v>70</v>
      </c>
    </row>
    <row r="13" customFormat="false" ht="21.75" hidden="false" customHeight="true" outlineLevel="0" collapsed="false">
      <c r="B13" s="47" t="s">
        <v>71</v>
      </c>
      <c r="C13" s="48" t="s">
        <v>72</v>
      </c>
      <c r="E13" s="47" t="s">
        <v>73</v>
      </c>
      <c r="F13" s="48" t="s">
        <v>74</v>
      </c>
    </row>
    <row r="14" customFormat="false" ht="21.75" hidden="false" customHeight="true" outlineLevel="0" collapsed="false">
      <c r="B14" s="47" t="s">
        <v>75</v>
      </c>
      <c r="C14" s="48" t="s">
        <v>76</v>
      </c>
      <c r="E14" s="47" t="s">
        <v>77</v>
      </c>
      <c r="F14" s="48" t="s">
        <v>78</v>
      </c>
    </row>
    <row r="15" customFormat="false" ht="21.75" hidden="false" customHeight="true" outlineLevel="0" collapsed="false">
      <c r="B15" s="47" t="s">
        <v>79</v>
      </c>
      <c r="C15" s="48" t="s">
        <v>80</v>
      </c>
      <c r="E15" s="47" t="s">
        <v>81</v>
      </c>
      <c r="F15" s="48" t="s">
        <v>82</v>
      </c>
    </row>
    <row r="16" customFormat="false" ht="7.5" hidden="false" customHeight="true" outlineLevel="0" collapsed="false"/>
    <row r="17" customFormat="false" ht="24" hidden="false" customHeight="true" outlineLevel="0" collapsed="false">
      <c r="B17" s="21" t="s">
        <v>83</v>
      </c>
      <c r="C17" s="21"/>
      <c r="D17" s="21"/>
      <c r="E17" s="21"/>
      <c r="F17" s="21"/>
    </row>
    <row r="18" customFormat="false" ht="21.75" hidden="false" customHeight="true" outlineLevel="0" collapsed="false">
      <c r="B18" s="47" t="s">
        <v>84</v>
      </c>
      <c r="C18" s="48" t="s">
        <v>85</v>
      </c>
      <c r="E18" s="47" t="s">
        <v>86</v>
      </c>
      <c r="F18" s="48" t="s">
        <v>87</v>
      </c>
    </row>
    <row r="19" customFormat="false" ht="21.75" hidden="false" customHeight="true" outlineLevel="0" collapsed="false">
      <c r="B19" s="47" t="s">
        <v>88</v>
      </c>
      <c r="C19" s="48" t="s">
        <v>89</v>
      </c>
      <c r="E19" s="47" t="s">
        <v>90</v>
      </c>
      <c r="F19" s="48" t="s">
        <v>91</v>
      </c>
    </row>
    <row r="20" customFormat="false" ht="21.75" hidden="false" customHeight="true" outlineLevel="0" collapsed="false">
      <c r="B20" s="47" t="s">
        <v>92</v>
      </c>
      <c r="C20" s="48" t="s">
        <v>93</v>
      </c>
      <c r="E20" s="47" t="s">
        <v>94</v>
      </c>
      <c r="F20" s="48" t="s">
        <v>95</v>
      </c>
    </row>
    <row r="21" customFormat="false" ht="21.75" hidden="false" customHeight="true" outlineLevel="0" collapsed="false">
      <c r="B21" s="47" t="s">
        <v>96</v>
      </c>
      <c r="C21" s="48" t="s">
        <v>97</v>
      </c>
      <c r="E21" s="47" t="s">
        <v>98</v>
      </c>
      <c r="F21" s="48" t="s">
        <v>99</v>
      </c>
    </row>
    <row r="22" customFormat="false" ht="21.75" hidden="false" customHeight="true" outlineLevel="0" collapsed="false">
      <c r="B22" s="47" t="s">
        <v>100</v>
      </c>
      <c r="C22" s="48" t="s">
        <v>101</v>
      </c>
      <c r="E22" s="47" t="s">
        <v>102</v>
      </c>
      <c r="F22" s="48" t="s">
        <v>87</v>
      </c>
    </row>
    <row r="23" customFormat="false" ht="7.5" hidden="false" customHeight="true" outlineLevel="0" collapsed="false"/>
    <row r="24" customFormat="false" ht="24" hidden="false" customHeight="true" outlineLevel="0" collapsed="false">
      <c r="B24" s="14" t="s">
        <v>103</v>
      </c>
      <c r="C24" s="14"/>
      <c r="D24" s="14"/>
      <c r="E24" s="14"/>
      <c r="F24" s="14"/>
    </row>
    <row r="25" customFormat="false" ht="21.75" hidden="false" customHeight="true" outlineLevel="0" collapsed="false">
      <c r="B25" s="49" t="s">
        <v>104</v>
      </c>
      <c r="C25" s="48" t="s">
        <v>105</v>
      </c>
      <c r="E25" s="49" t="s">
        <v>106</v>
      </c>
      <c r="F25" s="48" t="s">
        <v>107</v>
      </c>
    </row>
    <row r="26" customFormat="false" ht="21.75" hidden="false" customHeight="true" outlineLevel="0" collapsed="false">
      <c r="B26" s="49" t="s">
        <v>108</v>
      </c>
      <c r="C26" s="48" t="s">
        <v>109</v>
      </c>
      <c r="E26" s="49" t="s">
        <v>110</v>
      </c>
      <c r="F26" s="48" t="s">
        <v>111</v>
      </c>
    </row>
    <row r="27" customFormat="false" ht="21.75" hidden="false" customHeight="true" outlineLevel="0" collapsed="false">
      <c r="B27" s="49" t="s">
        <v>112</v>
      </c>
      <c r="C27" s="48" t="s">
        <v>113</v>
      </c>
      <c r="E27" s="49" t="s">
        <v>114</v>
      </c>
      <c r="F27" s="48" t="s">
        <v>115</v>
      </c>
    </row>
    <row r="28" customFormat="false" ht="21.75" hidden="false" customHeight="true" outlineLevel="0" collapsed="false">
      <c r="B28" s="49" t="s">
        <v>116</v>
      </c>
      <c r="C28" s="48" t="s">
        <v>117</v>
      </c>
      <c r="E28" s="49" t="s">
        <v>118</v>
      </c>
      <c r="F28" s="48" t="s">
        <v>119</v>
      </c>
    </row>
    <row r="29" customFormat="false" ht="21.75" hidden="false" customHeight="true" outlineLevel="0" collapsed="false">
      <c r="B29" s="49" t="s">
        <v>120</v>
      </c>
      <c r="C29" s="48" t="s">
        <v>121</v>
      </c>
      <c r="E29" s="49" t="s">
        <v>122</v>
      </c>
      <c r="F29" s="48" t="s">
        <v>123</v>
      </c>
    </row>
    <row r="30" customFormat="false" ht="7.5" hidden="false" customHeight="true" outlineLevel="0" collapsed="false"/>
    <row r="31" customFormat="false" ht="24" hidden="false" customHeight="true" outlineLevel="0" collapsed="false">
      <c r="B31" s="8" t="s">
        <v>124</v>
      </c>
      <c r="C31" s="8"/>
      <c r="D31" s="8"/>
      <c r="E31" s="8"/>
      <c r="F31" s="8"/>
    </row>
    <row r="32" customFormat="false" ht="21.75" hidden="false" customHeight="true" outlineLevel="0" collapsed="false">
      <c r="B32" s="50" t="s">
        <v>125</v>
      </c>
      <c r="C32" s="48" t="s">
        <v>126</v>
      </c>
      <c r="E32" s="50" t="s">
        <v>127</v>
      </c>
      <c r="F32" s="51" t="n">
        <f aca="false">IFERROR(MAX('Suivi trajets'!G2:G500),0)</f>
        <v>110148</v>
      </c>
    </row>
    <row r="33" customFormat="false" ht="21.75" hidden="false" customHeight="true" outlineLevel="0" collapsed="false">
      <c r="B33" s="50" t="s">
        <v>128</v>
      </c>
      <c r="C33" s="48" t="s">
        <v>129</v>
      </c>
      <c r="E33" s="50" t="s">
        <v>130</v>
      </c>
      <c r="F33" s="51" t="str">
        <f aca="false">IFERROR(B32-'Fiche véhicule'!F32,"—")</f>
        <v>—</v>
      </c>
    </row>
    <row r="34" customFormat="false" ht="21.75" hidden="false" customHeight="true" outlineLevel="0" collapsed="false">
      <c r="B34" s="50" t="s">
        <v>131</v>
      </c>
      <c r="C34" s="48" t="s">
        <v>132</v>
      </c>
      <c r="E34" s="50" t="s">
        <v>133</v>
      </c>
      <c r="F34" s="51" t="str">
        <f aca="false">IFERROR(B33-'Fiche véhicule'!F32,"—")</f>
        <v>—</v>
      </c>
    </row>
    <row r="35" customFormat="false" ht="21.75" hidden="false" customHeight="true" outlineLevel="0" collapsed="false">
      <c r="B35" s="50" t="s">
        <v>134</v>
      </c>
      <c r="C35" s="48" t="s">
        <v>135</v>
      </c>
      <c r="E35" s="50" t="s">
        <v>136</v>
      </c>
      <c r="F35" s="51" t="s">
        <v>137</v>
      </c>
    </row>
    <row r="36" customFormat="false" ht="19.5" hidden="false" customHeight="true" outlineLevel="0" collapsed="false"/>
    <row r="37" customFormat="false" ht="19.5" hidden="false" customHeight="true" outlineLevel="0" collapsed="false"/>
    <row r="38" customFormat="false" ht="19.5" hidden="false" customHeight="true" outlineLevel="0" collapsed="false"/>
    <row r="39" customFormat="false" ht="19.5" hidden="false" customHeight="true" outlineLevel="0" collapsed="false"/>
    <row r="40" customFormat="false" ht="19.5" hidden="false" customHeight="true" outlineLevel="0" collapsed="false"/>
    <row r="41" customFormat="false" ht="19.5" hidden="false" customHeight="true" outlineLevel="0" collapsed="false"/>
    <row r="42" customFormat="false" ht="19.5" hidden="false" customHeight="true" outlineLevel="0" collapsed="false"/>
    <row r="43" customFormat="false" ht="19.5" hidden="false" customHeight="true" outlineLevel="0" collapsed="false"/>
    <row r="44" customFormat="false" ht="19.5" hidden="false" customHeight="true" outlineLevel="0" collapsed="false"/>
    <row r="45" customFormat="false" ht="19.5" hidden="false" customHeight="true" outlineLevel="0" collapsed="false"/>
    <row r="46" customFormat="false" ht="19.5" hidden="false" customHeight="true" outlineLevel="0" collapsed="false"/>
    <row r="47" customFormat="false" ht="19.5" hidden="false" customHeight="true" outlineLevel="0" collapsed="false"/>
    <row r="48" customFormat="false" ht="19.5" hidden="false" customHeight="true" outlineLevel="0" collapsed="false"/>
    <row r="49" customFormat="false" ht="19.5" hidden="false" customHeight="true" outlineLevel="0" collapsed="false"/>
    <row r="50" customFormat="false" ht="19.5" hidden="false" customHeight="true" outlineLevel="0" collapsed="false"/>
    <row r="51" customFormat="false" ht="19.5" hidden="false" customHeight="true" outlineLevel="0" collapsed="false"/>
    <row r="52" customFormat="false" ht="19.5" hidden="false" customHeight="true" outlineLevel="0" collapsed="false"/>
    <row r="53" customFormat="false" ht="19.5" hidden="false" customHeight="true" outlineLevel="0" collapsed="false"/>
    <row r="54" customFormat="false" ht="19.5" hidden="false" customHeight="true" outlineLevel="0" collapsed="false"/>
    <row r="55" customFormat="false" ht="19.5" hidden="false" customHeight="true" outlineLevel="0" collapsed="false"/>
    <row r="56" customFormat="false" ht="19.5" hidden="false" customHeight="true" outlineLevel="0" collapsed="false"/>
    <row r="57" customFormat="false" ht="19.5" hidden="false" customHeight="true" outlineLevel="0" collapsed="false"/>
    <row r="58" customFormat="false" ht="19.5" hidden="false" customHeight="true" outlineLevel="0" collapsed="false"/>
    <row r="59" customFormat="false" ht="19.5" hidden="false" customHeight="true" outlineLevel="0" collapsed="false"/>
  </sheetData>
  <mergeCells count="8">
    <mergeCell ref="B2:F2"/>
    <mergeCell ref="B3:F3"/>
    <mergeCell ref="B5:C5"/>
    <mergeCell ref="E5:F5"/>
    <mergeCell ref="B7:F7"/>
    <mergeCell ref="B17:F17"/>
    <mergeCell ref="B24:F24"/>
    <mergeCell ref="B31:F3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73A4"/>
    <pageSetUpPr fitToPage="false"/>
  </sheetPr>
  <dimension ref="B1:K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4" min="3" style="0" width="22"/>
    <col collapsed="false" customWidth="true" hidden="false" outlineLevel="0" max="7" min="5" style="0" width="14"/>
    <col collapsed="false" customWidth="true" hidden="false" outlineLevel="0" max="10" min="8" style="0" width="13"/>
    <col collapsed="false" customWidth="true" hidden="false" outlineLevel="0" max="11" min="11" style="0" width="16"/>
    <col collapsed="false" customWidth="true" hidden="false" outlineLevel="0" max="12" min="12" style="0" width="2"/>
  </cols>
  <sheetData>
    <row r="1" customFormat="false" ht="7.5" hidden="false" customHeight="true" outlineLevel="0" collapsed="false"/>
    <row r="2" customFormat="false" ht="43.5" hidden="false" customHeight="true" outlineLevel="0" collapsed="false">
      <c r="B2" s="52" t="s">
        <v>138</v>
      </c>
      <c r="C2" s="52"/>
      <c r="D2" s="52"/>
      <c r="E2" s="52"/>
      <c r="F2" s="52"/>
      <c r="G2" s="52"/>
      <c r="H2" s="52"/>
      <c r="I2" s="52"/>
      <c r="J2" s="52"/>
      <c r="K2" s="52"/>
    </row>
    <row r="3" customFormat="false" ht="21.75" hidden="false" customHeight="true" outlineLevel="0" collapsed="false">
      <c r="B3" s="53" t="s">
        <v>139</v>
      </c>
      <c r="C3" s="53"/>
      <c r="D3" s="53"/>
      <c r="E3" s="53"/>
      <c r="F3" s="53"/>
      <c r="G3" s="53"/>
      <c r="H3" s="53"/>
      <c r="I3" s="53"/>
      <c r="J3" s="53"/>
      <c r="K3" s="53"/>
    </row>
    <row r="4" customFormat="false" ht="9.75" hidden="false" customHeight="true" outlineLevel="0" collapsed="false"/>
    <row r="5" customFormat="false" ht="31.5" hidden="false" customHeight="true" outlineLevel="0" collapsed="false">
      <c r="B5" s="54" t="s">
        <v>140</v>
      </c>
      <c r="C5" s="54" t="s">
        <v>141</v>
      </c>
      <c r="D5" s="54" t="s">
        <v>142</v>
      </c>
      <c r="E5" s="54" t="s">
        <v>143</v>
      </c>
      <c r="F5" s="55" t="s">
        <v>144</v>
      </c>
      <c r="G5" s="55" t="s">
        <v>145</v>
      </c>
      <c r="H5" s="56" t="s">
        <v>146</v>
      </c>
      <c r="I5" s="54" t="s">
        <v>147</v>
      </c>
      <c r="J5" s="54" t="s">
        <v>148</v>
      </c>
      <c r="K5" s="54" t="s">
        <v>149</v>
      </c>
    </row>
    <row r="6" customFormat="false" ht="18" hidden="false" customHeight="true" outlineLevel="0" collapsed="false">
      <c r="B6" s="57" t="s">
        <v>150</v>
      </c>
      <c r="C6" s="48" t="s">
        <v>151</v>
      </c>
      <c r="D6" s="48" t="s">
        <v>152</v>
      </c>
      <c r="E6" s="48" t="s">
        <v>153</v>
      </c>
      <c r="F6" s="58" t="n">
        <v>107823</v>
      </c>
      <c r="G6" s="58" t="n">
        <v>107930</v>
      </c>
      <c r="H6" s="59" t="n">
        <f aca="false">IFERROR(G6-F6,0)</f>
        <v>107</v>
      </c>
      <c r="I6" s="60" t="s">
        <v>20</v>
      </c>
      <c r="J6" s="48" t="s">
        <v>74</v>
      </c>
      <c r="K6" s="48"/>
    </row>
    <row r="7" customFormat="false" ht="18" hidden="false" customHeight="true" outlineLevel="0" collapsed="false">
      <c r="B7" s="57" t="s">
        <v>154</v>
      </c>
      <c r="C7" s="48" t="s">
        <v>151</v>
      </c>
      <c r="D7" s="48" t="s">
        <v>155</v>
      </c>
      <c r="E7" s="48" t="s">
        <v>156</v>
      </c>
      <c r="F7" s="58" t="n">
        <v>107930</v>
      </c>
      <c r="G7" s="58" t="n">
        <v>108004</v>
      </c>
      <c r="H7" s="61" t="n">
        <f aca="false">IFERROR(G7-F7,0)</f>
        <v>74</v>
      </c>
      <c r="I7" s="60" t="s">
        <v>20</v>
      </c>
      <c r="J7" s="48" t="s">
        <v>74</v>
      </c>
      <c r="K7" s="48" t="s">
        <v>157</v>
      </c>
    </row>
    <row r="8" customFormat="false" ht="18" hidden="false" customHeight="true" outlineLevel="0" collapsed="false">
      <c r="B8" s="57" t="s">
        <v>158</v>
      </c>
      <c r="C8" s="48" t="s">
        <v>151</v>
      </c>
      <c r="D8" s="48" t="s">
        <v>159</v>
      </c>
      <c r="E8" s="48" t="s">
        <v>160</v>
      </c>
      <c r="F8" s="58" t="n">
        <v>108004</v>
      </c>
      <c r="G8" s="58" t="n">
        <v>108090</v>
      </c>
      <c r="H8" s="59" t="n">
        <f aca="false">IFERROR(G8-F8,0)</f>
        <v>86</v>
      </c>
      <c r="I8" s="60" t="s">
        <v>20</v>
      </c>
      <c r="J8" s="48" t="s">
        <v>74</v>
      </c>
      <c r="K8" s="48"/>
    </row>
    <row r="9" customFormat="false" ht="18" hidden="false" customHeight="true" outlineLevel="0" collapsed="false">
      <c r="B9" s="57" t="s">
        <v>161</v>
      </c>
      <c r="C9" s="48" t="s">
        <v>151</v>
      </c>
      <c r="D9" s="48" t="s">
        <v>162</v>
      </c>
      <c r="E9" s="48" t="s">
        <v>24</v>
      </c>
      <c r="F9" s="58" t="n">
        <v>108090</v>
      </c>
      <c r="G9" s="58" t="n">
        <v>108145</v>
      </c>
      <c r="H9" s="61" t="n">
        <f aca="false">IFERROR(G9-F9,0)</f>
        <v>55</v>
      </c>
      <c r="I9" s="60" t="s">
        <v>24</v>
      </c>
      <c r="J9" s="48" t="s">
        <v>74</v>
      </c>
      <c r="K9" s="48"/>
    </row>
    <row r="10" customFormat="false" ht="18" hidden="false" customHeight="true" outlineLevel="0" collapsed="false">
      <c r="B10" s="57" t="s">
        <v>163</v>
      </c>
      <c r="C10" s="48" t="s">
        <v>151</v>
      </c>
      <c r="D10" s="48" t="s">
        <v>164</v>
      </c>
      <c r="E10" s="48" t="s">
        <v>26</v>
      </c>
      <c r="F10" s="58" t="n">
        <v>108145</v>
      </c>
      <c r="G10" s="58" t="n">
        <v>108253</v>
      </c>
      <c r="H10" s="59" t="n">
        <f aca="false">IFERROR(G10-F10,0)</f>
        <v>108</v>
      </c>
      <c r="I10" s="60" t="s">
        <v>26</v>
      </c>
      <c r="J10" s="48" t="s">
        <v>74</v>
      </c>
      <c r="K10" s="48" t="s">
        <v>165</v>
      </c>
    </row>
    <row r="11" customFormat="false" ht="18" hidden="false" customHeight="true" outlineLevel="0" collapsed="false">
      <c r="B11" s="57" t="s">
        <v>166</v>
      </c>
      <c r="C11" s="48" t="s">
        <v>151</v>
      </c>
      <c r="D11" s="48" t="s">
        <v>167</v>
      </c>
      <c r="E11" s="48" t="s">
        <v>22</v>
      </c>
      <c r="F11" s="58" t="n">
        <v>108253</v>
      </c>
      <c r="G11" s="58" t="n">
        <v>108318</v>
      </c>
      <c r="H11" s="61" t="n">
        <f aca="false">IFERROR(G11-F11,0)</f>
        <v>65</v>
      </c>
      <c r="I11" s="60" t="s">
        <v>22</v>
      </c>
      <c r="J11" s="48" t="s">
        <v>74</v>
      </c>
      <c r="K11" s="48"/>
    </row>
    <row r="12" customFormat="false" ht="18" hidden="false" customHeight="true" outlineLevel="0" collapsed="false">
      <c r="B12" s="57" t="s">
        <v>168</v>
      </c>
      <c r="C12" s="48" t="s">
        <v>151</v>
      </c>
      <c r="D12" s="48" t="s">
        <v>169</v>
      </c>
      <c r="E12" s="48" t="s">
        <v>23</v>
      </c>
      <c r="F12" s="58" t="n">
        <v>108318</v>
      </c>
      <c r="G12" s="58" t="n">
        <v>108390</v>
      </c>
      <c r="H12" s="59" t="n">
        <f aca="false">IFERROR(G12-F12,0)</f>
        <v>72</v>
      </c>
      <c r="I12" s="60" t="s">
        <v>23</v>
      </c>
      <c r="J12" s="48" t="s">
        <v>170</v>
      </c>
      <c r="K12" s="48" t="s">
        <v>171</v>
      </c>
    </row>
    <row r="13" customFormat="false" ht="18" hidden="false" customHeight="true" outlineLevel="0" collapsed="false">
      <c r="B13" s="57" t="s">
        <v>172</v>
      </c>
      <c r="C13" s="48" t="s">
        <v>151</v>
      </c>
      <c r="D13" s="48" t="s">
        <v>173</v>
      </c>
      <c r="E13" s="48" t="s">
        <v>174</v>
      </c>
      <c r="F13" s="58" t="n">
        <v>108390</v>
      </c>
      <c r="G13" s="58" t="n">
        <v>108507</v>
      </c>
      <c r="H13" s="61" t="n">
        <f aca="false">IFERROR(G13-F13,0)</f>
        <v>117</v>
      </c>
      <c r="I13" s="60" t="s">
        <v>20</v>
      </c>
      <c r="J13" s="48" t="s">
        <v>74</v>
      </c>
      <c r="K13" s="48"/>
    </row>
    <row r="14" customFormat="false" ht="18" hidden="false" customHeight="true" outlineLevel="0" collapsed="false">
      <c r="B14" s="57" t="s">
        <v>175</v>
      </c>
      <c r="C14" s="48" t="s">
        <v>151</v>
      </c>
      <c r="D14" s="48" t="s">
        <v>176</v>
      </c>
      <c r="E14" s="48" t="s">
        <v>22</v>
      </c>
      <c r="F14" s="58" t="n">
        <v>108507</v>
      </c>
      <c r="G14" s="58" t="n">
        <v>108615</v>
      </c>
      <c r="H14" s="59" t="n">
        <f aca="false">IFERROR(G14-F14,0)</f>
        <v>108</v>
      </c>
      <c r="I14" s="60" t="s">
        <v>22</v>
      </c>
      <c r="J14" s="48" t="s">
        <v>74</v>
      </c>
      <c r="K14" s="48"/>
    </row>
    <row r="15" customFormat="false" ht="18" hidden="false" customHeight="true" outlineLevel="0" collapsed="false">
      <c r="B15" s="57" t="s">
        <v>177</v>
      </c>
      <c r="C15" s="48" t="s">
        <v>151</v>
      </c>
      <c r="D15" s="48" t="s">
        <v>178</v>
      </c>
      <c r="E15" s="48" t="s">
        <v>21</v>
      </c>
      <c r="F15" s="58" t="n">
        <v>108615</v>
      </c>
      <c r="G15" s="58" t="n">
        <v>108731</v>
      </c>
      <c r="H15" s="61" t="n">
        <f aca="false">IFERROR(G15-F15,0)</f>
        <v>116</v>
      </c>
      <c r="I15" s="60" t="s">
        <v>20</v>
      </c>
      <c r="J15" s="48" t="s">
        <v>74</v>
      </c>
      <c r="K15" s="48"/>
    </row>
    <row r="16" customFormat="false" ht="18" hidden="false" customHeight="true" outlineLevel="0" collapsed="false">
      <c r="B16" s="57" t="s">
        <v>179</v>
      </c>
      <c r="C16" s="48" t="s">
        <v>151</v>
      </c>
      <c r="D16" s="48" t="s">
        <v>180</v>
      </c>
      <c r="E16" s="48" t="s">
        <v>23</v>
      </c>
      <c r="F16" s="58" t="n">
        <v>108731</v>
      </c>
      <c r="G16" s="58" t="n">
        <v>108797</v>
      </c>
      <c r="H16" s="59" t="n">
        <f aca="false">IFERROR(G16-F16,0)</f>
        <v>66</v>
      </c>
      <c r="I16" s="60" t="s">
        <v>23</v>
      </c>
      <c r="J16" s="48" t="s">
        <v>74</v>
      </c>
      <c r="K16" s="48" t="s">
        <v>181</v>
      </c>
    </row>
    <row r="17" customFormat="false" ht="18" hidden="false" customHeight="true" outlineLevel="0" collapsed="false">
      <c r="B17" s="57" t="s">
        <v>182</v>
      </c>
      <c r="C17" s="48" t="s">
        <v>151</v>
      </c>
      <c r="D17" s="48" t="s">
        <v>183</v>
      </c>
      <c r="E17" s="48" t="s">
        <v>22</v>
      </c>
      <c r="F17" s="58" t="n">
        <v>108797</v>
      </c>
      <c r="G17" s="58" t="n">
        <v>108872</v>
      </c>
      <c r="H17" s="61" t="n">
        <f aca="false">IFERROR(G17-F17,0)</f>
        <v>75</v>
      </c>
      <c r="I17" s="60" t="s">
        <v>22</v>
      </c>
      <c r="J17" s="48" t="s">
        <v>74</v>
      </c>
      <c r="K17" s="48"/>
    </row>
    <row r="18" customFormat="false" ht="18" hidden="false" customHeight="true" outlineLevel="0" collapsed="false">
      <c r="B18" s="57" t="s">
        <v>184</v>
      </c>
      <c r="C18" s="48" t="s">
        <v>151</v>
      </c>
      <c r="D18" s="48" t="s">
        <v>185</v>
      </c>
      <c r="E18" s="48" t="s">
        <v>24</v>
      </c>
      <c r="F18" s="58" t="n">
        <v>108872</v>
      </c>
      <c r="G18" s="58" t="n">
        <v>108913</v>
      </c>
      <c r="H18" s="59" t="n">
        <f aca="false">IFERROR(G18-F18,0)</f>
        <v>41</v>
      </c>
      <c r="I18" s="60" t="s">
        <v>24</v>
      </c>
      <c r="J18" s="48" t="s">
        <v>74</v>
      </c>
      <c r="K18" s="48"/>
    </row>
    <row r="19" customFormat="false" ht="18" hidden="false" customHeight="true" outlineLevel="0" collapsed="false">
      <c r="B19" s="57" t="s">
        <v>186</v>
      </c>
      <c r="C19" s="48" t="s">
        <v>151</v>
      </c>
      <c r="D19" s="48" t="s">
        <v>187</v>
      </c>
      <c r="E19" s="48" t="s">
        <v>22</v>
      </c>
      <c r="F19" s="58" t="n">
        <v>108913</v>
      </c>
      <c r="G19" s="58" t="n">
        <v>109020</v>
      </c>
      <c r="H19" s="61" t="n">
        <f aca="false">IFERROR(G19-F19,0)</f>
        <v>107</v>
      </c>
      <c r="I19" s="60" t="s">
        <v>22</v>
      </c>
      <c r="J19" s="48" t="s">
        <v>74</v>
      </c>
      <c r="K19" s="48" t="s">
        <v>188</v>
      </c>
    </row>
    <row r="20" customFormat="false" ht="18" hidden="false" customHeight="true" outlineLevel="0" collapsed="false">
      <c r="B20" s="57" t="s">
        <v>189</v>
      </c>
      <c r="C20" s="48" t="s">
        <v>151</v>
      </c>
      <c r="D20" s="48" t="s">
        <v>190</v>
      </c>
      <c r="E20" s="48" t="s">
        <v>20</v>
      </c>
      <c r="F20" s="58" t="n">
        <v>109020</v>
      </c>
      <c r="G20" s="58" t="n">
        <v>109130</v>
      </c>
      <c r="H20" s="59" t="n">
        <f aca="false">IFERROR(G20-F20,0)</f>
        <v>110</v>
      </c>
      <c r="I20" s="60" t="s">
        <v>20</v>
      </c>
      <c r="J20" s="48" t="s">
        <v>74</v>
      </c>
      <c r="K20" s="48"/>
    </row>
    <row r="21" customFormat="false" ht="18" hidden="false" customHeight="true" outlineLevel="0" collapsed="false">
      <c r="B21" s="57" t="s">
        <v>191</v>
      </c>
      <c r="C21" s="48" t="s">
        <v>151</v>
      </c>
      <c r="D21" s="48" t="s">
        <v>162</v>
      </c>
      <c r="E21" s="48" t="s">
        <v>24</v>
      </c>
      <c r="F21" s="58" t="n">
        <v>109130</v>
      </c>
      <c r="G21" s="58" t="n">
        <v>109185</v>
      </c>
      <c r="H21" s="61" t="n">
        <f aca="false">IFERROR(G21-F21,0)</f>
        <v>55</v>
      </c>
      <c r="I21" s="60" t="s">
        <v>24</v>
      </c>
      <c r="J21" s="48" t="s">
        <v>74</v>
      </c>
      <c r="K21" s="48"/>
    </row>
    <row r="22" customFormat="false" ht="18" hidden="false" customHeight="true" outlineLevel="0" collapsed="false">
      <c r="B22" s="57" t="s">
        <v>192</v>
      </c>
      <c r="C22" s="48" t="s">
        <v>151</v>
      </c>
      <c r="D22" s="48" t="s">
        <v>193</v>
      </c>
      <c r="E22" s="48" t="s">
        <v>153</v>
      </c>
      <c r="F22" s="58" t="n">
        <v>109185</v>
      </c>
      <c r="G22" s="58" t="n">
        <v>109293</v>
      </c>
      <c r="H22" s="59" t="n">
        <f aca="false">IFERROR(G22-F22,0)</f>
        <v>108</v>
      </c>
      <c r="I22" s="60" t="s">
        <v>22</v>
      </c>
      <c r="J22" s="48" t="s">
        <v>74</v>
      </c>
      <c r="K22" s="48"/>
    </row>
    <row r="23" customFormat="false" ht="18" hidden="false" customHeight="true" outlineLevel="0" collapsed="false">
      <c r="B23" s="57" t="s">
        <v>194</v>
      </c>
      <c r="C23" s="48" t="s">
        <v>151</v>
      </c>
      <c r="D23" s="48" t="s">
        <v>195</v>
      </c>
      <c r="E23" s="48" t="s">
        <v>20</v>
      </c>
      <c r="F23" s="58" t="n">
        <v>109293</v>
      </c>
      <c r="G23" s="58" t="n">
        <v>109443</v>
      </c>
      <c r="H23" s="61" t="n">
        <f aca="false">IFERROR(G23-F23,0)</f>
        <v>150</v>
      </c>
      <c r="I23" s="60" t="s">
        <v>20</v>
      </c>
      <c r="J23" s="48" t="s">
        <v>74</v>
      </c>
      <c r="K23" s="48"/>
    </row>
    <row r="24" customFormat="false" ht="18" hidden="false" customHeight="true" outlineLevel="0" collapsed="false">
      <c r="B24" s="57" t="s">
        <v>196</v>
      </c>
      <c r="C24" s="48" t="s">
        <v>151</v>
      </c>
      <c r="D24" s="48" t="s">
        <v>197</v>
      </c>
      <c r="E24" s="48" t="s">
        <v>23</v>
      </c>
      <c r="F24" s="58" t="n">
        <v>109443</v>
      </c>
      <c r="G24" s="58" t="n">
        <v>109510</v>
      </c>
      <c r="H24" s="59" t="n">
        <f aca="false">IFERROR(G24-F24,0)</f>
        <v>67</v>
      </c>
      <c r="I24" s="60" t="s">
        <v>23</v>
      </c>
      <c r="J24" s="48" t="s">
        <v>170</v>
      </c>
      <c r="K24" s="48" t="s">
        <v>198</v>
      </c>
    </row>
    <row r="25" customFormat="false" ht="18" hidden="false" customHeight="true" outlineLevel="0" collapsed="false">
      <c r="B25" s="57" t="s">
        <v>199</v>
      </c>
      <c r="C25" s="48" t="s">
        <v>151</v>
      </c>
      <c r="D25" s="48" t="s">
        <v>200</v>
      </c>
      <c r="E25" s="48" t="s">
        <v>20</v>
      </c>
      <c r="F25" s="58" t="n">
        <v>109510</v>
      </c>
      <c r="G25" s="58" t="n">
        <v>109585</v>
      </c>
      <c r="H25" s="61" t="n">
        <f aca="false">IFERROR(G25-F25,0)</f>
        <v>75</v>
      </c>
      <c r="I25" s="60" t="s">
        <v>20</v>
      </c>
      <c r="J25" s="48" t="s">
        <v>74</v>
      </c>
      <c r="K25" s="48"/>
    </row>
    <row r="26" customFormat="false" ht="18" hidden="false" customHeight="true" outlineLevel="0" collapsed="false">
      <c r="B26" s="57" t="s">
        <v>201</v>
      </c>
      <c r="C26" s="48" t="s">
        <v>151</v>
      </c>
      <c r="D26" s="48" t="s">
        <v>202</v>
      </c>
      <c r="E26" s="48" t="s">
        <v>22</v>
      </c>
      <c r="F26" s="58" t="n">
        <v>109585</v>
      </c>
      <c r="G26" s="58" t="n">
        <v>109731</v>
      </c>
      <c r="H26" s="59" t="n">
        <f aca="false">IFERROR(G26-F26,0)</f>
        <v>146</v>
      </c>
      <c r="I26" s="60" t="s">
        <v>22</v>
      </c>
      <c r="J26" s="48" t="s">
        <v>74</v>
      </c>
      <c r="K26" s="48" t="s">
        <v>203</v>
      </c>
    </row>
    <row r="27" customFormat="false" ht="18" hidden="false" customHeight="true" outlineLevel="0" collapsed="false">
      <c r="B27" s="57" t="s">
        <v>204</v>
      </c>
      <c r="C27" s="48" t="s">
        <v>151</v>
      </c>
      <c r="D27" s="48" t="s">
        <v>205</v>
      </c>
      <c r="E27" s="48" t="s">
        <v>24</v>
      </c>
      <c r="F27" s="58" t="n">
        <v>109731</v>
      </c>
      <c r="G27" s="58" t="n">
        <v>109770</v>
      </c>
      <c r="H27" s="61" t="n">
        <f aca="false">IFERROR(G27-F27,0)</f>
        <v>39</v>
      </c>
      <c r="I27" s="60" t="s">
        <v>24</v>
      </c>
      <c r="J27" s="48" t="s">
        <v>74</v>
      </c>
      <c r="K27" s="48"/>
    </row>
    <row r="28" customFormat="false" ht="18" hidden="false" customHeight="true" outlineLevel="0" collapsed="false">
      <c r="B28" s="57" t="s">
        <v>206</v>
      </c>
      <c r="C28" s="48" t="s">
        <v>151</v>
      </c>
      <c r="D28" s="48" t="s">
        <v>207</v>
      </c>
      <c r="E28" s="48" t="s">
        <v>20</v>
      </c>
      <c r="F28" s="58" t="n">
        <v>109770</v>
      </c>
      <c r="G28" s="58" t="n">
        <v>109882</v>
      </c>
      <c r="H28" s="59" t="n">
        <f aca="false">IFERROR(G28-F28,0)</f>
        <v>112</v>
      </c>
      <c r="I28" s="60" t="s">
        <v>20</v>
      </c>
      <c r="J28" s="48" t="s">
        <v>74</v>
      </c>
      <c r="K28" s="48" t="s">
        <v>208</v>
      </c>
    </row>
    <row r="29" customFormat="false" ht="18" hidden="false" customHeight="true" outlineLevel="0" collapsed="false">
      <c r="B29" s="57" t="s">
        <v>209</v>
      </c>
      <c r="C29" s="48" t="s">
        <v>151</v>
      </c>
      <c r="D29" s="48" t="s">
        <v>210</v>
      </c>
      <c r="E29" s="48" t="s">
        <v>22</v>
      </c>
      <c r="F29" s="58" t="n">
        <v>109882</v>
      </c>
      <c r="G29" s="58" t="n">
        <v>109952</v>
      </c>
      <c r="H29" s="61" t="n">
        <f aca="false">IFERROR(G29-F29,0)</f>
        <v>70</v>
      </c>
      <c r="I29" s="60" t="s">
        <v>22</v>
      </c>
      <c r="J29" s="48" t="s">
        <v>74</v>
      </c>
      <c r="K29" s="48"/>
    </row>
    <row r="30" customFormat="false" ht="18" hidden="false" customHeight="true" outlineLevel="0" collapsed="false">
      <c r="B30" s="57" t="s">
        <v>211</v>
      </c>
      <c r="C30" s="48" t="s">
        <v>151</v>
      </c>
      <c r="D30" s="48" t="s">
        <v>212</v>
      </c>
      <c r="E30" s="48" t="s">
        <v>20</v>
      </c>
      <c r="F30" s="58" t="n">
        <v>109952</v>
      </c>
      <c r="G30" s="58" t="n">
        <v>110148</v>
      </c>
      <c r="H30" s="59" t="n">
        <f aca="false">IFERROR(G30-F30,0)</f>
        <v>196</v>
      </c>
      <c r="I30" s="60" t="s">
        <v>20</v>
      </c>
      <c r="J30" s="48" t="s">
        <v>74</v>
      </c>
      <c r="K30" s="48" t="s">
        <v>213</v>
      </c>
    </row>
    <row r="31" customFormat="false" ht="21.75" hidden="false" customHeight="true" outlineLevel="0" collapsed="false">
      <c r="B31" s="62" t="s">
        <v>214</v>
      </c>
      <c r="C31" s="62"/>
      <c r="D31" s="62"/>
      <c r="E31" s="62"/>
      <c r="F31" s="62"/>
      <c r="G31" s="62"/>
      <c r="H31" s="63" t="n">
        <f aca="false">SUM(H6:H30)</f>
        <v>2325</v>
      </c>
      <c r="I31" s="40"/>
      <c r="J31" s="40"/>
      <c r="K31" s="40"/>
    </row>
  </sheetData>
  <mergeCells count="3">
    <mergeCell ref="B2:K2"/>
    <mergeCell ref="B3:K3"/>
    <mergeCell ref="B31:G31"/>
  </mergeCells>
  <dataValidations count="1">
    <dataValidation allowBlank="true" errorStyle="stop" operator="between" showDropDown="false" showErrorMessage="false" showInputMessage="false" sqref="I6:I505" type="list">
      <formula1>"Professionnel,Personnel,Domicile-Travail,Déplacement client,Formation,Livraison,Autre"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700A"/>
    <pageSetUpPr fitToPage="false"/>
  </sheetPr>
  <dimension ref="B1:K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11" min="5" style="0" width="14"/>
    <col collapsed="false" customWidth="true" hidden="false" outlineLevel="0" max="12" min="12" style="0" width="2"/>
  </cols>
  <sheetData>
    <row r="1" customFormat="false" ht="7.5" hidden="false" customHeight="true" outlineLevel="0" collapsed="false"/>
    <row r="2" customFormat="false" ht="43.5" hidden="false" customHeight="true" outlineLevel="0" collapsed="false">
      <c r="B2" s="64" t="s">
        <v>215</v>
      </c>
      <c r="C2" s="64"/>
      <c r="D2" s="64"/>
      <c r="E2" s="64"/>
      <c r="F2" s="64"/>
      <c r="G2" s="64"/>
      <c r="H2" s="64"/>
      <c r="I2" s="64"/>
      <c r="J2" s="64"/>
      <c r="K2" s="64"/>
    </row>
    <row r="3" customFormat="false" ht="21.75" hidden="false" customHeight="true" outlineLevel="0" collapsed="false">
      <c r="B3" s="65" t="s">
        <v>216</v>
      </c>
      <c r="C3" s="65"/>
      <c r="D3" s="65"/>
      <c r="E3" s="65"/>
      <c r="F3" s="65"/>
      <c r="G3" s="65"/>
      <c r="H3" s="65"/>
      <c r="I3" s="65"/>
      <c r="J3" s="65"/>
      <c r="K3" s="65"/>
    </row>
    <row r="4" customFormat="false" ht="9.75" hidden="false" customHeight="true" outlineLevel="0" collapsed="false"/>
    <row r="5" customFormat="false" ht="31.5" hidden="false" customHeight="true" outlineLevel="0" collapsed="false">
      <c r="B5" s="54" t="s">
        <v>140</v>
      </c>
      <c r="C5" s="54" t="s">
        <v>217</v>
      </c>
      <c r="D5" s="54" t="s">
        <v>218</v>
      </c>
      <c r="E5" s="55" t="s">
        <v>219</v>
      </c>
      <c r="F5" s="55" t="s">
        <v>220</v>
      </c>
      <c r="G5" s="55" t="s">
        <v>221</v>
      </c>
      <c r="H5" s="56" t="s">
        <v>222</v>
      </c>
      <c r="I5" s="56" t="s">
        <v>223</v>
      </c>
      <c r="J5" s="56" t="s">
        <v>224</v>
      </c>
      <c r="K5" s="54" t="s">
        <v>225</v>
      </c>
    </row>
    <row r="6" customFormat="false" ht="18" hidden="false" customHeight="true" outlineLevel="0" collapsed="false">
      <c r="B6" s="60" t="s">
        <v>226</v>
      </c>
      <c r="C6" s="48" t="s">
        <v>227</v>
      </c>
      <c r="D6" s="60" t="s">
        <v>72</v>
      </c>
      <c r="E6" s="58" t="n">
        <v>107900</v>
      </c>
      <c r="F6" s="66" t="n">
        <v>48.5</v>
      </c>
      <c r="G6" s="67" t="n">
        <v>1.738</v>
      </c>
      <c r="H6" s="68" t="n">
        <f aca="false">IFERROR(F6*G6,0)</f>
        <v>84.293</v>
      </c>
      <c r="I6" s="69" t="s">
        <v>228</v>
      </c>
      <c r="J6" s="69" t="s">
        <v>228</v>
      </c>
      <c r="K6" s="60" t="s">
        <v>229</v>
      </c>
    </row>
    <row r="7" customFormat="false" ht="18" hidden="false" customHeight="true" outlineLevel="0" collapsed="false">
      <c r="B7" s="60" t="s">
        <v>230</v>
      </c>
      <c r="C7" s="48" t="s">
        <v>231</v>
      </c>
      <c r="D7" s="60" t="s">
        <v>72</v>
      </c>
      <c r="E7" s="58" t="n">
        <v>108200</v>
      </c>
      <c r="F7" s="66" t="n">
        <v>42</v>
      </c>
      <c r="G7" s="67" t="n">
        <v>1.725</v>
      </c>
      <c r="H7" s="70" t="n">
        <f aca="false">IFERROR(F7*G7,0)</f>
        <v>72.45</v>
      </c>
      <c r="I7" s="28" t="n">
        <f aca="false">IFERROR(E7-E6,"—")</f>
        <v>300</v>
      </c>
      <c r="J7" s="71" t="n">
        <f aca="false">IFERROR(F7*100/(E7-E6),"—")</f>
        <v>14</v>
      </c>
      <c r="K7" s="60" t="s">
        <v>229</v>
      </c>
    </row>
    <row r="8" customFormat="false" ht="18" hidden="false" customHeight="true" outlineLevel="0" collapsed="false">
      <c r="B8" s="60" t="s">
        <v>232</v>
      </c>
      <c r="C8" s="48" t="s">
        <v>233</v>
      </c>
      <c r="D8" s="60" t="s">
        <v>72</v>
      </c>
      <c r="E8" s="58" t="n">
        <v>108570</v>
      </c>
      <c r="F8" s="66" t="n">
        <v>50.2</v>
      </c>
      <c r="G8" s="67" t="n">
        <v>1.762</v>
      </c>
      <c r="H8" s="68" t="n">
        <f aca="false">IFERROR(F8*G8,0)</f>
        <v>88.4524</v>
      </c>
      <c r="I8" s="24" t="n">
        <f aca="false">IFERROR(E8-E7,"—")</f>
        <v>370</v>
      </c>
      <c r="J8" s="72" t="n">
        <f aca="false">IFERROR(F8*100/(E8-E7),"—")</f>
        <v>13.5675675675676</v>
      </c>
      <c r="K8" s="60" t="s">
        <v>229</v>
      </c>
    </row>
    <row r="9" customFormat="false" ht="18" hidden="false" customHeight="true" outlineLevel="0" collapsed="false">
      <c r="B9" s="60" t="s">
        <v>184</v>
      </c>
      <c r="C9" s="48" t="s">
        <v>234</v>
      </c>
      <c r="D9" s="60" t="s">
        <v>72</v>
      </c>
      <c r="E9" s="58" t="n">
        <v>108890</v>
      </c>
      <c r="F9" s="66" t="n">
        <v>44.8</v>
      </c>
      <c r="G9" s="67" t="n">
        <v>1.699</v>
      </c>
      <c r="H9" s="70" t="n">
        <f aca="false">IFERROR(F9*G9,0)</f>
        <v>76.1152</v>
      </c>
      <c r="I9" s="28" t="n">
        <f aca="false">IFERROR(E9-E8,"—")</f>
        <v>320</v>
      </c>
      <c r="J9" s="71" t="n">
        <f aca="false">IFERROR(F9*100/(E9-E8),"—")</f>
        <v>14</v>
      </c>
      <c r="K9" s="60" t="s">
        <v>229</v>
      </c>
    </row>
    <row r="10" customFormat="false" ht="18" hidden="false" customHeight="true" outlineLevel="0" collapsed="false">
      <c r="B10" s="60" t="s">
        <v>235</v>
      </c>
      <c r="C10" s="48" t="s">
        <v>236</v>
      </c>
      <c r="D10" s="60" t="s">
        <v>72</v>
      </c>
      <c r="E10" s="58" t="n">
        <v>109200</v>
      </c>
      <c r="F10" s="66" t="n">
        <v>46.5</v>
      </c>
      <c r="G10" s="67" t="n">
        <v>1.741</v>
      </c>
      <c r="H10" s="68" t="n">
        <f aca="false">IFERROR(F10*G10,0)</f>
        <v>80.9565</v>
      </c>
      <c r="I10" s="24" t="n">
        <f aca="false">IFERROR(E10-E9,"—")</f>
        <v>310</v>
      </c>
      <c r="J10" s="72" t="n">
        <f aca="false">IFERROR(F10*100/(E10-E9),"—")</f>
        <v>15</v>
      </c>
      <c r="K10" s="60" t="s">
        <v>229</v>
      </c>
    </row>
    <row r="11" customFormat="false" ht="18" hidden="false" customHeight="true" outlineLevel="0" collapsed="false">
      <c r="B11" s="60" t="s">
        <v>237</v>
      </c>
      <c r="C11" s="48" t="s">
        <v>238</v>
      </c>
      <c r="D11" s="60" t="s">
        <v>72</v>
      </c>
      <c r="E11" s="58" t="n">
        <v>109520</v>
      </c>
      <c r="F11" s="66" t="n">
        <v>51</v>
      </c>
      <c r="G11" s="67" t="n">
        <v>1.758</v>
      </c>
      <c r="H11" s="70" t="n">
        <f aca="false">IFERROR(F11*G11,0)</f>
        <v>89.658</v>
      </c>
      <c r="I11" s="28" t="n">
        <f aca="false">IFERROR(E11-E10,"—")</f>
        <v>320</v>
      </c>
      <c r="J11" s="71" t="n">
        <f aca="false">IFERROR(F11*100/(E11-E10),"—")</f>
        <v>15.9375</v>
      </c>
      <c r="K11" s="60" t="s">
        <v>229</v>
      </c>
    </row>
    <row r="12" customFormat="false" ht="18" hidden="false" customHeight="true" outlineLevel="0" collapsed="false">
      <c r="B12" s="60" t="s">
        <v>239</v>
      </c>
      <c r="C12" s="48" t="s">
        <v>240</v>
      </c>
      <c r="D12" s="60" t="s">
        <v>72</v>
      </c>
      <c r="E12" s="58" t="n">
        <v>109850</v>
      </c>
      <c r="F12" s="66" t="n">
        <v>43.2</v>
      </c>
      <c r="G12" s="67" t="n">
        <v>1.689</v>
      </c>
      <c r="H12" s="68" t="n">
        <f aca="false">IFERROR(F12*G12,0)</f>
        <v>72.9648</v>
      </c>
      <c r="I12" s="24" t="n">
        <f aca="false">IFERROR(E12-E11,"—")</f>
        <v>330</v>
      </c>
      <c r="J12" s="72" t="n">
        <f aca="false">IFERROR(F12*100/(E12-E11),"—")</f>
        <v>13.0909090909091</v>
      </c>
      <c r="K12" s="60" t="s">
        <v>229</v>
      </c>
    </row>
    <row r="13" customFormat="false" ht="18" hidden="false" customHeight="true" outlineLevel="0" collapsed="false">
      <c r="B13" s="60" t="s">
        <v>241</v>
      </c>
      <c r="C13" s="48" t="s">
        <v>242</v>
      </c>
      <c r="D13" s="60" t="s">
        <v>72</v>
      </c>
      <c r="E13" s="58" t="n">
        <v>110120</v>
      </c>
      <c r="F13" s="66" t="n">
        <v>47.8</v>
      </c>
      <c r="G13" s="67" t="n">
        <v>1.754</v>
      </c>
      <c r="H13" s="70" t="n">
        <f aca="false">IFERROR(F13*G13,0)</f>
        <v>83.8412</v>
      </c>
      <c r="I13" s="28" t="n">
        <f aca="false">IFERROR(E13-E12,"—")</f>
        <v>270</v>
      </c>
      <c r="J13" s="71" t="n">
        <f aca="false">IFERROR(F13*100/(E13-E12),"—")</f>
        <v>17.7037037037037</v>
      </c>
      <c r="K13" s="60" t="s">
        <v>229</v>
      </c>
    </row>
    <row r="14" customFormat="false" ht="21.75" hidden="false" customHeight="true" outlineLevel="0" collapsed="false">
      <c r="B14" s="62" t="s">
        <v>243</v>
      </c>
      <c r="C14" s="62"/>
      <c r="D14" s="62"/>
      <c r="E14" s="62"/>
      <c r="F14" s="73" t="n">
        <f aca="false">SUM(F6:F13)</f>
        <v>374</v>
      </c>
      <c r="G14" s="74" t="n">
        <f aca="false">IFERROR(AVERAGE(G6:G13),0)</f>
        <v>1.73325</v>
      </c>
      <c r="H14" s="75" t="n">
        <f aca="false">SUM(H6:H13)</f>
        <v>648.7311</v>
      </c>
      <c r="I14" s="76" t="n">
        <f aca="false">SUM(I6:I13)</f>
        <v>2220</v>
      </c>
      <c r="J14" s="77" t="n">
        <f aca="false">IFERROR(AVERAGEIF(J6:J13,"&gt;0"),0)</f>
        <v>14.7570971945972</v>
      </c>
      <c r="K14" s="40"/>
    </row>
  </sheetData>
  <mergeCells count="3">
    <mergeCell ref="B2:K2"/>
    <mergeCell ref="B3:K3"/>
    <mergeCell ref="B14:E14"/>
  </mergeCells>
  <conditionalFormatting sqref="J7:J13">
    <cfRule type="cellIs" priority="2" operator="greaterThan" aboveAverage="0" equalAverage="0" bottom="0" percent="0" rank="0" text="" dxfId="0">
      <formula>6</formula>
    </cfRule>
    <cfRule type="cellIs" priority="3" operator="lessThanOrEqual" aboveAverage="0" equalAverage="0" bottom="0" percent="0" rank="0" text="" dxfId="1">
      <formula>5</formula>
    </cfRule>
  </conditionalFormatting>
  <dataValidations count="2">
    <dataValidation allowBlank="true" errorStyle="stop" operator="between" showDropDown="false" showErrorMessage="false" showInputMessage="false" sqref="D6:D200" type="list">
      <formula1>"Diesel,Sans-plomb 95,Sans-plomb 98,GPL,E85,Électricité"</formula1>
      <formula2>0</formula2>
    </dataValidation>
    <dataValidation allowBlank="true" errorStyle="stop" operator="between" showDropDown="false" showErrorMessage="false" showInputMessage="false" sqref="K6:K200" type="list">
      <formula1>"Oui,Non"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7680"/>
    <pageSetUpPr fitToPage="false"/>
  </sheetPr>
  <dimension ref="B1:I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3" min="3" style="0" width="30"/>
    <col collapsed="false" customWidth="true" hidden="false" outlineLevel="0" max="4" min="4" style="0" width="22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9" min="9" style="0" width="16"/>
    <col collapsed="false" customWidth="true" hidden="false" outlineLevel="0" max="10" min="10" style="0" width="2"/>
  </cols>
  <sheetData>
    <row r="1" customFormat="false" ht="7.5" hidden="false" customHeight="true" outlineLevel="0" collapsed="false"/>
    <row r="2" customFormat="false" ht="43.5" hidden="false" customHeight="true" outlineLevel="0" collapsed="false">
      <c r="B2" s="78" t="s">
        <v>244</v>
      </c>
      <c r="C2" s="78"/>
      <c r="D2" s="78"/>
      <c r="E2" s="78"/>
      <c r="F2" s="78"/>
      <c r="G2" s="78"/>
      <c r="H2" s="78"/>
      <c r="I2" s="78"/>
    </row>
    <row r="3" customFormat="false" ht="21.75" hidden="false" customHeight="true" outlineLevel="0" collapsed="false">
      <c r="B3" s="79" t="s">
        <v>245</v>
      </c>
      <c r="C3" s="79"/>
      <c r="D3" s="79"/>
      <c r="E3" s="79"/>
      <c r="F3" s="79"/>
      <c r="G3" s="79"/>
      <c r="H3" s="79"/>
      <c r="I3" s="79"/>
    </row>
    <row r="4" customFormat="false" ht="9.75" hidden="false" customHeight="true" outlineLevel="0" collapsed="false"/>
    <row r="5" customFormat="false" ht="31.5" hidden="false" customHeight="true" outlineLevel="0" collapsed="false">
      <c r="B5" s="54" t="s">
        <v>140</v>
      </c>
      <c r="C5" s="54" t="s">
        <v>246</v>
      </c>
      <c r="D5" s="54" t="s">
        <v>247</v>
      </c>
      <c r="E5" s="55" t="s">
        <v>219</v>
      </c>
      <c r="F5" s="56" t="s">
        <v>248</v>
      </c>
      <c r="G5" s="56" t="s">
        <v>249</v>
      </c>
      <c r="H5" s="54" t="s">
        <v>250</v>
      </c>
      <c r="I5" s="54" t="s">
        <v>251</v>
      </c>
    </row>
    <row r="6" customFormat="false" ht="18" hidden="false" customHeight="true" outlineLevel="0" collapsed="false">
      <c r="B6" s="60" t="s">
        <v>161</v>
      </c>
      <c r="C6" s="48" t="s">
        <v>252</v>
      </c>
      <c r="D6" s="48" t="s">
        <v>253</v>
      </c>
      <c r="E6" s="58" t="n">
        <v>108200</v>
      </c>
      <c r="F6" s="80" t="n">
        <v>89.17</v>
      </c>
      <c r="G6" s="80" t="n">
        <v>107</v>
      </c>
      <c r="H6" s="60" t="s">
        <v>254</v>
      </c>
      <c r="I6" s="48" t="s">
        <v>255</v>
      </c>
    </row>
    <row r="7" customFormat="false" ht="18" hidden="false" customHeight="true" outlineLevel="0" collapsed="false">
      <c r="B7" s="60" t="s">
        <v>161</v>
      </c>
      <c r="C7" s="48" t="s">
        <v>256</v>
      </c>
      <c r="D7" s="48" t="s">
        <v>253</v>
      </c>
      <c r="E7" s="58" t="n">
        <v>108200</v>
      </c>
      <c r="F7" s="80" t="n">
        <v>34.17</v>
      </c>
      <c r="G7" s="80" t="n">
        <v>41</v>
      </c>
      <c r="H7" s="60" t="s">
        <v>254</v>
      </c>
      <c r="I7" s="48" t="s">
        <v>255</v>
      </c>
    </row>
    <row r="8" customFormat="false" ht="18" hidden="false" customHeight="true" outlineLevel="0" collapsed="false">
      <c r="B8" s="60" t="s">
        <v>175</v>
      </c>
      <c r="C8" s="48" t="s">
        <v>257</v>
      </c>
      <c r="D8" s="48" t="s">
        <v>258</v>
      </c>
      <c r="E8" s="58" t="n">
        <v>108500</v>
      </c>
      <c r="F8" s="80"/>
      <c r="G8" s="80" t="n">
        <v>79</v>
      </c>
      <c r="H8" s="60" t="s">
        <v>259</v>
      </c>
      <c r="I8" s="48" t="s">
        <v>260</v>
      </c>
    </row>
    <row r="9" customFormat="false" ht="18" hidden="false" customHeight="true" outlineLevel="0" collapsed="false">
      <c r="B9" s="60" t="s">
        <v>184</v>
      </c>
      <c r="C9" s="48" t="s">
        <v>261</v>
      </c>
      <c r="D9" s="48" t="s">
        <v>262</v>
      </c>
      <c r="E9" s="58"/>
      <c r="F9" s="80"/>
      <c r="G9" s="80" t="n">
        <v>124.9</v>
      </c>
      <c r="H9" s="60" t="s">
        <v>263</v>
      </c>
      <c r="I9" s="48" t="s">
        <v>264</v>
      </c>
    </row>
    <row r="10" customFormat="false" ht="18" hidden="false" customHeight="true" outlineLevel="0" collapsed="false">
      <c r="B10" s="60" t="s">
        <v>192</v>
      </c>
      <c r="C10" s="48" t="s">
        <v>265</v>
      </c>
      <c r="D10" s="48" t="s">
        <v>266</v>
      </c>
      <c r="E10" s="58" t="n">
        <v>109200</v>
      </c>
      <c r="F10" s="80"/>
      <c r="G10" s="80" t="n">
        <v>29</v>
      </c>
      <c r="H10" s="60" t="s">
        <v>267</v>
      </c>
      <c r="I10" s="48" t="s">
        <v>268</v>
      </c>
    </row>
    <row r="11" customFormat="false" ht="18" hidden="false" customHeight="true" outlineLevel="0" collapsed="false">
      <c r="B11" s="60" t="s">
        <v>201</v>
      </c>
      <c r="C11" s="48" t="s">
        <v>269</v>
      </c>
      <c r="D11" s="48" t="s">
        <v>266</v>
      </c>
      <c r="E11" s="58" t="n">
        <v>109500</v>
      </c>
      <c r="F11" s="80" t="n">
        <v>193.33</v>
      </c>
      <c r="G11" s="80" t="n">
        <v>232</v>
      </c>
      <c r="H11" s="60" t="s">
        <v>267</v>
      </c>
      <c r="I11" s="48" t="s">
        <v>270</v>
      </c>
    </row>
    <row r="12" customFormat="false" ht="18" hidden="false" customHeight="true" outlineLevel="0" collapsed="false">
      <c r="B12" s="60" t="s">
        <v>271</v>
      </c>
      <c r="C12" s="48" t="s">
        <v>272</v>
      </c>
      <c r="D12" s="48" t="s">
        <v>253</v>
      </c>
      <c r="E12" s="58" t="n">
        <v>110000</v>
      </c>
      <c r="F12" s="80" t="n">
        <v>208.33</v>
      </c>
      <c r="G12" s="80" t="n">
        <v>250</v>
      </c>
      <c r="H12" s="60" t="s">
        <v>273</v>
      </c>
      <c r="I12" s="48" t="s">
        <v>274</v>
      </c>
    </row>
    <row r="13" customFormat="false" ht="18" hidden="false" customHeight="true" outlineLevel="0" collapsed="false">
      <c r="B13" s="60" t="s">
        <v>271</v>
      </c>
      <c r="C13" s="48" t="s">
        <v>275</v>
      </c>
      <c r="D13" s="48" t="s">
        <v>253</v>
      </c>
      <c r="E13" s="58" t="n">
        <v>110000</v>
      </c>
      <c r="F13" s="80" t="n">
        <v>50</v>
      </c>
      <c r="G13" s="80" t="n">
        <v>60</v>
      </c>
      <c r="H13" s="60" t="s">
        <v>273</v>
      </c>
      <c r="I13" s="48" t="s">
        <v>274</v>
      </c>
    </row>
    <row r="14" customFormat="false" ht="21.75" hidden="false" customHeight="true" outlineLevel="0" collapsed="false">
      <c r="B14" s="62" t="s">
        <v>276</v>
      </c>
      <c r="C14" s="62"/>
      <c r="D14" s="62"/>
      <c r="E14" s="62"/>
      <c r="F14" s="62"/>
      <c r="G14" s="81" t="n">
        <f aca="false">SUM(G6:G13)</f>
        <v>922.9</v>
      </c>
      <c r="H14" s="40"/>
      <c r="I14" s="40"/>
    </row>
  </sheetData>
  <mergeCells count="3">
    <mergeCell ref="B2:I2"/>
    <mergeCell ref="B3:I3"/>
    <mergeCell ref="B14:F14"/>
  </mergeCells>
  <conditionalFormatting sqref="G6:G13">
    <cfRule type="cellIs" priority="2" operator="greaterThan" aboveAverage="0" equalAverage="0" bottom="0" percent="0" rank="0" text="" dxfId="0">
      <formula>200</formula>
    </cfRule>
  </conditionalFormatting>
  <dataValidations count="1">
    <dataValidation allowBlank="true" errorStyle="stop" operator="between" showDropDown="false" showErrorMessage="false" showInputMessage="false" sqref="H6:H100" type="list">
      <formula1>"Vidange &amp; filtres,Révision périodique,Pneumatiques,Freinage,Carrosserie,Électrique,Contrôle technique,Climatisation,Distribution,Autre"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2026-09-23T11:09:28Z</dcterms:created>
  <dc:creator>openpyxl</dc:creator>
  <dc:description/>
  <dc:language>en-US</dc:language>
  <cp:lastModifiedBy/>
  <dcterms:modified xsi:type="dcterms:W3CDTF">2026-09-23T11:09:29Z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