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agramme d'Ishikawa" sheetId="1" state="visible" r:id="rId3"/>
    <sheet name="Analyse des causes" sheetId="2" state="visible" r:id="rId4"/>
    <sheet name="Plan d'actions" sheetId="3" state="visible" r:id="rId5"/>
    <sheet name="Paramètres" sheetId="4" state="visible" r:id="rId6"/>
    <sheet name="Mode d'emploi" sheetId="5" state="visible" r:id="rId7"/>
  </sheets>
  <definedNames>
    <definedName function="false" hidden="false" localSheetId="1" name="_xlnm.Print_Area" vbProcedure="false">'Analyse des causes'!$A$1:$X$45</definedName>
    <definedName function="false" hidden="false" localSheetId="0" name="_xlnm.Print_Area" vbProcedure="false">'Diagramme d''Ishikawa'!$A$1:$AF$21</definedName>
    <definedName function="false" hidden="false" localSheetId="4" name="_xlnm.Print_Area" vbProcedure="false">'Mode d''emploi'!$A$1:$C$26</definedName>
    <definedName function="false" hidden="false" localSheetId="3" name="_xlnm.Print_Area" vbProcedure="false">Paramètres!$A$1:$G$19</definedName>
    <definedName function="false" hidden="false" localSheetId="2" name="_xlnm.Print_Area" vbProcedure="false">'Plan d''actions'!$A$1:$H$32</definedName>
    <definedName function="false" hidden="false" name="Lst_Cat" vbProcedure="false">Paramètres!$B$13:$B$18</definedName>
    <definedName function="false" hidden="false" name="Lst_Note" vbProcedure="false">Paramètres!$E$7:$E$11</definedName>
    <definedName function="false" hidden="false" name="Lst_ON" vbProcedure="false">Paramètres!$D$7:$D$8</definedName>
    <definedName function="false" hidden="false" name="Lst_Resp" vbProcedure="false">Paramètres!$G$7:$G$11</definedName>
    <definedName function="false" hidden="false" name="Lst_Statut" vbProcedure="false">Paramètres!$F$7:$F$9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<sst xmlns="http://schemas.openxmlformats.org/spreadsheetml/2006/main" count="194" uniqueCount="135">
  <si>
    <t xml:space="preserve">DIAGRAMME D'ISHIKAWA</t>
  </si>
  <si>
    <t xml:space="preserve">Causes-effets · 6M · Édition 2027</t>
  </si>
  <si>
    <t xml:space="preserve">Date :</t>
  </si>
  <si>
    <t xml:space="preserve">EFFET / PROBLÈME</t>
  </si>
  <si>
    <t xml:space="preserve">Renseignez les causes dans l'onglet « Analyse des causes » : elles s'affichent ici automatiquement (4 par catégorie). La couleur identifie chaque famille (6M).</t>
  </si>
  <si>
    <t xml:space="preserve">ANALYSE &amp; PRIORISATION DES CAUSES</t>
  </si>
  <si>
    <t xml:space="preserve">Méthode 6M · 2027</t>
  </si>
  <si>
    <t xml:space="preserve">Listez les causes par catégorie et notez-les : le diagramme se construit automatiquement à partir de ce tableau.</t>
  </si>
  <si>
    <t xml:space="preserve">Problème analysé :</t>
  </si>
  <si>
    <t xml:space="preserve">Causes identifiées</t>
  </si>
  <si>
    <t xml:space="preserve">Causes racines</t>
  </si>
  <si>
    <t xml:space="preserve">Criticité max</t>
  </si>
  <si>
    <t xml:space="preserve">Catégorie prioritaire</t>
  </si>
  <si>
    <t xml:space="preserve">SYNTHÈSE PAR CATÉGORIE (6M)</t>
  </si>
  <si>
    <t xml:space="preserve">Catégorie</t>
  </si>
  <si>
    <t xml:space="preserve">Nb</t>
  </si>
  <si>
    <t xml:space="preserve">Criticité</t>
  </si>
  <si>
    <t xml:space="preserve">Rang</t>
  </si>
  <si>
    <t xml:space="preserve">N°</t>
  </si>
  <si>
    <t xml:space="preserve">Cause potentielle</t>
  </si>
  <si>
    <t xml:space="preserve">Cause racine (5 Pourquoi)</t>
  </si>
  <si>
    <t xml:space="preserve">Gravité</t>
  </si>
  <si>
    <t xml:space="preserve">Fréq.</t>
  </si>
  <si>
    <t xml:space="preserve">Niveau</t>
  </si>
  <si>
    <t xml:space="preserve">Racine ?</t>
  </si>
  <si>
    <t xml:space="preserve">Zone technique</t>
  </si>
  <si>
    <t xml:space="preserve">Main-d'œuvre</t>
  </si>
  <si>
    <t xml:space="preserve">Formation insuffisante des opérateurs</t>
  </si>
  <si>
    <t xml:space="preserve">Plan de formation non tenu à jour</t>
  </si>
  <si>
    <t xml:space="preserve">Oui</t>
  </si>
  <si>
    <t xml:space="preserve">Rotation du personnel élevée</t>
  </si>
  <si>
    <t xml:space="preserve">Non</t>
  </si>
  <si>
    <t xml:space="preserve">Consignes qualité mal comprises</t>
  </si>
  <si>
    <t xml:space="preserve">Support de consigne ambigu</t>
  </si>
  <si>
    <t xml:space="preserve">Matière</t>
  </si>
  <si>
    <t xml:space="preserve">Matière première hors spécification</t>
  </si>
  <si>
    <t xml:space="preserve">Contrôle réception incomplet</t>
  </si>
  <si>
    <t xml:space="preserve">Fournisseur non fiable</t>
  </si>
  <si>
    <t xml:space="preserve">Conditions de stockage inadaptées</t>
  </si>
  <si>
    <t xml:space="preserve">Humidité non maîtrisée</t>
  </si>
  <si>
    <t xml:space="preserve">Matériel</t>
  </si>
  <si>
    <t xml:space="preserve">Machine mal réglée</t>
  </si>
  <si>
    <t xml:space="preserve">Absence de check-list de réglage</t>
  </si>
  <si>
    <t xml:space="preserve">PARETO (par catégorie)</t>
  </si>
  <si>
    <t xml:space="preserve">Maintenance préventive insuffisante</t>
  </si>
  <si>
    <t xml:space="preserve">% cumulé</t>
  </si>
  <si>
    <t xml:space="preserve">Outillage usé</t>
  </si>
  <si>
    <t xml:space="preserve">Méthode</t>
  </si>
  <si>
    <t xml:space="preserve">Procédure obsolète</t>
  </si>
  <si>
    <t xml:space="preserve">Revue documentaire non planifiée</t>
  </si>
  <si>
    <t xml:space="preserve">Absence de mode opératoire</t>
  </si>
  <si>
    <t xml:space="preserve">Contrôles trop espacés</t>
  </si>
  <si>
    <t xml:space="preserve">Milieu</t>
  </si>
  <si>
    <t xml:space="preserve">Température de l'atelier instable</t>
  </si>
  <si>
    <t xml:space="preserve">Éclairage insuffisant au poste</t>
  </si>
  <si>
    <t xml:space="preserve">Espace de travail encombré</t>
  </si>
  <si>
    <t xml:space="preserve">Mesure</t>
  </si>
  <si>
    <t xml:space="preserve">Instrument de mesure non étalonné</t>
  </si>
  <si>
    <t xml:space="preserve">Plan d'étalonnage absent</t>
  </si>
  <si>
    <t xml:space="preserve">Critères de contrôle flous</t>
  </si>
  <si>
    <t xml:space="preserve">Relevés non enregistrés</t>
  </si>
  <si>
    <t xml:space="preserve">PLAN D'ACTIONS</t>
  </si>
  <si>
    <t xml:space="preserve">Suivi 2027</t>
  </si>
  <si>
    <t xml:space="preserve">Traitez en priorité les causes racines et les plus critiques identifiées dans l'analyse.</t>
  </si>
  <si>
    <t xml:space="preserve">Actions au total</t>
  </si>
  <si>
    <t xml:space="preserve">Terminées</t>
  </si>
  <si>
    <t xml:space="preserve">% avancement</t>
  </si>
  <si>
    <t xml:space="preserve">En retard</t>
  </si>
  <si>
    <t xml:space="preserve">Cause traitée</t>
  </si>
  <si>
    <t xml:space="preserve">Action corrective</t>
  </si>
  <si>
    <t xml:space="preserve">Responsable</t>
  </si>
  <si>
    <t xml:space="preserve">Échéance</t>
  </si>
  <si>
    <t xml:space="preserve">Statut</t>
  </si>
  <si>
    <t xml:space="preserve">Suivi</t>
  </si>
  <si>
    <t xml:space="preserve">Renforcer le contrôle réception (plan d'échantillonnage)</t>
  </si>
  <si>
    <t xml:space="preserve">A.R.</t>
  </si>
  <si>
    <t xml:space="preserve">En cours</t>
  </si>
  <si>
    <t xml:space="preserve">Créer une check-list de réglage et former les régleurs</t>
  </si>
  <si>
    <t xml:space="preserve">L.M.</t>
  </si>
  <si>
    <t xml:space="preserve">Terminé</t>
  </si>
  <si>
    <t xml:space="preserve">Mettre à jour le plan de formation annuel</t>
  </si>
  <si>
    <t xml:space="preserve">S.B.</t>
  </si>
  <si>
    <t xml:space="preserve">À faire</t>
  </si>
  <si>
    <t xml:space="preserve">Réviser le mode opératoire, revue trimestrielle</t>
  </si>
  <si>
    <t xml:space="preserve">M.L.</t>
  </si>
  <si>
    <t xml:space="preserve">Instrument non étalonné</t>
  </si>
  <si>
    <t xml:space="preserve">Établir un plan d'étalonnage et son échéancier</t>
  </si>
  <si>
    <t xml:space="preserve">C.D.</t>
  </si>
  <si>
    <t xml:space="preserve">Installer un suivi d'humidité du magasin</t>
  </si>
  <si>
    <t xml:space="preserve">CONFIGURATION</t>
  </si>
  <si>
    <t xml:space="preserve">Paramètres</t>
  </si>
  <si>
    <t xml:space="preserve">LISTES &amp; ÉCHELLES</t>
  </si>
  <si>
    <t xml:space="preserve">Problème / effet</t>
  </si>
  <si>
    <t xml:space="preserve">Hausse du taux de non-conformité produit</t>
  </si>
  <si>
    <t xml:space="preserve">Oui/Non</t>
  </si>
  <si>
    <t xml:space="preserve">Note (1-5)</t>
  </si>
  <si>
    <t xml:space="preserve">Responsables</t>
  </si>
  <si>
    <t xml:space="preserve">Référence</t>
  </si>
  <si>
    <t xml:space="preserve">ISHK-2027-001</t>
  </si>
  <si>
    <t xml:space="preserve">Pilote</t>
  </si>
  <si>
    <t xml:space="preserve">M. Lefèvre</t>
  </si>
  <si>
    <t xml:space="preserve">Date</t>
  </si>
  <si>
    <t xml:space="preserve">CATÉGORIES 6M (arêtes du diagramme)</t>
  </si>
  <si>
    <t xml:space="preserve">Personnel : compétences, formation, charge de travail</t>
  </si>
  <si>
    <t xml:space="preserve">Matières premières, composants, consommables</t>
  </si>
  <si>
    <t xml:space="preserve">Échelle 1-5 : 1 = très faible · 3 = moyen · 5 = très fort (Gravité ou Fréquence).</t>
  </si>
  <si>
    <t xml:space="preserve">Machines, équipements, outillage</t>
  </si>
  <si>
    <t xml:space="preserve">Procédures, modes opératoires, organisation</t>
  </si>
  <si>
    <t xml:space="preserve">Environnement de travail : locaux, ambiance, sécurité</t>
  </si>
  <si>
    <t xml:space="preserve">Moyens de mesure, contrôle, indicateurs</t>
  </si>
  <si>
    <t xml:space="preserve">AIDE</t>
  </si>
  <si>
    <t xml:space="preserve">Mode d'emploi</t>
  </si>
  <si>
    <t xml:space="preserve">Le diagramme d'Ishikawa (ou diagramme causes-effets, « arêtes de poisson ») sert à identifier toutes les causes possibles d'un problème, classées selon les 6M : Main-d'œuvre, Matière, Matériel, Méthode, Milieu et Mesure. La tête du poisson représente l'effet (le problème) ; chaque arête, une famille de causes.</t>
  </si>
  <si>
    <t xml:space="preserve">Utilisation pas à pas</t>
  </si>
  <si>
    <t xml:space="preserve">1</t>
  </si>
  <si>
    <t xml:space="preserve">Onglet « Paramètres » — décrivez le problème analysé, la référence, le pilote et la date. Adaptez au besoin les 6 catégories.</t>
  </si>
  <si>
    <t xml:space="preserve">2</t>
  </si>
  <si>
    <t xml:space="preserve">Onglet « Analyse des causes » — saisissez une cause par ligne, choisissez sa catégorie, puis notez la Gravité et la Fréquence (1 à 5).</t>
  </si>
  <si>
    <t xml:space="preserve">3</t>
  </si>
  <si>
    <t xml:space="preserve">Approfondissez avec les « 5 Pourquoi » pour remonter à la cause racine, et cochez « Racine ? » = Oui le cas échéant.</t>
  </si>
  <si>
    <t xml:space="preserve">4</t>
  </si>
  <si>
    <t xml:space="preserve">Onglet « Diagramme d'Ishikawa » — il se construit automatiquement : jusqu'à 4 causes par catégorie s'affichent sur les arêtes.</t>
  </si>
  <si>
    <t xml:space="preserve">5</t>
  </si>
  <si>
    <t xml:space="preserve">Le graphique de Pareto (onglet Analyse) classe les catégories par criticité pour prioriser les actions.</t>
  </si>
  <si>
    <t xml:space="preserve">6</t>
  </si>
  <si>
    <t xml:space="preserve">Onglet « Plan d'actions » — définissez les actions correctives, le responsable, l'échéance et le statut.</t>
  </si>
  <si>
    <t xml:space="preserve">Notation &amp; criticité</t>
  </si>
  <si>
    <t xml:space="preserve">•  Criticité = Gravité × Fréquence (de 1 à 25). Niveau : 1-5 Faible · 6-10 Moyen · 11-15 Élevé · 16-25 Critique.</t>
  </si>
  <si>
    <t xml:space="preserve">•  Concentrez les efforts sur les causes « Critique »/« Élevé » et sur les causes racines confirmées.</t>
  </si>
  <si>
    <t xml:space="preserve">Code couleur</t>
  </si>
  <si>
    <t xml:space="preserve">Cellules crème  —  à saisir (paramètres, causes, actions).</t>
  </si>
  <si>
    <t xml:space="preserve">Cellules teintées  —  valeurs calculées automatiquement (ne pas modifier).</t>
  </si>
  <si>
    <t xml:space="preserve">Niveau Faible / statut Terminé.</t>
  </si>
  <si>
    <t xml:space="preserve">Niveau Moyen-Élevé / action en cours.</t>
  </si>
  <si>
    <t xml:space="preserve">Niveau Critique / action en retard.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</si>
</sst>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"/>
    <numFmt numFmtId="167" formatCode="General"/>
    <numFmt numFmtId="168" formatCode="0%"/>
  </numFmts>
  <fonts count="4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.5"/>
      <color rgb="FF1C2A33"/>
      <name val="Calibri"/>
      <family val="0"/>
      <charset val="1"/>
    </font>
    <font>
      <sz val="9"/>
      <color rgb="FF5A6B75"/>
      <name val="Calibri"/>
      <family val="0"/>
      <charset val="1"/>
    </font>
    <font>
      <b val="true"/>
      <sz val="9"/>
      <color rgb="FF1C2A33"/>
      <name val="Calibri"/>
      <family val="0"/>
      <charset val="1"/>
    </font>
    <font>
      <sz val="8.5"/>
      <color rgb="FF1C2A33"/>
      <name val="Calibri"/>
      <family val="0"/>
      <charset val="1"/>
    </font>
    <font>
      <b val="true"/>
      <sz val="8.5"/>
      <color rgb="FFC8502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i val="true"/>
      <sz val="8.5"/>
      <color rgb="FF5A6B75"/>
      <name val="Calibri"/>
      <family val="0"/>
      <charset val="1"/>
    </font>
    <font>
      <b val="true"/>
      <sz val="16"/>
      <color rgb="FF1C2A33"/>
      <name val="Calibri"/>
      <family val="0"/>
      <charset val="1"/>
    </font>
    <font>
      <i val="true"/>
      <sz val="9"/>
      <color rgb="FF5A6B75"/>
      <name val="Calibri"/>
      <family val="0"/>
      <charset val="1"/>
    </font>
    <font>
      <b val="true"/>
      <sz val="9"/>
      <color rgb="FF5A6B75"/>
      <name val="Calibri"/>
      <family val="0"/>
      <charset val="1"/>
    </font>
    <font>
      <b val="true"/>
      <sz val="11"/>
      <color rgb="FFC8502F"/>
      <name val="Calibri"/>
      <family val="0"/>
      <charset val="1"/>
    </font>
    <font>
      <b val="true"/>
      <sz val="8.5"/>
      <color rgb="FF5A6B75"/>
      <name val="Calibri"/>
      <family val="0"/>
      <charset val="1"/>
    </font>
    <font>
      <b val="true"/>
      <sz val="10"/>
      <color rgb="FF1C2A33"/>
      <name val="Calibri"/>
      <family val="0"/>
      <charset val="1"/>
    </font>
    <font>
      <b val="true"/>
      <sz val="14"/>
      <color rgb="FF1C2A33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sz val="9"/>
      <color rgb="FF1C2A33"/>
      <name val="Calibri"/>
      <family val="0"/>
      <charset val="1"/>
    </font>
    <font>
      <sz val="8"/>
      <color rgb="FF5A6B75"/>
      <name val="Calibri"/>
      <family val="0"/>
      <charset val="1"/>
    </font>
    <font>
      <sz val="10"/>
      <color rgb="FF1C2A33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4"/>
      <color rgb="FFB23A2C"/>
      <name val="Calibri"/>
      <family val="0"/>
      <charset val="1"/>
    </font>
    <font>
      <b val="true"/>
      <sz val="24"/>
      <color rgb="FF1C2A33"/>
      <name val="Calibri"/>
      <family val="0"/>
      <charset val="1"/>
    </font>
    <font>
      <b val="true"/>
      <sz val="9"/>
      <color rgb="FFC8502F"/>
      <name val="Calibri"/>
      <family val="0"/>
      <charset val="1"/>
    </font>
    <font>
      <sz val="11"/>
      <color rgb="FF1C2A33"/>
      <name val="Calibri"/>
      <family val="0"/>
      <charset val="1"/>
    </font>
    <font>
      <b val="true"/>
      <sz val="10"/>
      <color rgb="FF2F6FB0"/>
      <name val="Calibri"/>
      <family val="0"/>
      <charset val="1"/>
    </font>
    <font>
      <b val="true"/>
      <sz val="10"/>
      <color rgb="FF1F8A80"/>
      <name val="Calibri"/>
      <family val="0"/>
      <charset val="1"/>
    </font>
    <font>
      <b val="true"/>
      <sz val="10"/>
      <color rgb="FF4E8C3A"/>
      <name val="Calibri"/>
      <family val="0"/>
      <charset val="1"/>
    </font>
    <font>
      <b val="true"/>
      <sz val="10"/>
      <color rgb="FFB07A1E"/>
      <name val="Calibri"/>
      <family val="0"/>
      <charset val="1"/>
    </font>
    <font>
      <b val="true"/>
      <sz val="10"/>
      <color rgb="FFCF6A2A"/>
      <name val="Calibri"/>
      <family val="0"/>
      <charset val="1"/>
    </font>
    <font>
      <b val="true"/>
      <sz val="10"/>
      <color rgb="FF7A4FA0"/>
      <name val="Calibri"/>
      <family val="0"/>
      <charset val="1"/>
    </font>
    <font>
      <sz val="10.5"/>
      <color rgb="FF1C2A33"/>
      <name val="Calibri"/>
      <family val="0"/>
      <charset val="1"/>
    </font>
    <font>
      <b val="true"/>
      <sz val="12"/>
      <color rgb="FFC8502F"/>
      <name val="Calibri"/>
      <family val="0"/>
      <charset val="1"/>
    </font>
    <font>
      <sz val="10.5"/>
      <color rgb="FF2F7A34"/>
      <name val="Calibri"/>
      <family val="0"/>
      <charset val="1"/>
    </font>
    <font>
      <sz val="10.5"/>
      <color rgb="FF9A6B14"/>
      <name val="Calibri"/>
      <family val="0"/>
      <charset val="1"/>
    </font>
    <font>
      <sz val="10.5"/>
      <color rgb="FFB23A2C"/>
      <name val="Calibri"/>
      <family val="0"/>
      <charset val="1"/>
    </font>
  </fonts>
  <fills count="26">
    <fill>
      <patternFill patternType="none"/>
    </fill>
    <fill>
      <patternFill patternType="gray125"/>
    </fill>
    <fill>
      <patternFill patternType="solid">
        <fgColor rgb="FF15222A"/>
        <bgColor rgb="FF1C2A33"/>
      </patternFill>
    </fill>
    <fill>
      <patternFill patternType="solid">
        <fgColor rgb="FF22333F"/>
        <bgColor rgb="FF1C2A33"/>
      </patternFill>
    </fill>
    <fill>
      <patternFill patternType="solid">
        <fgColor rgb="FFEEF2F4"/>
        <bgColor rgb="FFE7EDF0"/>
      </patternFill>
    </fill>
    <fill>
      <patternFill patternType="solid">
        <fgColor rgb="FF2F6FB0"/>
        <bgColor rgb="FF4F81BD"/>
      </patternFill>
    </fill>
    <fill>
      <patternFill patternType="solid">
        <fgColor rgb="FF1F8A80"/>
        <bgColor rgb="FF008080"/>
      </patternFill>
    </fill>
    <fill>
      <patternFill patternType="solid">
        <fgColor rgb="FF4E8C3A"/>
        <bgColor rgb="FF2F7A34"/>
      </patternFill>
    </fill>
    <fill>
      <patternFill patternType="solid">
        <fgColor rgb="FFE4EEF7"/>
        <bgColor rgb="FFE7EDF0"/>
      </patternFill>
    </fill>
    <fill>
      <patternFill patternType="solid">
        <fgColor rgb="FFE1F1EF"/>
        <bgColor rgb="FFE4EEF7"/>
      </patternFill>
    </fill>
    <fill>
      <patternFill patternType="solid">
        <fgColor rgb="FFE8F1E1"/>
        <bgColor rgb="FFE7EDF0"/>
      </patternFill>
    </fill>
    <fill>
      <patternFill patternType="solid">
        <fgColor rgb="FFEF6C4D"/>
        <bgColor rgb="FFCF6A2A"/>
      </patternFill>
    </fill>
    <fill>
      <patternFill patternType="solid">
        <fgColor rgb="FF1C2A33"/>
        <bgColor rgb="FF15222A"/>
      </patternFill>
    </fill>
    <fill>
      <patternFill patternType="solid">
        <fgColor rgb="FFF6EDD6"/>
        <bgColor rgb="FFFCEFD3"/>
      </patternFill>
    </fill>
    <fill>
      <patternFill patternType="solid">
        <fgColor rgb="FFF7E7DA"/>
        <bgColor rgb="FFF8E4D6"/>
      </patternFill>
    </fill>
    <fill>
      <patternFill patternType="solid">
        <fgColor rgb="FFEEE7F5"/>
        <bgColor rgb="FFE7EDF0"/>
      </patternFill>
    </fill>
    <fill>
      <patternFill patternType="solid">
        <fgColor rgb="FFB07A1E"/>
        <bgColor rgb="FF9A6B14"/>
      </patternFill>
    </fill>
    <fill>
      <patternFill patternType="solid">
        <fgColor rgb="FFCF6A2A"/>
        <bgColor rgb="FFC05A22"/>
      </patternFill>
    </fill>
    <fill>
      <patternFill patternType="solid">
        <fgColor rgb="FF7A4FA0"/>
        <bgColor rgb="FF5A6B75"/>
      </patternFill>
    </fill>
    <fill>
      <patternFill patternType="solid">
        <fgColor rgb="FFF6F8F9"/>
        <bgColor rgb="FFEEF2F4"/>
      </patternFill>
    </fill>
    <fill>
      <patternFill patternType="solid">
        <fgColor rgb="FF5A6B75"/>
        <bgColor rgb="FF4F81BD"/>
      </patternFill>
    </fill>
    <fill>
      <patternFill patternType="solid">
        <fgColor rgb="FFFFFFFF"/>
        <bgColor rgb="FFF6F8F9"/>
      </patternFill>
    </fill>
    <fill>
      <patternFill patternType="solid">
        <fgColor rgb="FFFFF6E9"/>
        <bgColor rgb="FFF6F8F9"/>
      </patternFill>
    </fill>
    <fill>
      <patternFill patternType="solid">
        <fgColor rgb="FFDCEFDD"/>
        <bgColor rgb="FFE1F1EF"/>
      </patternFill>
    </fill>
    <fill>
      <patternFill patternType="solid">
        <fgColor rgb="FFFCEFD3"/>
        <bgColor rgb="FFF6EDD6"/>
      </patternFill>
    </fill>
    <fill>
      <patternFill patternType="solid">
        <fgColor rgb="FFFBE0DC"/>
        <bgColor rgb="FFF8E4D6"/>
      </patternFill>
    </fill>
  </fills>
  <borders count="30">
    <border diagonalUp="false" diagonalDown="false">
      <left/>
      <right/>
      <top/>
      <bottom/>
      <diagonal/>
    </border>
    <border diagonalUp="false" diagonalDown="false">
      <left style="thin">
        <color rgb="FFD5DEE3"/>
      </left>
      <right/>
      <top style="thin">
        <color rgb="FFD5DEE3"/>
      </top>
      <bottom style="thin">
        <color rgb="FFD5DEE3"/>
      </bottom>
      <diagonal/>
    </border>
    <border diagonalUp="false" diagonalDown="false">
      <left/>
      <right/>
      <top style="thin">
        <color rgb="FFD5DEE3"/>
      </top>
      <bottom style="thin">
        <color rgb="FFD5DEE3"/>
      </bottom>
      <diagonal/>
    </border>
    <border diagonalUp="false" diagonalDown="false">
      <left/>
      <right style="thin">
        <color rgb="FFD5DEE3"/>
      </right>
      <top style="thin">
        <color rgb="FFD5DEE3"/>
      </top>
      <bottom style="thin">
        <color rgb="FFD5DEE3"/>
      </bottom>
      <diagonal/>
    </border>
    <border diagonalUp="false" diagonalDown="false">
      <left style="thin">
        <color rgb="FF2F6FB0"/>
      </left>
      <right style="thin">
        <color rgb="FF2F6FB0"/>
      </right>
      <top style="thin">
        <color rgb="FF2F6FB0"/>
      </top>
      <bottom style="thin">
        <color rgb="FF2F6FB0"/>
      </bottom>
      <diagonal/>
    </border>
    <border diagonalUp="false" diagonalDown="false">
      <left style="thin">
        <color rgb="FF1F8A80"/>
      </left>
      <right style="thin">
        <color rgb="FF1F8A80"/>
      </right>
      <top style="thin">
        <color rgb="FF1F8A80"/>
      </top>
      <bottom style="thin">
        <color rgb="FF1F8A80"/>
      </bottom>
      <diagonal/>
    </border>
    <border diagonalUp="false" diagonalDown="false">
      <left style="thin">
        <color rgb="FF4E8C3A"/>
      </left>
      <right style="thin">
        <color rgb="FF4E8C3A"/>
      </right>
      <top style="thin">
        <color rgb="FF4E8C3A"/>
      </top>
      <bottom style="thin">
        <color rgb="FF4E8C3A"/>
      </bottom>
      <diagonal/>
    </border>
    <border diagonalUp="false" diagonalDown="false">
      <left style="thin">
        <color rgb="FFD5DEE3"/>
      </left>
      <right style="thin">
        <color rgb="FFD5DEE3"/>
      </right>
      <top style="thin">
        <color rgb="FFD5DEE3"/>
      </top>
      <bottom style="thin">
        <color rgb="FFD5DEE3"/>
      </bottom>
      <diagonal/>
    </border>
    <border diagonalUp="false" diagonalDown="false">
      <left style="medium">
        <color rgb="FFC8502F"/>
      </left>
      <right style="medium">
        <color rgb="FFC8502F"/>
      </right>
      <top style="medium">
        <color rgb="FFC8502F"/>
      </top>
      <bottom style="medium">
        <color rgb="FFC8502F"/>
      </bottom>
      <diagonal/>
    </border>
    <border diagonalUp="false" diagonalDown="true">
      <left/>
      <right/>
      <top/>
      <bottom/>
      <diagonal style="thick">
        <color rgb="FF2F6FB0"/>
      </diagonal>
    </border>
    <border diagonalUp="false" diagonalDown="true">
      <left/>
      <right/>
      <top/>
      <bottom/>
      <diagonal style="thick">
        <color rgb="FF1F8A80"/>
      </diagonal>
    </border>
    <border diagonalUp="false" diagonalDown="true">
      <left/>
      <right/>
      <top/>
      <bottom/>
      <diagonal style="thick">
        <color rgb="FF4E8C3A"/>
      </diagonal>
    </border>
    <border diagonalUp="true" diagonalDown="false">
      <left/>
      <right/>
      <top/>
      <bottom/>
      <diagonal style="thick">
        <color rgb="FFB07A1E"/>
      </diagonal>
    </border>
    <border diagonalUp="true" diagonalDown="false">
      <left/>
      <right/>
      <top/>
      <bottom/>
      <diagonal style="thick">
        <color rgb="FFCF6A2A"/>
      </diagonal>
    </border>
    <border diagonalUp="true" diagonalDown="false">
      <left/>
      <right/>
      <top/>
      <bottom/>
      <diagonal style="thick">
        <color rgb="FF7A4FA0"/>
      </diagonal>
    </border>
    <border diagonalUp="false" diagonalDown="false">
      <left style="thin">
        <color rgb="FFB07A1E"/>
      </left>
      <right style="thin">
        <color rgb="FFB07A1E"/>
      </right>
      <top style="thin">
        <color rgb="FFB07A1E"/>
      </top>
      <bottom style="thin">
        <color rgb="FFB07A1E"/>
      </bottom>
      <diagonal/>
    </border>
    <border diagonalUp="false" diagonalDown="false">
      <left style="thin">
        <color rgb="FFCF6A2A"/>
      </left>
      <right style="thin">
        <color rgb="FFCF6A2A"/>
      </right>
      <top style="thin">
        <color rgb="FFCF6A2A"/>
      </top>
      <bottom style="thin">
        <color rgb="FFCF6A2A"/>
      </bottom>
      <diagonal/>
    </border>
    <border diagonalUp="false" diagonalDown="false">
      <left style="thin">
        <color rgb="FF7A4FA0"/>
      </left>
      <right style="thin">
        <color rgb="FF7A4FA0"/>
      </right>
      <top style="thin">
        <color rgb="FF7A4FA0"/>
      </top>
      <bottom style="thin">
        <color rgb="FF7A4FA0"/>
      </bottom>
      <diagonal/>
    </border>
    <border diagonalUp="false" diagonalDown="false">
      <left/>
      <right/>
      <top/>
      <bottom style="thin">
        <color rgb="FFEF6C4D"/>
      </bottom>
      <diagonal/>
    </border>
    <border diagonalUp="false" diagonalDown="false">
      <left/>
      <right/>
      <top/>
      <bottom style="thin">
        <color rgb="FFD5DEE3"/>
      </bottom>
      <diagonal/>
    </border>
    <border diagonalUp="false" diagonalDown="false">
      <left style="thin">
        <color rgb="FFD5DEE3"/>
      </left>
      <right style="thin">
        <color rgb="FFD5DEE3"/>
      </right>
      <top style="medium">
        <color rgb="FFEF6C4D"/>
      </top>
      <bottom/>
      <diagonal/>
    </border>
    <border diagonalUp="false" diagonalDown="false">
      <left style="thin">
        <color rgb="FFD5DEE3"/>
      </left>
      <right style="thin">
        <color rgb="FFD5DEE3"/>
      </right>
      <top/>
      <bottom style="thin">
        <color rgb="FFD5DEE3"/>
      </bottom>
      <diagonal/>
    </border>
    <border diagonalUp="false" diagonalDown="false">
      <left/>
      <right/>
      <top/>
      <bottom style="thin">
        <color rgb="FF15222A"/>
      </bottom>
      <diagonal/>
    </border>
    <border diagonalUp="false" diagonalDown="false">
      <left style="thin">
        <color rgb="FFD5DEE3"/>
      </left>
      <right/>
      <top style="thin">
        <color rgb="FFD5DEE3"/>
      </top>
      <bottom/>
      <diagonal/>
    </border>
    <border diagonalUp="false" diagonalDown="false">
      <left/>
      <right/>
      <top style="thin">
        <color rgb="FFD5DEE3"/>
      </top>
      <bottom/>
      <diagonal/>
    </border>
    <border diagonalUp="false" diagonalDown="false">
      <left/>
      <right style="thin">
        <color rgb="FFD5DEE3"/>
      </right>
      <top style="thin">
        <color rgb="FFD5DEE3"/>
      </top>
      <bottom/>
      <diagonal/>
    </border>
    <border diagonalUp="false" diagonalDown="false">
      <left style="thin">
        <color rgb="FFD5DEE3"/>
      </left>
      <right/>
      <top/>
      <bottom/>
      <diagonal/>
    </border>
    <border diagonalUp="false" diagonalDown="false">
      <left/>
      <right style="thin">
        <color rgb="FFD5DEE3"/>
      </right>
      <top/>
      <bottom/>
      <diagonal/>
    </border>
    <border diagonalUp="false" diagonalDown="false">
      <left style="thin">
        <color rgb="FFD5DEE3"/>
      </left>
      <right/>
      <top/>
      <bottom style="thin">
        <color rgb="FFD5DEE3"/>
      </bottom>
      <diagonal/>
    </border>
    <border diagonalUp="false" diagonalDown="false">
      <left/>
      <right style="thin">
        <color rgb="FFD5DEE3"/>
      </right>
      <top/>
      <bottom style="thin">
        <color rgb="FFD5DE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9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10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1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13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14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15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16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7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8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6" fillId="4" borderId="1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7" fillId="19" borderId="2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0" borderId="1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19" fillId="19" borderId="2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19" borderId="2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12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1" borderId="2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7" fontId="22" fillId="21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1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21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1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1" borderId="2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21" borderId="2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21" borderId="2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21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8" fillId="21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1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1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19" borderId="2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7" fontId="22" fillId="1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1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19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19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9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19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19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1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8" fillId="1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9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1" borderId="2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7" fontId="22" fillId="2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21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1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1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21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21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2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8" fillId="2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1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9" borderId="2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7" fontId="22" fillId="19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19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19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2" fillId="21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2" fillId="19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2" fillId="21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2" fillId="19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9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9" borderId="1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19" borderId="1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19" borderId="1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19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9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9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9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9" fillId="19" borderId="2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28" fillId="19" borderId="2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2" fillId="21" borderId="2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24" fillId="21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9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24" fillId="1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1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24" fillId="2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9" borderId="1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24" fillId="19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9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0" fillId="0" borderId="1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31" fillId="22" borderId="1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12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2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2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1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1" borderId="2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19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9" borderId="2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31" fillId="22" borderId="1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0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8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21" borderId="1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3" fillId="9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4" fillId="10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5" fillId="13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6" fillId="14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7" fillId="15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9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8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39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0" fillId="22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8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4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24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25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2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Calibri"/>
        <charset val="1"/>
        <family val="0"/>
        <b val="1"/>
        <color rgb="FFB23A2C"/>
      </font>
      <fill>
        <patternFill>
          <bgColor rgb="FFFBE0DC"/>
        </patternFill>
      </fill>
    </dxf>
    <dxf>
      <font>
        <name val="Calibri"/>
        <charset val="1"/>
        <family val="0"/>
        <b val="1"/>
        <color rgb="FFC05A22"/>
      </font>
      <fill>
        <patternFill>
          <bgColor rgb="FFF8E4D6"/>
        </patternFill>
      </fill>
    </dxf>
    <dxf>
      <font>
        <name val="Calibri"/>
        <charset val="1"/>
        <family val="0"/>
        <b val="1"/>
        <color rgb="FF9A6B14"/>
      </font>
      <fill>
        <patternFill>
          <bgColor rgb="FFFCEFD3"/>
        </patternFill>
      </fill>
    </dxf>
    <dxf>
      <font>
        <name val="Calibri"/>
        <charset val="1"/>
        <family val="0"/>
        <b val="1"/>
        <color rgb="FF2F7A34"/>
      </font>
      <fill>
        <patternFill>
          <bgColor rgb="FFDCEFDD"/>
        </patternFill>
      </fill>
    </dxf>
    <dxf>
      <font>
        <name val="Calibri"/>
        <charset val="1"/>
        <family val="0"/>
        <b val="1"/>
        <color rgb="FF5A6B75"/>
      </font>
      <fill>
        <patternFill>
          <bgColor rgb="FFE7EDF0"/>
        </patternFill>
      </fill>
    </dxf>
  </dxfs>
  <colors>
    <indexedColors>
      <rgbColor rgb="FF000000"/>
      <rgbColor rgb="FFFFFFFF"/>
      <rgbColor rgb="FFC8502F"/>
      <rgbColor rgb="FF00FF00"/>
      <rgbColor rgb="FF0000FF"/>
      <rgbColor rgb="FFF6EDD6"/>
      <rgbColor rgb="FFFF00FF"/>
      <rgbColor rgb="FF00FFFF"/>
      <rgbColor rgb="FFC05A22"/>
      <rgbColor rgb="FF2F7A34"/>
      <rgbColor rgb="FF000080"/>
      <rgbColor rgb="FF9A6B14"/>
      <rgbColor rgb="FF800080"/>
      <rgbColor rgb="FF4E8C3A"/>
      <rgbColor rgb="FFD9D9D9"/>
      <rgbColor rgb="FF878787"/>
      <rgbColor rgb="FFEEF2F4"/>
      <rgbColor rgb="FFBE4B48"/>
      <rgbColor rgb="FFFFF6E9"/>
      <rgbColor rgb="FFE1F1EF"/>
      <rgbColor rgb="FF660066"/>
      <rgbColor rgb="FFEF6C4D"/>
      <rgbColor rgb="FF0066CC"/>
      <rgbColor rgb="FFD5DEE3"/>
      <rgbColor rgb="FF000080"/>
      <rgbColor rgb="FFFF00FF"/>
      <rgbColor rgb="FFF7E7DA"/>
      <rgbColor rgb="FF00FFFF"/>
      <rgbColor rgb="FF800080"/>
      <rgbColor rgb="FF800000"/>
      <rgbColor rgb="FF008080"/>
      <rgbColor rgb="FF0000FF"/>
      <rgbColor rgb="FF00CCFF"/>
      <rgbColor rgb="FFE4EEF7"/>
      <rgbColor rgb="FFDCEFDD"/>
      <rgbColor rgb="FFFCEFD3"/>
      <rgbColor rgb="FFE7EDF0"/>
      <rgbColor rgb="FFF8E4D6"/>
      <rgbColor rgb="FFEEE7F5"/>
      <rgbColor rgb="FFFBE0DC"/>
      <rgbColor rgb="FF2F6FB0"/>
      <rgbColor rgb="FF33CCCC"/>
      <rgbColor rgb="FFF6F8F9"/>
      <rgbColor rgb="FFE8F1E1"/>
      <rgbColor rgb="FFB07A1E"/>
      <rgbColor rgb="FFCF6A2A"/>
      <rgbColor rgb="FF5A6B75"/>
      <rgbColor rgb="FF4F81BD"/>
      <rgbColor rgb="FF003366"/>
      <rgbColor rgb="FF1F8A80"/>
      <rgbColor rgb="FF15222A"/>
      <rgbColor rgb="FF1C2A33"/>
      <rgbColor rgb="FFB23A2C"/>
      <rgbColor rgb="FF7A4FA0"/>
      <rgbColor rgb="FF333399"/>
      <rgbColor rgb="FF2233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Pareto des causes par catégorie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des causes'!Q17</c:f>
              <c:strCache>
                <c:ptCount val="1"/>
                <c:pt idx="0">
                  <c:v>Criticité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des causes'!$P$18:$P$23</c:f>
              <c:strCache>
                <c:ptCount val="6"/>
                <c:pt idx="0">
                  <c:v>Main-d'œuvre</c:v>
                </c:pt>
                <c:pt idx="1">
                  <c:v>Matériel</c:v>
                </c:pt>
                <c:pt idx="2">
                  <c:v>Méthode</c:v>
                </c:pt>
                <c:pt idx="3">
                  <c:v>Matière</c:v>
                </c:pt>
                <c:pt idx="4">
                  <c:v>Mesure</c:v>
                </c:pt>
                <c:pt idx="5">
                  <c:v>Milieu</c:v>
                </c:pt>
              </c:strCache>
            </c:strRef>
          </c:cat>
          <c:val>
            <c:numRef>
              <c:f>'Analyse des causes'!$Q$18:$Q$23</c:f>
              <c:numCache>
                <c:formatCode>#,##0</c:formatCode>
                <c:ptCount val="6"/>
                <c:pt idx="0">
                  <c:v>37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23</c:v>
                </c:pt>
                <c:pt idx="5">
                  <c:v>16</c:v>
                </c:pt>
              </c:numCache>
            </c:numRef>
          </c:val>
        </c:ser>
        <c:gapWidth val="150"/>
        <c:overlap val="0"/>
        <c:axId val="1313889"/>
        <c:axId val="6525867"/>
      </c:barChart>
      <c:lineChart>
        <c:grouping val="standard"/>
        <c:varyColors val="0"/>
        <c:ser>
          <c:idx val="1"/>
          <c:order val="1"/>
          <c:tx>
            <c:strRef>
              <c:f>'Analyse des causes'!R17</c:f>
              <c:strCache>
                <c:ptCount val="1"/>
                <c:pt idx="0">
                  <c:v>% cumulé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des causes'!$P$18:$P$23</c:f>
              <c:strCache>
                <c:ptCount val="6"/>
                <c:pt idx="0">
                  <c:v>Main-d'œuvre</c:v>
                </c:pt>
                <c:pt idx="1">
                  <c:v>Matériel</c:v>
                </c:pt>
                <c:pt idx="2">
                  <c:v>Méthode</c:v>
                </c:pt>
                <c:pt idx="3">
                  <c:v>Matière</c:v>
                </c:pt>
                <c:pt idx="4">
                  <c:v>Mesure</c:v>
                </c:pt>
                <c:pt idx="5">
                  <c:v>Milieu</c:v>
                </c:pt>
              </c:strCache>
            </c:strRef>
          </c:cat>
          <c:val>
            <c:numRef>
              <c:f>'Analyse des causes'!$R$18:$R$23</c:f>
              <c:numCache>
                <c:formatCode>0%</c:formatCode>
                <c:ptCount val="6"/>
                <c:pt idx="0">
                  <c:v>0.211428571428571</c:v>
                </c:pt>
                <c:pt idx="1">
                  <c:v>0.405714285714286</c:v>
                </c:pt>
                <c:pt idx="2">
                  <c:v>0.594285714285714</c:v>
                </c:pt>
                <c:pt idx="3">
                  <c:v>0.777142857142857</c:v>
                </c:pt>
                <c:pt idx="4">
                  <c:v>0.908571428571429</c:v>
                </c:pt>
                <c:pt idx="5">
                  <c:v>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8484707"/>
        <c:axId val="6871695"/>
      </c:lineChart>
      <c:catAx>
        <c:axId val="13138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25867"/>
        <c:crosses val="autoZero"/>
        <c:auto val="1"/>
        <c:lblAlgn val="ctr"/>
        <c:lblOffset val="100"/>
        <c:noMultiLvlLbl val="0"/>
      </c:catAx>
      <c:valAx>
        <c:axId val="652586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Criticité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13889"/>
        <c:crosses val="autoZero"/>
        <c:crossBetween val="between"/>
      </c:valAx>
      <c:catAx>
        <c:axId val="28484707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71695"/>
        <c:crosses val="autoZero"/>
        <c:auto val="1"/>
        <c:lblAlgn val="ctr"/>
        <c:lblOffset val="100"/>
        <c:noMultiLvlLbl val="0"/>
      </c:catAx>
      <c:valAx>
        <c:axId val="6871695"/>
        <c:scaling>
          <c:orientation val="minMax"/>
          <c:max val="1"/>
          <c:min val="0"/>
        </c:scaling>
        <c:delete val="0"/>
        <c:axPos val="r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% cumulé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484707"/>
        <c:crosses val="max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15</xdr:col>
      <xdr:colOff>0</xdr:colOff>
      <xdr:row>24</xdr:row>
      <xdr:rowOff>0</xdr:rowOff>
    </xdr:from>
    <xdr:to>
      <xdr:col>22</xdr:col>
      <xdr:colOff>34560</xdr:colOff>
      <xdr:row>36</xdr:row>
      <xdr:rowOff>191520</xdr:rowOff>
    </xdr:to>
    <xdr:graphicFrame>
      <xdr:nvGraphicFramePr>
        <xdr:cNvPr id="0" name="Chart 1"/>
        <xdr:cNvGraphicFramePr/>
      </xdr:nvGraphicFramePr>
      <xdr:xfrm>
        <a:off x="9529560" y="473400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E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2" min="2" style="0" width="3.7"/>
  </cols>
  <sheetData>
    <row r="1" customFormat="false" ht="7.5" hidden="false" customHeight="true" outlineLevel="0" collapsed="false"/>
    <row r="2" customFormat="false" ht="30" hidden="false" customHeight="true" outlineLevel="0" collapsed="false">
      <c r="A2" s="1"/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 t="s">
        <v>1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customFormat="false" ht="24" hidden="false" customHeight="true" outlineLevel="0" collapsed="false">
      <c r="A3" s="1"/>
      <c r="C3" s="4" t="str">
        <f aca="false">"Problème : "&amp;Paramètres!$C$6</f>
        <v>Problème : Hausse du taux de non-conformité produit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 t="str">
        <f aca="false">"Pilote : "&amp;Paramètres!$C$8</f>
        <v>Pilote : M. Lefèvre</v>
      </c>
      <c r="R3" s="5"/>
      <c r="S3" s="5"/>
      <c r="T3" s="5"/>
      <c r="U3" s="5"/>
      <c r="V3" s="5" t="str">
        <f aca="false">"Réf. : "&amp;Paramètres!$C$7</f>
        <v>Réf. : ISHK-2027-001</v>
      </c>
      <c r="W3" s="5"/>
      <c r="X3" s="5"/>
      <c r="Y3" s="5"/>
      <c r="Z3" s="5"/>
      <c r="AA3" s="6" t="s">
        <v>2</v>
      </c>
      <c r="AB3" s="6"/>
      <c r="AC3" s="7" t="n">
        <f aca="false">Paramètres!$C$9</f>
        <v>46461</v>
      </c>
      <c r="AD3" s="7"/>
      <c r="AE3" s="7"/>
    </row>
    <row r="4" customFormat="false" ht="6" hidden="false" customHeight="true" outlineLevel="0" collapsed="false">
      <c r="A4" s="1"/>
    </row>
    <row r="5" customFormat="false" ht="21.75" hidden="false" customHeight="true" outlineLevel="0" collapsed="false">
      <c r="A5" s="1"/>
      <c r="C5" s="8" t="str">
        <f aca="false">Paramètres!$B$13</f>
        <v>Main-d'œuvre</v>
      </c>
      <c r="D5" s="8"/>
      <c r="E5" s="8"/>
      <c r="F5" s="8"/>
      <c r="G5" s="8"/>
      <c r="H5" s="8"/>
      <c r="K5" s="9" t="str">
        <f aca="false">Paramètres!$B$14</f>
        <v>Matière</v>
      </c>
      <c r="L5" s="9"/>
      <c r="M5" s="9"/>
      <c r="N5" s="9"/>
      <c r="O5" s="9"/>
      <c r="P5" s="9"/>
      <c r="S5" s="10" t="str">
        <f aca="false">Paramètres!$B$15</f>
        <v>Matériel</v>
      </c>
      <c r="T5" s="10"/>
      <c r="U5" s="10"/>
      <c r="V5" s="10"/>
      <c r="W5" s="10"/>
      <c r="X5" s="10"/>
    </row>
    <row r="6" customFormat="false" ht="24" hidden="false" customHeight="true" outlineLevel="0" collapsed="false">
      <c r="A6" s="1"/>
      <c r="C6" s="11" t="str">
        <f aca="false">IFERROR(INDEX('Analyse des causes'!$D$10:$D$45,MATCH($C$5&amp;"#"&amp;1,'Analyse des causes'!$M$10:$M$45,0)),"")</f>
        <v>Formation insuffisante des opérateurs</v>
      </c>
      <c r="D6" s="11"/>
      <c r="E6" s="11"/>
      <c r="F6" s="11"/>
      <c r="G6" s="11"/>
      <c r="H6" s="11"/>
      <c r="K6" s="12" t="str">
        <f aca="false">IFERROR(INDEX('Analyse des causes'!$D$10:$D$45,MATCH($K$5&amp;"#"&amp;1,'Analyse des causes'!$M$10:$M$45,0)),"")</f>
        <v>Matière première hors spécification</v>
      </c>
      <c r="L6" s="12"/>
      <c r="M6" s="12"/>
      <c r="N6" s="12"/>
      <c r="O6" s="12"/>
      <c r="P6" s="12"/>
      <c r="S6" s="13" t="str">
        <f aca="false">IFERROR(INDEX('Analyse des causes'!$D$10:$D$45,MATCH($S$5&amp;"#"&amp;1,'Analyse des causes'!$M$10:$M$45,0)),"")</f>
        <v>Machine mal réglée</v>
      </c>
      <c r="T6" s="13"/>
      <c r="U6" s="13"/>
      <c r="V6" s="13"/>
      <c r="W6" s="13"/>
      <c r="X6" s="13"/>
      <c r="Z6" s="14" t="s">
        <v>3</v>
      </c>
      <c r="AA6" s="14"/>
      <c r="AB6" s="14"/>
      <c r="AC6" s="14"/>
      <c r="AD6" s="14"/>
      <c r="AE6" s="14"/>
    </row>
    <row r="7" customFormat="false" ht="24" hidden="false" customHeight="true" outlineLevel="0" collapsed="false">
      <c r="A7" s="1"/>
      <c r="C7" s="11" t="str">
        <f aca="false">IFERROR(INDEX('Analyse des causes'!$D$10:$D$45,MATCH($C$5&amp;"#"&amp;2,'Analyse des causes'!$M$10:$M$45,0)),"")</f>
        <v>Rotation du personnel élevée</v>
      </c>
      <c r="D7" s="11"/>
      <c r="E7" s="11"/>
      <c r="F7" s="11"/>
      <c r="G7" s="11"/>
      <c r="H7" s="11"/>
      <c r="K7" s="12" t="str">
        <f aca="false">IFERROR(INDEX('Analyse des causes'!$D$10:$D$45,MATCH($K$5&amp;"#"&amp;2,'Analyse des causes'!$M$10:$M$45,0)),"")</f>
        <v>Fournisseur non fiable</v>
      </c>
      <c r="L7" s="12"/>
      <c r="M7" s="12"/>
      <c r="N7" s="12"/>
      <c r="O7" s="12"/>
      <c r="P7" s="12"/>
      <c r="S7" s="13" t="str">
        <f aca="false">IFERROR(INDEX('Analyse des causes'!$D$10:$D$45,MATCH($S$5&amp;"#"&amp;2,'Analyse des causes'!$M$10:$M$45,0)),"")</f>
        <v>Maintenance préventive insuffisante</v>
      </c>
      <c r="T7" s="13"/>
      <c r="U7" s="13"/>
      <c r="V7" s="13"/>
      <c r="W7" s="13"/>
      <c r="X7" s="13"/>
      <c r="Z7" s="15" t="str">
        <f aca="false">Paramètres!$C$6</f>
        <v>Hausse du taux de non-conformité produit</v>
      </c>
      <c r="AA7" s="15"/>
      <c r="AB7" s="15"/>
      <c r="AC7" s="15"/>
      <c r="AD7" s="15"/>
      <c r="AE7" s="15"/>
    </row>
    <row r="8" customFormat="false" ht="24" hidden="false" customHeight="true" outlineLevel="0" collapsed="false">
      <c r="A8" s="1"/>
      <c r="C8" s="11" t="str">
        <f aca="false">IFERROR(INDEX('Analyse des causes'!$D$10:$D$45,MATCH($C$5&amp;"#"&amp;3,'Analyse des causes'!$M$10:$M$45,0)),"")</f>
        <v>Consignes qualité mal comprises</v>
      </c>
      <c r="D8" s="11"/>
      <c r="E8" s="11"/>
      <c r="F8" s="11"/>
      <c r="G8" s="11"/>
      <c r="H8" s="11"/>
      <c r="K8" s="12" t="str">
        <f aca="false">IFERROR(INDEX('Analyse des causes'!$D$10:$D$45,MATCH($K$5&amp;"#"&amp;3,'Analyse des causes'!$M$10:$M$45,0)),"")</f>
        <v>Conditions de stockage inadaptées</v>
      </c>
      <c r="L8" s="12"/>
      <c r="M8" s="12"/>
      <c r="N8" s="12"/>
      <c r="O8" s="12"/>
      <c r="P8" s="12"/>
      <c r="S8" s="13" t="str">
        <f aca="false">IFERROR(INDEX('Analyse des causes'!$D$10:$D$45,MATCH($S$5&amp;"#"&amp;3,'Analyse des causes'!$M$10:$M$45,0)),"")</f>
        <v>Outillage usé</v>
      </c>
      <c r="T8" s="13"/>
      <c r="U8" s="13"/>
      <c r="V8" s="13"/>
      <c r="W8" s="13"/>
      <c r="X8" s="13"/>
      <c r="Z8" s="15"/>
      <c r="AA8" s="15"/>
      <c r="AB8" s="15"/>
      <c r="AC8" s="15"/>
      <c r="AD8" s="15"/>
      <c r="AE8" s="15"/>
    </row>
    <row r="9" customFormat="false" ht="24" hidden="false" customHeight="true" outlineLevel="0" collapsed="false">
      <c r="A9" s="1"/>
      <c r="C9" s="11" t="str">
        <f aca="false">IFERROR(INDEX('Analyse des causes'!$D$10:$D$45,MATCH($C$5&amp;"#"&amp;4,'Analyse des causes'!$M$10:$M$45,0)),"")</f>
        <v/>
      </c>
      <c r="D9" s="11"/>
      <c r="E9" s="11"/>
      <c r="F9" s="11"/>
      <c r="G9" s="11"/>
      <c r="H9" s="11"/>
      <c r="K9" s="12" t="str">
        <f aca="false">IFERROR(INDEX('Analyse des causes'!$D$10:$D$45,MATCH($K$5&amp;"#"&amp;4,'Analyse des causes'!$M$10:$M$45,0)),"")</f>
        <v/>
      </c>
      <c r="L9" s="12"/>
      <c r="M9" s="12"/>
      <c r="N9" s="12"/>
      <c r="O9" s="12"/>
      <c r="P9" s="12"/>
      <c r="S9" s="13" t="str">
        <f aca="false">IFERROR(INDEX('Analyse des causes'!$D$10:$D$45,MATCH($S$5&amp;"#"&amp;4,'Analyse des causes'!$M$10:$M$45,0)),"")</f>
        <v/>
      </c>
      <c r="T9" s="13"/>
      <c r="U9" s="13"/>
      <c r="V9" s="13"/>
      <c r="W9" s="13"/>
      <c r="X9" s="13"/>
      <c r="Z9" s="15"/>
      <c r="AA9" s="15"/>
      <c r="AB9" s="15"/>
      <c r="AC9" s="15"/>
      <c r="AD9" s="15"/>
      <c r="AE9" s="15"/>
    </row>
    <row r="10" customFormat="false" ht="13.5" hidden="false" customHeight="true" outlineLevel="0" collapsed="false">
      <c r="A10" s="1"/>
      <c r="C10" s="16"/>
      <c r="D10" s="16"/>
      <c r="E10" s="16"/>
      <c r="F10" s="16"/>
      <c r="G10" s="16"/>
      <c r="H10" s="16"/>
      <c r="K10" s="17"/>
      <c r="L10" s="17"/>
      <c r="M10" s="17"/>
      <c r="N10" s="17"/>
      <c r="O10" s="17"/>
      <c r="P10" s="17"/>
      <c r="S10" s="18"/>
      <c r="T10" s="18"/>
      <c r="U10" s="18"/>
      <c r="V10" s="18"/>
      <c r="W10" s="18"/>
      <c r="X10" s="18"/>
      <c r="Z10" s="15"/>
      <c r="AA10" s="15"/>
      <c r="AB10" s="15"/>
      <c r="AC10" s="15"/>
      <c r="AD10" s="15"/>
      <c r="AE10" s="15"/>
    </row>
    <row r="11" customFormat="false" ht="13.5" hidden="false" customHeight="true" outlineLevel="0" collapsed="false">
      <c r="A11" s="1"/>
      <c r="C11" s="16"/>
      <c r="D11" s="16"/>
      <c r="E11" s="16"/>
      <c r="F11" s="16"/>
      <c r="G11" s="16"/>
      <c r="H11" s="16"/>
      <c r="K11" s="17"/>
      <c r="L11" s="17"/>
      <c r="M11" s="17"/>
      <c r="N11" s="17"/>
      <c r="O11" s="17"/>
      <c r="P11" s="17"/>
      <c r="S11" s="18"/>
      <c r="T11" s="18"/>
      <c r="U11" s="18"/>
      <c r="V11" s="18"/>
      <c r="W11" s="18"/>
      <c r="X11" s="18"/>
      <c r="Z11" s="15"/>
      <c r="AA11" s="15"/>
      <c r="AB11" s="15"/>
      <c r="AC11" s="15"/>
      <c r="AD11" s="15"/>
      <c r="AE11" s="15"/>
    </row>
    <row r="12" customFormat="false" ht="7.5" hidden="false" customHeight="true" outlineLevel="0" collapsed="false">
      <c r="A12" s="1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5"/>
      <c r="AA12" s="15"/>
      <c r="AB12" s="15"/>
      <c r="AC12" s="15"/>
      <c r="AD12" s="15"/>
      <c r="AE12" s="15"/>
    </row>
    <row r="13" customFormat="false" ht="13.5" hidden="false" customHeight="true" outlineLevel="0" collapsed="false">
      <c r="A13" s="1"/>
      <c r="C13" s="20"/>
      <c r="D13" s="20"/>
      <c r="E13" s="20"/>
      <c r="F13" s="20"/>
      <c r="G13" s="20"/>
      <c r="H13" s="20"/>
      <c r="K13" s="21"/>
      <c r="L13" s="21"/>
      <c r="M13" s="21"/>
      <c r="N13" s="21"/>
      <c r="O13" s="21"/>
      <c r="P13" s="21"/>
      <c r="S13" s="22"/>
      <c r="T13" s="22"/>
      <c r="U13" s="22"/>
      <c r="V13" s="22"/>
      <c r="W13" s="22"/>
      <c r="X13" s="22"/>
      <c r="Z13" s="15"/>
      <c r="AA13" s="15"/>
      <c r="AB13" s="15"/>
      <c r="AC13" s="15"/>
      <c r="AD13" s="15"/>
      <c r="AE13" s="15"/>
    </row>
    <row r="14" customFormat="false" ht="13.5" hidden="false" customHeight="true" outlineLevel="0" collapsed="false">
      <c r="A14" s="1"/>
      <c r="C14" s="20"/>
      <c r="D14" s="20"/>
      <c r="E14" s="20"/>
      <c r="F14" s="20"/>
      <c r="G14" s="20"/>
      <c r="H14" s="20"/>
      <c r="K14" s="21"/>
      <c r="L14" s="21"/>
      <c r="M14" s="21"/>
      <c r="N14" s="21"/>
      <c r="O14" s="21"/>
      <c r="P14" s="21"/>
      <c r="S14" s="22"/>
      <c r="T14" s="22"/>
      <c r="U14" s="22"/>
      <c r="V14" s="22"/>
      <c r="W14" s="22"/>
      <c r="X14" s="22"/>
      <c r="Z14" s="15"/>
      <c r="AA14" s="15"/>
      <c r="AB14" s="15"/>
      <c r="AC14" s="15"/>
      <c r="AD14" s="15"/>
      <c r="AE14" s="15"/>
    </row>
    <row r="15" customFormat="false" ht="24" hidden="false" customHeight="true" outlineLevel="0" collapsed="false">
      <c r="A15" s="1"/>
      <c r="C15" s="23" t="str">
        <f aca="false">IFERROR(INDEX('Analyse des causes'!$D$10:$D$45,MATCH($C$19&amp;"#"&amp;1,'Analyse des causes'!$M$10:$M$45,0)),"")</f>
        <v>Procédure obsolète</v>
      </c>
      <c r="D15" s="23"/>
      <c r="E15" s="23"/>
      <c r="F15" s="23"/>
      <c r="G15" s="23"/>
      <c r="H15" s="23"/>
      <c r="K15" s="24" t="str">
        <f aca="false">IFERROR(INDEX('Analyse des causes'!$D$10:$D$45,MATCH($K$19&amp;"#"&amp;1,'Analyse des causes'!$M$10:$M$45,0)),"")</f>
        <v>Température de l'atelier instable</v>
      </c>
      <c r="L15" s="24"/>
      <c r="M15" s="24"/>
      <c r="N15" s="24"/>
      <c r="O15" s="24"/>
      <c r="P15" s="24"/>
      <c r="S15" s="25" t="str">
        <f aca="false">IFERROR(INDEX('Analyse des causes'!$D$10:$D$45,MATCH($S$19&amp;"#"&amp;1,'Analyse des causes'!$M$10:$M$45,0)),"")</f>
        <v>Instrument de mesure non étalonné</v>
      </c>
      <c r="T15" s="25"/>
      <c r="U15" s="25"/>
      <c r="V15" s="25"/>
      <c r="W15" s="25"/>
      <c r="X15" s="25"/>
      <c r="Z15" s="15"/>
      <c r="AA15" s="15"/>
      <c r="AB15" s="15"/>
      <c r="AC15" s="15"/>
      <c r="AD15" s="15"/>
      <c r="AE15" s="15"/>
    </row>
    <row r="16" customFormat="false" ht="24" hidden="false" customHeight="true" outlineLevel="0" collapsed="false">
      <c r="A16" s="1"/>
      <c r="C16" s="23" t="str">
        <f aca="false">IFERROR(INDEX('Analyse des causes'!$D$10:$D$45,MATCH($C$19&amp;"#"&amp;2,'Analyse des causes'!$M$10:$M$45,0)),"")</f>
        <v>Absence de mode opératoire</v>
      </c>
      <c r="D16" s="23"/>
      <c r="E16" s="23"/>
      <c r="F16" s="23"/>
      <c r="G16" s="23"/>
      <c r="H16" s="23"/>
      <c r="K16" s="24" t="str">
        <f aca="false">IFERROR(INDEX('Analyse des causes'!$D$10:$D$45,MATCH($K$19&amp;"#"&amp;2,'Analyse des causes'!$M$10:$M$45,0)),"")</f>
        <v>Éclairage insuffisant au poste</v>
      </c>
      <c r="L16" s="24"/>
      <c r="M16" s="24"/>
      <c r="N16" s="24"/>
      <c r="O16" s="24"/>
      <c r="P16" s="24"/>
      <c r="S16" s="25" t="str">
        <f aca="false">IFERROR(INDEX('Analyse des causes'!$D$10:$D$45,MATCH($S$19&amp;"#"&amp;2,'Analyse des causes'!$M$10:$M$45,0)),"")</f>
        <v>Critères de contrôle flous</v>
      </c>
      <c r="T16" s="25"/>
      <c r="U16" s="25"/>
      <c r="V16" s="25"/>
      <c r="W16" s="25"/>
      <c r="X16" s="25"/>
      <c r="Z16" s="15"/>
      <c r="AA16" s="15"/>
      <c r="AB16" s="15"/>
      <c r="AC16" s="15"/>
      <c r="AD16" s="15"/>
      <c r="AE16" s="15"/>
    </row>
    <row r="17" customFormat="false" ht="24" hidden="false" customHeight="true" outlineLevel="0" collapsed="false">
      <c r="A17" s="1"/>
      <c r="C17" s="23" t="str">
        <f aca="false">IFERROR(INDEX('Analyse des causes'!$D$10:$D$45,MATCH($C$19&amp;"#"&amp;3,'Analyse des causes'!$M$10:$M$45,0)),"")</f>
        <v>Contrôles trop espacés</v>
      </c>
      <c r="D17" s="23"/>
      <c r="E17" s="23"/>
      <c r="F17" s="23"/>
      <c r="G17" s="23"/>
      <c r="H17" s="23"/>
      <c r="K17" s="24" t="str">
        <f aca="false">IFERROR(INDEX('Analyse des causes'!$D$10:$D$45,MATCH($K$19&amp;"#"&amp;3,'Analyse des causes'!$M$10:$M$45,0)),"")</f>
        <v>Espace de travail encombré</v>
      </c>
      <c r="L17" s="24"/>
      <c r="M17" s="24"/>
      <c r="N17" s="24"/>
      <c r="O17" s="24"/>
      <c r="P17" s="24"/>
      <c r="S17" s="25" t="str">
        <f aca="false">IFERROR(INDEX('Analyse des causes'!$D$10:$D$45,MATCH($S$19&amp;"#"&amp;3,'Analyse des causes'!$M$10:$M$45,0)),"")</f>
        <v>Relevés non enregistrés</v>
      </c>
      <c r="T17" s="25"/>
      <c r="U17" s="25"/>
      <c r="V17" s="25"/>
      <c r="W17" s="25"/>
      <c r="X17" s="25"/>
      <c r="Z17" s="15"/>
      <c r="AA17" s="15"/>
      <c r="AB17" s="15"/>
      <c r="AC17" s="15"/>
      <c r="AD17" s="15"/>
      <c r="AE17" s="15"/>
    </row>
    <row r="18" customFormat="false" ht="24" hidden="false" customHeight="true" outlineLevel="0" collapsed="false">
      <c r="A18" s="1"/>
      <c r="C18" s="23" t="str">
        <f aca="false">IFERROR(INDEX('Analyse des causes'!$D$10:$D$45,MATCH($C$19&amp;"#"&amp;4,'Analyse des causes'!$M$10:$M$45,0)),"")</f>
        <v/>
      </c>
      <c r="D18" s="23"/>
      <c r="E18" s="23"/>
      <c r="F18" s="23"/>
      <c r="G18" s="23"/>
      <c r="H18" s="23"/>
      <c r="K18" s="24" t="str">
        <f aca="false">IFERROR(INDEX('Analyse des causes'!$D$10:$D$45,MATCH($K$19&amp;"#"&amp;4,'Analyse des causes'!$M$10:$M$45,0)),"")</f>
        <v/>
      </c>
      <c r="L18" s="24"/>
      <c r="M18" s="24"/>
      <c r="N18" s="24"/>
      <c r="O18" s="24"/>
      <c r="P18" s="24"/>
      <c r="S18" s="25" t="str">
        <f aca="false">IFERROR(INDEX('Analyse des causes'!$D$10:$D$45,MATCH($S$19&amp;"#"&amp;4,'Analyse des causes'!$M$10:$M$45,0)),"")</f>
        <v/>
      </c>
      <c r="T18" s="25"/>
      <c r="U18" s="25"/>
      <c r="V18" s="25"/>
      <c r="W18" s="25"/>
      <c r="X18" s="25"/>
    </row>
    <row r="19" customFormat="false" ht="21.75" hidden="false" customHeight="true" outlineLevel="0" collapsed="false">
      <c r="A19" s="1"/>
      <c r="C19" s="26" t="str">
        <f aca="false">Paramètres!$B$16</f>
        <v>Méthode</v>
      </c>
      <c r="D19" s="26"/>
      <c r="E19" s="26"/>
      <c r="F19" s="26"/>
      <c r="G19" s="26"/>
      <c r="H19" s="26"/>
      <c r="K19" s="27" t="str">
        <f aca="false">Paramètres!$B$17</f>
        <v>Milieu</v>
      </c>
      <c r="L19" s="27"/>
      <c r="M19" s="27"/>
      <c r="N19" s="27"/>
      <c r="O19" s="27"/>
      <c r="P19" s="27"/>
      <c r="S19" s="28" t="str">
        <f aca="false">Paramètres!$B$18</f>
        <v>Mesure</v>
      </c>
      <c r="T19" s="28"/>
      <c r="U19" s="28"/>
      <c r="V19" s="28"/>
      <c r="W19" s="28"/>
      <c r="X19" s="28"/>
    </row>
    <row r="20" customFormat="false" ht="6" hidden="false" customHeight="true" outlineLevel="0" collapsed="false">
      <c r="A20" s="1"/>
    </row>
    <row r="21" customFormat="false" ht="15" hidden="false" customHeight="true" outlineLevel="0" collapsed="false">
      <c r="A21" s="1"/>
      <c r="C21" s="29" t="s">
        <v>4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</sheetData>
  <mergeCells count="47">
    <mergeCell ref="C2:R2"/>
    <mergeCell ref="S2:AE2"/>
    <mergeCell ref="C3:P3"/>
    <mergeCell ref="Q3:U3"/>
    <mergeCell ref="V3:Z3"/>
    <mergeCell ref="AA3:AB3"/>
    <mergeCell ref="AC3:AE3"/>
    <mergeCell ref="C5:H5"/>
    <mergeCell ref="K5:P5"/>
    <mergeCell ref="S5:X5"/>
    <mergeCell ref="C6:H6"/>
    <mergeCell ref="K6:P6"/>
    <mergeCell ref="S6:X6"/>
    <mergeCell ref="Z6:AE6"/>
    <mergeCell ref="C7:H7"/>
    <mergeCell ref="K7:P7"/>
    <mergeCell ref="S7:X7"/>
    <mergeCell ref="Z7:AE17"/>
    <mergeCell ref="C8:H8"/>
    <mergeCell ref="K8:P8"/>
    <mergeCell ref="S8:X8"/>
    <mergeCell ref="C9:H9"/>
    <mergeCell ref="K9:P9"/>
    <mergeCell ref="S9:X9"/>
    <mergeCell ref="C10:H11"/>
    <mergeCell ref="K10:P11"/>
    <mergeCell ref="S10:X11"/>
    <mergeCell ref="C12:Y12"/>
    <mergeCell ref="C13:H14"/>
    <mergeCell ref="K13:P14"/>
    <mergeCell ref="S13:X14"/>
    <mergeCell ref="C15:H15"/>
    <mergeCell ref="K15:P15"/>
    <mergeCell ref="S15:X15"/>
    <mergeCell ref="C16:H16"/>
    <mergeCell ref="K16:P16"/>
    <mergeCell ref="S16:X16"/>
    <mergeCell ref="C17:H17"/>
    <mergeCell ref="K17:P17"/>
    <mergeCell ref="S17:X17"/>
    <mergeCell ref="C18:H18"/>
    <mergeCell ref="K18:P18"/>
    <mergeCell ref="S18:X18"/>
    <mergeCell ref="C19:H19"/>
    <mergeCell ref="K19:P19"/>
    <mergeCell ref="S19:X19"/>
    <mergeCell ref="C21:AE21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S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5"/>
    <col collapsed="false" customWidth="true" hidden="false" outlineLevel="0" max="3" min="3" style="0" width="16"/>
    <col collapsed="false" customWidth="true" hidden="false" outlineLevel="0" max="4" min="4" style="0" width="32"/>
    <col collapsed="false" customWidth="true" hidden="false" outlineLevel="0" max="5" min="5" style="0" width="30"/>
    <col collapsed="false" customWidth="true" hidden="false" outlineLevel="0" max="7" min="6" style="0" width="8"/>
    <col collapsed="false" customWidth="true" hidden="false" outlineLevel="0" max="8" min="8" style="0" width="9"/>
    <col collapsed="false" customWidth="true" hidden="false" outlineLevel="0" max="9" min="9" style="0" width="11"/>
    <col collapsed="false" customWidth="true" hidden="false" outlineLevel="0" max="10" min="10" style="0" width="10"/>
    <col collapsed="false" customWidth="true" hidden="false" outlineLevel="0" max="11" min="11" style="0" width="2"/>
    <col collapsed="false" customWidth="true" hidden="true" outlineLevel="0" max="12" min="12" style="0" width="10"/>
    <col collapsed="false" customWidth="true" hidden="true" outlineLevel="0" max="13" min="13" style="0" width="15"/>
    <col collapsed="false" customWidth="true" hidden="false" outlineLevel="0" max="14" min="14" style="0" width="2"/>
    <col collapsed="false" customWidth="true" hidden="true" outlineLevel="0" max="15" min="15" style="0" width="4"/>
    <col collapsed="false" customWidth="true" hidden="false" outlineLevel="0" max="16" min="16" style="0" width="16"/>
    <col collapsed="false" customWidth="true" hidden="false" outlineLevel="0" max="18" min="17" style="0" width="11"/>
    <col collapsed="false" customWidth="true" hidden="false" outlineLevel="0" max="19" min="19" style="0" width="6"/>
    <col collapsed="false" customWidth="true" hidden="false" outlineLevel="0" max="20" min="20" style="0" width="2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30" t="s">
        <v>5</v>
      </c>
      <c r="C2" s="30"/>
      <c r="D2" s="30"/>
      <c r="E2" s="30"/>
      <c r="F2" s="30"/>
      <c r="G2" s="30"/>
      <c r="H2" s="30"/>
      <c r="I2" s="31" t="s">
        <v>6</v>
      </c>
      <c r="J2" s="31"/>
    </row>
    <row r="3" customFormat="false" ht="15" hidden="false" customHeight="true" outlineLevel="0" collapsed="false">
      <c r="B3" s="32" t="s">
        <v>7</v>
      </c>
      <c r="C3" s="32"/>
      <c r="D3" s="32"/>
      <c r="E3" s="32"/>
      <c r="F3" s="32"/>
      <c r="G3" s="32"/>
      <c r="H3" s="32"/>
      <c r="I3" s="32"/>
      <c r="J3" s="32"/>
    </row>
    <row r="4" customFormat="false" ht="6" hidden="false" customHeight="true" outlineLevel="0" collapsed="false">
      <c r="B4" s="33"/>
      <c r="C4" s="33"/>
      <c r="D4" s="33"/>
      <c r="E4" s="33"/>
      <c r="F4" s="33"/>
      <c r="G4" s="33"/>
      <c r="H4" s="33"/>
      <c r="I4" s="33"/>
      <c r="J4" s="33"/>
    </row>
    <row r="5" customFormat="false" ht="15" hidden="false" customHeight="true" outlineLevel="0" collapsed="false">
      <c r="B5" s="34" t="s">
        <v>8</v>
      </c>
      <c r="C5" s="34"/>
      <c r="D5" s="35" t="str">
        <f aca="false">Paramètres!$C$6</f>
        <v>Hausse du taux de non-conformité produit</v>
      </c>
      <c r="E5" s="35"/>
      <c r="F5" s="35"/>
      <c r="G5" s="35"/>
      <c r="H5" s="35"/>
      <c r="I5" s="35"/>
      <c r="J5" s="35"/>
    </row>
    <row r="7" customFormat="false" ht="15" hidden="false" customHeight="true" outlineLevel="0" collapsed="false">
      <c r="B7" s="36" t="s">
        <v>9</v>
      </c>
      <c r="C7" s="36"/>
      <c r="D7" s="36" t="s">
        <v>10</v>
      </c>
      <c r="E7" s="36"/>
      <c r="F7" s="36" t="s">
        <v>11</v>
      </c>
      <c r="G7" s="36"/>
      <c r="H7" s="36" t="s">
        <v>12</v>
      </c>
      <c r="I7" s="36"/>
      <c r="J7" s="36"/>
      <c r="P7" s="37" t="s">
        <v>13</v>
      </c>
      <c r="Q7" s="37"/>
      <c r="R7" s="37"/>
      <c r="S7" s="37"/>
    </row>
    <row r="8" customFormat="false" ht="21.75" hidden="false" customHeight="true" outlineLevel="0" collapsed="false">
      <c r="B8" s="38" t="n">
        <f aca="false">COUNTA($D$10:$D$45)</f>
        <v>18</v>
      </c>
      <c r="C8" s="38"/>
      <c r="D8" s="38" t="n">
        <f aca="false">COUNTIF($J$10:$J$45,"Oui")</f>
        <v>5</v>
      </c>
      <c r="E8" s="38"/>
      <c r="F8" s="38" t="n">
        <f aca="false">IFERROR(MAX($H$10:$H$45),0)</f>
        <v>16</v>
      </c>
      <c r="G8" s="38"/>
      <c r="H8" s="39" t="str">
        <f aca="false">IFERROR($P$18,"")</f>
        <v>Main-d'œuvre</v>
      </c>
      <c r="I8" s="39"/>
      <c r="J8" s="39"/>
      <c r="P8" s="40" t="s">
        <v>14</v>
      </c>
      <c r="Q8" s="40" t="s">
        <v>15</v>
      </c>
      <c r="R8" s="40" t="s">
        <v>16</v>
      </c>
      <c r="S8" s="40" t="s">
        <v>17</v>
      </c>
    </row>
    <row r="9" customFormat="false" ht="15.75" hidden="false" customHeight="true" outlineLevel="0" collapsed="false">
      <c r="B9" s="40" t="s">
        <v>18</v>
      </c>
      <c r="C9" s="40" t="s">
        <v>14</v>
      </c>
      <c r="D9" s="40" t="s">
        <v>19</v>
      </c>
      <c r="E9" s="40" t="s">
        <v>20</v>
      </c>
      <c r="F9" s="40" t="s">
        <v>21</v>
      </c>
      <c r="G9" s="40" t="s">
        <v>22</v>
      </c>
      <c r="H9" s="40" t="s">
        <v>16</v>
      </c>
      <c r="I9" s="40" t="s">
        <v>23</v>
      </c>
      <c r="J9" s="40" t="s">
        <v>24</v>
      </c>
      <c r="L9" s="41" t="s">
        <v>25</v>
      </c>
      <c r="M9" s="41"/>
      <c r="P9" s="42" t="str">
        <f aca="false">Paramètres!$B$13</f>
        <v>Main-d'œuvre</v>
      </c>
      <c r="Q9" s="43" t="n">
        <f aca="false">COUNTIF($C$10:$C$45,$P9)</f>
        <v>3</v>
      </c>
      <c r="R9" s="44" t="n">
        <f aca="false">SUMIF($C$10:$C$45,$P9,$H$10:$H$45)</f>
        <v>37</v>
      </c>
      <c r="S9" s="45" t="n">
        <f aca="false">IF($R9="","",RANK($R9,$R$9:$R$14,0)+COUNTIF($R$9:$R9,$R9)-1)</f>
        <v>1</v>
      </c>
    </row>
    <row r="10" customFormat="false" ht="15.75" hidden="false" customHeight="true" outlineLevel="0" collapsed="false">
      <c r="B10" s="46" t="n">
        <f aca="false">IF($D10="","",ROW()-9)</f>
        <v>1</v>
      </c>
      <c r="C10" s="47" t="s">
        <v>26</v>
      </c>
      <c r="D10" s="48" t="s">
        <v>27</v>
      </c>
      <c r="E10" s="49" t="s">
        <v>28</v>
      </c>
      <c r="F10" s="50" t="n">
        <v>4</v>
      </c>
      <c r="G10" s="50" t="n">
        <v>4</v>
      </c>
      <c r="H10" s="51" t="n">
        <f aca="false">IF($D10="","",$F10*$G10)</f>
        <v>16</v>
      </c>
      <c r="I10" s="52" t="str">
        <f aca="false">IF($D10="","",IF($H10&gt;=16,"Critique",IF($H10&gt;=11,"Élevé",IF($H10&gt;=6,"Moyen","Faible"))))</f>
        <v>Critique</v>
      </c>
      <c r="J10" s="53" t="s">
        <v>29</v>
      </c>
      <c r="L10" s="54" t="n">
        <f aca="false">IF($D10="","",COUNTIF($C$10:$C10,$C10))</f>
        <v>1</v>
      </c>
      <c r="M10" s="54" t="str">
        <f aca="false">IF($D10="","",$C10&amp;"#"&amp;$L10)</f>
        <v>Main-d'œuvre#1</v>
      </c>
      <c r="P10" s="55" t="str">
        <f aca="false">Paramètres!$B$14</f>
        <v>Matière</v>
      </c>
      <c r="Q10" s="56" t="n">
        <f aca="false">COUNTIF($C$10:$C$45,$P10)</f>
        <v>3</v>
      </c>
      <c r="R10" s="57" t="n">
        <f aca="false">SUMIF($C$10:$C$45,$P10,$H$10:$H$45)</f>
        <v>32</v>
      </c>
      <c r="S10" s="58" t="n">
        <f aca="false">IF($R10="","",RANK($R10,$R$9:$R$14,0)+COUNTIF($R$9:$R10,$R10)-1)</f>
        <v>4</v>
      </c>
    </row>
    <row r="11" customFormat="false" ht="15.75" hidden="false" customHeight="true" outlineLevel="0" collapsed="false">
      <c r="B11" s="59" t="n">
        <f aca="false">IF($D11="","",ROW()-9)</f>
        <v>2</v>
      </c>
      <c r="C11" s="60" t="s">
        <v>26</v>
      </c>
      <c r="D11" s="61" t="s">
        <v>30</v>
      </c>
      <c r="E11" s="62"/>
      <c r="F11" s="63" t="n">
        <v>3</v>
      </c>
      <c r="G11" s="63" t="n">
        <v>3</v>
      </c>
      <c r="H11" s="64" t="n">
        <f aca="false">IF($D11="","",$F11*$G11)</f>
        <v>9</v>
      </c>
      <c r="I11" s="65" t="str">
        <f aca="false">IF($D11="","",IF($H11&gt;=16,"Critique",IF($H11&gt;=11,"Élevé",IF($H11&gt;=6,"Moyen","Faible"))))</f>
        <v>Moyen</v>
      </c>
      <c r="J11" s="66" t="s">
        <v>31</v>
      </c>
      <c r="L11" s="54" t="n">
        <f aca="false">IF($D11="","",COUNTIF($C$10:$C11,$C11))</f>
        <v>2</v>
      </c>
      <c r="M11" s="54" t="str">
        <f aca="false">IF($D11="","",$C11&amp;"#"&amp;$L11)</f>
        <v>Main-d'œuvre#2</v>
      </c>
      <c r="P11" s="67" t="str">
        <f aca="false">Paramètres!$B$15</f>
        <v>Matériel</v>
      </c>
      <c r="Q11" s="68" t="n">
        <f aca="false">COUNTIF($C$10:$C$45,$P11)</f>
        <v>3</v>
      </c>
      <c r="R11" s="69" t="n">
        <f aca="false">SUMIF($C$10:$C$45,$P11,$H$10:$H$45)</f>
        <v>34</v>
      </c>
      <c r="S11" s="70" t="n">
        <f aca="false">IF($R11="","",RANK($R11,$R$9:$R$14,0)+COUNTIF($R$9:$R11,$R11)-1)</f>
        <v>2</v>
      </c>
    </row>
    <row r="12" customFormat="false" ht="15.75" hidden="false" customHeight="true" outlineLevel="0" collapsed="false">
      <c r="B12" s="71" t="n">
        <f aca="false">IF($D12="","",ROW()-9)</f>
        <v>3</v>
      </c>
      <c r="C12" s="72" t="s">
        <v>26</v>
      </c>
      <c r="D12" s="73" t="s">
        <v>32</v>
      </c>
      <c r="E12" s="74" t="s">
        <v>33</v>
      </c>
      <c r="F12" s="75" t="n">
        <v>3</v>
      </c>
      <c r="G12" s="75" t="n">
        <v>4</v>
      </c>
      <c r="H12" s="76" t="n">
        <f aca="false">IF($D12="","",$F12*$G12)</f>
        <v>12</v>
      </c>
      <c r="I12" s="77" t="str">
        <f aca="false">IF($D12="","",IF($H12&gt;=16,"Critique",IF($H12&gt;=11,"Élevé",IF($H12&gt;=6,"Moyen","Faible"))))</f>
        <v>Élevé</v>
      </c>
      <c r="J12" s="78" t="s">
        <v>31</v>
      </c>
      <c r="L12" s="54" t="n">
        <f aca="false">IF($D12="","",COUNTIF($C$10:$C12,$C12))</f>
        <v>3</v>
      </c>
      <c r="M12" s="54" t="str">
        <f aca="false">IF($D12="","",$C12&amp;"#"&amp;$L12)</f>
        <v>Main-d'œuvre#3</v>
      </c>
      <c r="P12" s="55" t="str">
        <f aca="false">Paramètres!$B$16</f>
        <v>Méthode</v>
      </c>
      <c r="Q12" s="56" t="n">
        <f aca="false">COUNTIF($C$10:$C$45,$P12)</f>
        <v>3</v>
      </c>
      <c r="R12" s="57" t="n">
        <f aca="false">SUMIF($C$10:$C$45,$P12,$H$10:$H$45)</f>
        <v>33</v>
      </c>
      <c r="S12" s="58" t="n">
        <f aca="false">IF($R12="","",RANK($R12,$R$9:$R$14,0)+COUNTIF($R$9:$R12,$R12)-1)</f>
        <v>3</v>
      </c>
    </row>
    <row r="13" customFormat="false" ht="15.75" hidden="false" customHeight="true" outlineLevel="0" collapsed="false">
      <c r="B13" s="59" t="n">
        <f aca="false">IF($D13="","",ROW()-9)</f>
        <v>4</v>
      </c>
      <c r="C13" s="60" t="s">
        <v>34</v>
      </c>
      <c r="D13" s="61" t="s">
        <v>35</v>
      </c>
      <c r="E13" s="62" t="s">
        <v>36</v>
      </c>
      <c r="F13" s="63" t="n">
        <v>5</v>
      </c>
      <c r="G13" s="63" t="n">
        <v>3</v>
      </c>
      <c r="H13" s="64" t="n">
        <f aca="false">IF($D13="","",$F13*$G13)</f>
        <v>15</v>
      </c>
      <c r="I13" s="65" t="str">
        <f aca="false">IF($D13="","",IF($H13&gt;=16,"Critique",IF($H13&gt;=11,"Élevé",IF($H13&gt;=6,"Moyen","Faible"))))</f>
        <v>Élevé</v>
      </c>
      <c r="J13" s="66" t="s">
        <v>29</v>
      </c>
      <c r="L13" s="54" t="n">
        <f aca="false">IF($D13="","",COUNTIF($C$10:$C13,$C13))</f>
        <v>1</v>
      </c>
      <c r="M13" s="54" t="str">
        <f aca="false">IF($D13="","",$C13&amp;"#"&amp;$L13)</f>
        <v>Matière#1</v>
      </c>
      <c r="P13" s="67" t="str">
        <f aca="false">Paramètres!$B$17</f>
        <v>Milieu</v>
      </c>
      <c r="Q13" s="68" t="n">
        <f aca="false">COUNTIF($C$10:$C$45,$P13)</f>
        <v>3</v>
      </c>
      <c r="R13" s="69" t="n">
        <f aca="false">SUMIF($C$10:$C$45,$P13,$H$10:$H$45)</f>
        <v>16</v>
      </c>
      <c r="S13" s="70" t="n">
        <f aca="false">IF($R13="","",RANK($R13,$R$9:$R$14,0)+COUNTIF($R$9:$R13,$R13)-1)</f>
        <v>6</v>
      </c>
    </row>
    <row r="14" customFormat="false" ht="15.75" hidden="false" customHeight="true" outlineLevel="0" collapsed="false">
      <c r="B14" s="71" t="n">
        <f aca="false">IF($D14="","",ROW()-9)</f>
        <v>5</v>
      </c>
      <c r="C14" s="72" t="s">
        <v>34</v>
      </c>
      <c r="D14" s="73" t="s">
        <v>37</v>
      </c>
      <c r="E14" s="74"/>
      <c r="F14" s="75" t="n">
        <v>4</v>
      </c>
      <c r="G14" s="75" t="n">
        <v>2</v>
      </c>
      <c r="H14" s="76" t="n">
        <f aca="false">IF($D14="","",$F14*$G14)</f>
        <v>8</v>
      </c>
      <c r="I14" s="77" t="str">
        <f aca="false">IF($D14="","",IF($H14&gt;=16,"Critique",IF($H14&gt;=11,"Élevé",IF($H14&gt;=6,"Moyen","Faible"))))</f>
        <v>Moyen</v>
      </c>
      <c r="J14" s="78" t="s">
        <v>31</v>
      </c>
      <c r="L14" s="54" t="n">
        <f aca="false">IF($D14="","",COUNTIF($C$10:$C14,$C14))</f>
        <v>2</v>
      </c>
      <c r="M14" s="54" t="str">
        <f aca="false">IF($D14="","",$C14&amp;"#"&amp;$L14)</f>
        <v>Matière#2</v>
      </c>
      <c r="P14" s="79" t="str">
        <f aca="false">Paramètres!$B$18</f>
        <v>Mesure</v>
      </c>
      <c r="Q14" s="80" t="n">
        <f aca="false">COUNTIF($C$10:$C$45,$P14)</f>
        <v>3</v>
      </c>
      <c r="R14" s="81" t="n">
        <f aca="false">SUMIF($C$10:$C$45,$P14,$H$10:$H$45)</f>
        <v>23</v>
      </c>
      <c r="S14" s="82" t="n">
        <f aca="false">IF($R14="","",RANK($R14,$R$9:$R$14,0)+COUNTIF($R$9:$R14,$R14)-1)</f>
        <v>5</v>
      </c>
    </row>
    <row r="15" customFormat="false" ht="15.75" hidden="false" customHeight="true" outlineLevel="0" collapsed="false">
      <c r="B15" s="59" t="n">
        <f aca="false">IF($D15="","",ROW()-9)</f>
        <v>6</v>
      </c>
      <c r="C15" s="60" t="s">
        <v>34</v>
      </c>
      <c r="D15" s="61" t="s">
        <v>38</v>
      </c>
      <c r="E15" s="62" t="s">
        <v>39</v>
      </c>
      <c r="F15" s="63" t="n">
        <v>3</v>
      </c>
      <c r="G15" s="63" t="n">
        <v>3</v>
      </c>
      <c r="H15" s="64" t="n">
        <f aca="false">IF($D15="","",$F15*$G15)</f>
        <v>9</v>
      </c>
      <c r="I15" s="65" t="str">
        <f aca="false">IF($D15="","",IF($H15&gt;=16,"Critique",IF($H15&gt;=11,"Élevé",IF($H15&gt;=6,"Moyen","Faible"))))</f>
        <v>Moyen</v>
      </c>
      <c r="J15" s="66" t="s">
        <v>31</v>
      </c>
      <c r="L15" s="54" t="n">
        <f aca="false">IF($D15="","",COUNTIF($C$10:$C15,$C15))</f>
        <v>3</v>
      </c>
      <c r="M15" s="54" t="str">
        <f aca="false">IF($D15="","",$C15&amp;"#"&amp;$L15)</f>
        <v>Matière#3</v>
      </c>
    </row>
    <row r="16" customFormat="false" ht="15.75" hidden="false" customHeight="true" outlineLevel="0" collapsed="false">
      <c r="B16" s="71" t="n">
        <f aca="false">IF($D16="","",ROW()-9)</f>
        <v>7</v>
      </c>
      <c r="C16" s="72" t="s">
        <v>40</v>
      </c>
      <c r="D16" s="73" t="s">
        <v>41</v>
      </c>
      <c r="E16" s="74" t="s">
        <v>42</v>
      </c>
      <c r="F16" s="75" t="n">
        <v>4</v>
      </c>
      <c r="G16" s="75" t="n">
        <v>4</v>
      </c>
      <c r="H16" s="76" t="n">
        <f aca="false">IF($D16="","",$F16*$G16)</f>
        <v>16</v>
      </c>
      <c r="I16" s="77" t="str">
        <f aca="false">IF($D16="","",IF($H16&gt;=16,"Critique",IF($H16&gt;=11,"Élevé",IF($H16&gt;=6,"Moyen","Faible"))))</f>
        <v>Critique</v>
      </c>
      <c r="J16" s="78" t="s">
        <v>29</v>
      </c>
      <c r="L16" s="54" t="n">
        <f aca="false">IF($D16="","",COUNTIF($C$10:$C16,$C16))</f>
        <v>1</v>
      </c>
      <c r="M16" s="54" t="str">
        <f aca="false">IF($D16="","",$C16&amp;"#"&amp;$L16)</f>
        <v>Matériel#1</v>
      </c>
      <c r="P16" s="37" t="s">
        <v>43</v>
      </c>
      <c r="Q16" s="37"/>
      <c r="R16" s="37"/>
    </row>
    <row r="17" customFormat="false" ht="15.75" hidden="false" customHeight="true" outlineLevel="0" collapsed="false">
      <c r="B17" s="59" t="n">
        <f aca="false">IF($D17="","",ROW()-9)</f>
        <v>8</v>
      </c>
      <c r="C17" s="60" t="s">
        <v>40</v>
      </c>
      <c r="D17" s="61" t="s">
        <v>44</v>
      </c>
      <c r="E17" s="62"/>
      <c r="F17" s="63" t="n">
        <v>4</v>
      </c>
      <c r="G17" s="63" t="n">
        <v>3</v>
      </c>
      <c r="H17" s="64" t="n">
        <f aca="false">IF($D17="","",$F17*$G17)</f>
        <v>12</v>
      </c>
      <c r="I17" s="65" t="str">
        <f aca="false">IF($D17="","",IF($H17&gt;=16,"Critique",IF($H17&gt;=11,"Élevé",IF($H17&gt;=6,"Moyen","Faible"))))</f>
        <v>Élevé</v>
      </c>
      <c r="J17" s="66" t="s">
        <v>31</v>
      </c>
      <c r="L17" s="54" t="n">
        <f aca="false">IF($D17="","",COUNTIF($C$10:$C17,$C17))</f>
        <v>2</v>
      </c>
      <c r="M17" s="54" t="str">
        <f aca="false">IF($D17="","",$C17&amp;"#"&amp;$L17)</f>
        <v>Matériel#2</v>
      </c>
      <c r="P17" s="40" t="s">
        <v>14</v>
      </c>
      <c r="Q17" s="40" t="s">
        <v>16</v>
      </c>
      <c r="R17" s="40" t="s">
        <v>45</v>
      </c>
    </row>
    <row r="18" customFormat="false" ht="15.75" hidden="false" customHeight="true" outlineLevel="0" collapsed="false">
      <c r="B18" s="71" t="n">
        <f aca="false">IF($D18="","",ROW()-9)</f>
        <v>9</v>
      </c>
      <c r="C18" s="72" t="s">
        <v>40</v>
      </c>
      <c r="D18" s="73" t="s">
        <v>46</v>
      </c>
      <c r="E18" s="74"/>
      <c r="F18" s="75" t="n">
        <v>3</v>
      </c>
      <c r="G18" s="75" t="n">
        <v>2</v>
      </c>
      <c r="H18" s="76" t="n">
        <f aca="false">IF($D18="","",$F18*$G18)</f>
        <v>6</v>
      </c>
      <c r="I18" s="77" t="str">
        <f aca="false">IF($D18="","",IF($H18&gt;=16,"Critique",IF($H18&gt;=11,"Élevé",IF($H18&gt;=6,"Moyen","Faible"))))</f>
        <v>Moyen</v>
      </c>
      <c r="J18" s="78" t="s">
        <v>31</v>
      </c>
      <c r="L18" s="54" t="n">
        <f aca="false">IF($D18="","",COUNTIF($C$10:$C18,$C18))</f>
        <v>3</v>
      </c>
      <c r="M18" s="54" t="str">
        <f aca="false">IF($D18="","",$C18&amp;"#"&amp;$L18)</f>
        <v>Matériel#3</v>
      </c>
      <c r="O18" s="0" t="n">
        <v>1</v>
      </c>
      <c r="P18" s="42" t="str">
        <f aca="false">IFERROR(INDEX($P$9:$P$14,MATCH($O18,$S$9:$S$14,0)),"")</f>
        <v>Main-d'œuvre</v>
      </c>
      <c r="Q18" s="44" t="n">
        <f aca="false">IFERROR(INDEX($R$9:$R$14,MATCH($O18,$S$9:$S$14,0)),"")</f>
        <v>37</v>
      </c>
      <c r="R18" s="83" t="n">
        <f aca="false">IFERROR(SUM($Q$18:$Q18)/SUM($R$9:$R$14),"")</f>
        <v>0.211428571428571</v>
      </c>
    </row>
    <row r="19" customFormat="false" ht="15.75" hidden="false" customHeight="true" outlineLevel="0" collapsed="false">
      <c r="B19" s="59" t="n">
        <f aca="false">IF($D19="","",ROW()-9)</f>
        <v>10</v>
      </c>
      <c r="C19" s="60" t="s">
        <v>47</v>
      </c>
      <c r="D19" s="61" t="s">
        <v>48</v>
      </c>
      <c r="E19" s="62" t="s">
        <v>49</v>
      </c>
      <c r="F19" s="63" t="n">
        <v>4</v>
      </c>
      <c r="G19" s="63" t="n">
        <v>3</v>
      </c>
      <c r="H19" s="64" t="n">
        <f aca="false">IF($D19="","",$F19*$G19)</f>
        <v>12</v>
      </c>
      <c r="I19" s="65" t="str">
        <f aca="false">IF($D19="","",IF($H19&gt;=16,"Critique",IF($H19&gt;=11,"Élevé",IF($H19&gt;=6,"Moyen","Faible"))))</f>
        <v>Élevé</v>
      </c>
      <c r="J19" s="66" t="s">
        <v>29</v>
      </c>
      <c r="L19" s="54" t="n">
        <f aca="false">IF($D19="","",COUNTIF($C$10:$C19,$C19))</f>
        <v>1</v>
      </c>
      <c r="M19" s="54" t="str">
        <f aca="false">IF($D19="","",$C19&amp;"#"&amp;$L19)</f>
        <v>Méthode#1</v>
      </c>
      <c r="O19" s="0" t="n">
        <v>2</v>
      </c>
      <c r="P19" s="55" t="str">
        <f aca="false">IFERROR(INDEX($P$9:$P$14,MATCH($O19,$S$9:$S$14,0)),"")</f>
        <v>Matériel</v>
      </c>
      <c r="Q19" s="57" t="n">
        <f aca="false">IFERROR(INDEX($R$9:$R$14,MATCH($O19,$S$9:$S$14,0)),"")</f>
        <v>34</v>
      </c>
      <c r="R19" s="84" t="n">
        <f aca="false">IFERROR(SUM($Q$18:$Q19)/SUM($R$9:$R$14),"")</f>
        <v>0.405714285714286</v>
      </c>
    </row>
    <row r="20" customFormat="false" ht="15.75" hidden="false" customHeight="true" outlineLevel="0" collapsed="false">
      <c r="B20" s="71" t="n">
        <f aca="false">IF($D20="","",ROW()-9)</f>
        <v>11</v>
      </c>
      <c r="C20" s="72" t="s">
        <v>47</v>
      </c>
      <c r="D20" s="73" t="s">
        <v>50</v>
      </c>
      <c r="E20" s="74"/>
      <c r="F20" s="75" t="n">
        <v>3</v>
      </c>
      <c r="G20" s="75" t="n">
        <v>3</v>
      </c>
      <c r="H20" s="76" t="n">
        <f aca="false">IF($D20="","",$F20*$G20)</f>
        <v>9</v>
      </c>
      <c r="I20" s="77" t="str">
        <f aca="false">IF($D20="","",IF($H20&gt;=16,"Critique",IF($H20&gt;=11,"Élevé",IF($H20&gt;=6,"Moyen","Faible"))))</f>
        <v>Moyen</v>
      </c>
      <c r="J20" s="78" t="s">
        <v>31</v>
      </c>
      <c r="L20" s="54" t="n">
        <f aca="false">IF($D20="","",COUNTIF($C$10:$C20,$C20))</f>
        <v>2</v>
      </c>
      <c r="M20" s="54" t="str">
        <f aca="false">IF($D20="","",$C20&amp;"#"&amp;$L20)</f>
        <v>Méthode#2</v>
      </c>
      <c r="O20" s="0" t="n">
        <v>3</v>
      </c>
      <c r="P20" s="67" t="str">
        <f aca="false">IFERROR(INDEX($P$9:$P$14,MATCH($O20,$S$9:$S$14,0)),"")</f>
        <v>Méthode</v>
      </c>
      <c r="Q20" s="69" t="n">
        <f aca="false">IFERROR(INDEX($R$9:$R$14,MATCH($O20,$S$9:$S$14,0)),"")</f>
        <v>33</v>
      </c>
      <c r="R20" s="85" t="n">
        <f aca="false">IFERROR(SUM($Q$18:$Q20)/SUM($R$9:$R$14),"")</f>
        <v>0.594285714285714</v>
      </c>
    </row>
    <row r="21" customFormat="false" ht="15.75" hidden="false" customHeight="true" outlineLevel="0" collapsed="false">
      <c r="B21" s="59" t="n">
        <f aca="false">IF($D21="","",ROW()-9)</f>
        <v>12</v>
      </c>
      <c r="C21" s="60" t="s">
        <v>47</v>
      </c>
      <c r="D21" s="61" t="s">
        <v>51</v>
      </c>
      <c r="E21" s="62"/>
      <c r="F21" s="63" t="n">
        <v>3</v>
      </c>
      <c r="G21" s="63" t="n">
        <v>4</v>
      </c>
      <c r="H21" s="64" t="n">
        <f aca="false">IF($D21="","",$F21*$G21)</f>
        <v>12</v>
      </c>
      <c r="I21" s="65" t="str">
        <f aca="false">IF($D21="","",IF($H21&gt;=16,"Critique",IF($H21&gt;=11,"Élevé",IF($H21&gt;=6,"Moyen","Faible"))))</f>
        <v>Élevé</v>
      </c>
      <c r="J21" s="66" t="s">
        <v>31</v>
      </c>
      <c r="L21" s="54" t="n">
        <f aca="false">IF($D21="","",COUNTIF($C$10:$C21,$C21))</f>
        <v>3</v>
      </c>
      <c r="M21" s="54" t="str">
        <f aca="false">IF($D21="","",$C21&amp;"#"&amp;$L21)</f>
        <v>Méthode#3</v>
      </c>
      <c r="O21" s="0" t="n">
        <v>4</v>
      </c>
      <c r="P21" s="55" t="str">
        <f aca="false">IFERROR(INDEX($P$9:$P$14,MATCH($O21,$S$9:$S$14,0)),"")</f>
        <v>Matière</v>
      </c>
      <c r="Q21" s="57" t="n">
        <f aca="false">IFERROR(INDEX($R$9:$R$14,MATCH($O21,$S$9:$S$14,0)),"")</f>
        <v>32</v>
      </c>
      <c r="R21" s="84" t="n">
        <f aca="false">IFERROR(SUM($Q$18:$Q21)/SUM($R$9:$R$14),"")</f>
        <v>0.777142857142857</v>
      </c>
    </row>
    <row r="22" customFormat="false" ht="15.75" hidden="false" customHeight="true" outlineLevel="0" collapsed="false">
      <c r="B22" s="71" t="n">
        <f aca="false">IF($D22="","",ROW()-9)</f>
        <v>13</v>
      </c>
      <c r="C22" s="72" t="s">
        <v>52</v>
      </c>
      <c r="D22" s="73" t="s">
        <v>53</v>
      </c>
      <c r="E22" s="74"/>
      <c r="F22" s="75" t="n">
        <v>2</v>
      </c>
      <c r="G22" s="75" t="n">
        <v>3</v>
      </c>
      <c r="H22" s="76" t="n">
        <f aca="false">IF($D22="","",$F22*$G22)</f>
        <v>6</v>
      </c>
      <c r="I22" s="77" t="str">
        <f aca="false">IF($D22="","",IF($H22&gt;=16,"Critique",IF($H22&gt;=11,"Élevé",IF($H22&gt;=6,"Moyen","Faible"))))</f>
        <v>Moyen</v>
      </c>
      <c r="J22" s="78" t="s">
        <v>31</v>
      </c>
      <c r="L22" s="54" t="n">
        <f aca="false">IF($D22="","",COUNTIF($C$10:$C22,$C22))</f>
        <v>1</v>
      </c>
      <c r="M22" s="54" t="str">
        <f aca="false">IF($D22="","",$C22&amp;"#"&amp;$L22)</f>
        <v>Milieu#1</v>
      </c>
      <c r="O22" s="0" t="n">
        <v>5</v>
      </c>
      <c r="P22" s="67" t="str">
        <f aca="false">IFERROR(INDEX($P$9:$P$14,MATCH($O22,$S$9:$S$14,0)),"")</f>
        <v>Mesure</v>
      </c>
      <c r="Q22" s="69" t="n">
        <f aca="false">IFERROR(INDEX($R$9:$R$14,MATCH($O22,$S$9:$S$14,0)),"")</f>
        <v>23</v>
      </c>
      <c r="R22" s="85" t="n">
        <f aca="false">IFERROR(SUM($Q$18:$Q22)/SUM($R$9:$R$14),"")</f>
        <v>0.908571428571429</v>
      </c>
    </row>
    <row r="23" customFormat="false" ht="15.75" hidden="false" customHeight="true" outlineLevel="0" collapsed="false">
      <c r="B23" s="59" t="n">
        <f aca="false">IF($D23="","",ROW()-9)</f>
        <v>14</v>
      </c>
      <c r="C23" s="60" t="s">
        <v>52</v>
      </c>
      <c r="D23" s="61" t="s">
        <v>54</v>
      </c>
      <c r="E23" s="62"/>
      <c r="F23" s="63" t="n">
        <v>2</v>
      </c>
      <c r="G23" s="63" t="n">
        <v>2</v>
      </c>
      <c r="H23" s="64" t="n">
        <f aca="false">IF($D23="","",$F23*$G23)</f>
        <v>4</v>
      </c>
      <c r="I23" s="65" t="str">
        <f aca="false">IF($D23="","",IF($H23&gt;=16,"Critique",IF($H23&gt;=11,"Élevé",IF($H23&gt;=6,"Moyen","Faible"))))</f>
        <v>Faible</v>
      </c>
      <c r="J23" s="66" t="s">
        <v>31</v>
      </c>
      <c r="L23" s="54" t="n">
        <f aca="false">IF($D23="","",COUNTIF($C$10:$C23,$C23))</f>
        <v>2</v>
      </c>
      <c r="M23" s="54" t="str">
        <f aca="false">IF($D23="","",$C23&amp;"#"&amp;$L23)</f>
        <v>Milieu#2</v>
      </c>
      <c r="O23" s="0" t="n">
        <v>6</v>
      </c>
      <c r="P23" s="79" t="str">
        <f aca="false">IFERROR(INDEX($P$9:$P$14,MATCH($O23,$S$9:$S$14,0)),"")</f>
        <v>Milieu</v>
      </c>
      <c r="Q23" s="81" t="n">
        <f aca="false">IFERROR(INDEX($R$9:$R$14,MATCH($O23,$S$9:$S$14,0)),"")</f>
        <v>16</v>
      </c>
      <c r="R23" s="86" t="n">
        <f aca="false">IFERROR(SUM($Q$18:$Q23)/SUM($R$9:$R$14),"")</f>
        <v>1</v>
      </c>
    </row>
    <row r="24" customFormat="false" ht="15.75" hidden="false" customHeight="true" outlineLevel="0" collapsed="false">
      <c r="B24" s="71" t="n">
        <f aca="false">IF($D24="","",ROW()-9)</f>
        <v>15</v>
      </c>
      <c r="C24" s="72" t="s">
        <v>52</v>
      </c>
      <c r="D24" s="73" t="s">
        <v>55</v>
      </c>
      <c r="E24" s="74"/>
      <c r="F24" s="75" t="n">
        <v>2</v>
      </c>
      <c r="G24" s="75" t="n">
        <v>3</v>
      </c>
      <c r="H24" s="76" t="n">
        <f aca="false">IF($D24="","",$F24*$G24)</f>
        <v>6</v>
      </c>
      <c r="I24" s="77" t="str">
        <f aca="false">IF($D24="","",IF($H24&gt;=16,"Critique",IF($H24&gt;=11,"Élevé",IF($H24&gt;=6,"Moyen","Faible"))))</f>
        <v>Moyen</v>
      </c>
      <c r="J24" s="78" t="s">
        <v>31</v>
      </c>
      <c r="L24" s="54" t="n">
        <f aca="false">IF($D24="","",COUNTIF($C$10:$C24,$C24))</f>
        <v>3</v>
      </c>
      <c r="M24" s="54" t="str">
        <f aca="false">IF($D24="","",$C24&amp;"#"&amp;$L24)</f>
        <v>Milieu#3</v>
      </c>
    </row>
    <row r="25" customFormat="false" ht="15.75" hidden="false" customHeight="true" outlineLevel="0" collapsed="false">
      <c r="B25" s="59" t="n">
        <f aca="false">IF($D25="","",ROW()-9)</f>
        <v>16</v>
      </c>
      <c r="C25" s="60" t="s">
        <v>56</v>
      </c>
      <c r="D25" s="61" t="s">
        <v>57</v>
      </c>
      <c r="E25" s="62" t="s">
        <v>58</v>
      </c>
      <c r="F25" s="63" t="n">
        <v>4</v>
      </c>
      <c r="G25" s="63" t="n">
        <v>2</v>
      </c>
      <c r="H25" s="64" t="n">
        <f aca="false">IF($D25="","",$F25*$G25)</f>
        <v>8</v>
      </c>
      <c r="I25" s="65" t="str">
        <f aca="false">IF($D25="","",IF($H25&gt;=16,"Critique",IF($H25&gt;=11,"Élevé",IF($H25&gt;=6,"Moyen","Faible"))))</f>
        <v>Moyen</v>
      </c>
      <c r="J25" s="66" t="s">
        <v>29</v>
      </c>
      <c r="L25" s="54" t="n">
        <f aca="false">IF($D25="","",COUNTIF($C$10:$C25,$C25))</f>
        <v>1</v>
      </c>
      <c r="M25" s="54" t="str">
        <f aca="false">IF($D25="","",$C25&amp;"#"&amp;$L25)</f>
        <v>Mesure#1</v>
      </c>
    </row>
    <row r="26" customFormat="false" ht="15.75" hidden="false" customHeight="true" outlineLevel="0" collapsed="false">
      <c r="B26" s="71" t="n">
        <f aca="false">IF($D26="","",ROW()-9)</f>
        <v>17</v>
      </c>
      <c r="C26" s="72" t="s">
        <v>56</v>
      </c>
      <c r="D26" s="73" t="s">
        <v>59</v>
      </c>
      <c r="E26" s="74"/>
      <c r="F26" s="75" t="n">
        <v>3</v>
      </c>
      <c r="G26" s="75" t="n">
        <v>3</v>
      </c>
      <c r="H26" s="76" t="n">
        <f aca="false">IF($D26="","",$F26*$G26)</f>
        <v>9</v>
      </c>
      <c r="I26" s="77" t="str">
        <f aca="false">IF($D26="","",IF($H26&gt;=16,"Critique",IF($H26&gt;=11,"Élevé",IF($H26&gt;=6,"Moyen","Faible"))))</f>
        <v>Moyen</v>
      </c>
      <c r="J26" s="78" t="s">
        <v>31</v>
      </c>
      <c r="L26" s="54" t="n">
        <f aca="false">IF($D26="","",COUNTIF($C$10:$C26,$C26))</f>
        <v>2</v>
      </c>
      <c r="M26" s="54" t="str">
        <f aca="false">IF($D26="","",$C26&amp;"#"&amp;$L26)</f>
        <v>Mesure#2</v>
      </c>
    </row>
    <row r="27" customFormat="false" ht="15.75" hidden="false" customHeight="true" outlineLevel="0" collapsed="false">
      <c r="B27" s="59" t="n">
        <f aca="false">IF($D27="","",ROW()-9)</f>
        <v>18</v>
      </c>
      <c r="C27" s="60" t="s">
        <v>56</v>
      </c>
      <c r="D27" s="61" t="s">
        <v>60</v>
      </c>
      <c r="E27" s="62"/>
      <c r="F27" s="63" t="n">
        <v>2</v>
      </c>
      <c r="G27" s="63" t="n">
        <v>3</v>
      </c>
      <c r="H27" s="64" t="n">
        <f aca="false">IF($D27="","",$F27*$G27)</f>
        <v>6</v>
      </c>
      <c r="I27" s="65" t="str">
        <f aca="false">IF($D27="","",IF($H27&gt;=16,"Critique",IF($H27&gt;=11,"Élevé",IF($H27&gt;=6,"Moyen","Faible"))))</f>
        <v>Moyen</v>
      </c>
      <c r="J27" s="66" t="s">
        <v>31</v>
      </c>
      <c r="L27" s="54" t="n">
        <f aca="false">IF($D27="","",COUNTIF($C$10:$C27,$C27))</f>
        <v>3</v>
      </c>
      <c r="M27" s="54" t="str">
        <f aca="false">IF($D27="","",$C27&amp;"#"&amp;$L27)</f>
        <v>Mesure#3</v>
      </c>
    </row>
    <row r="28" customFormat="false" ht="15.75" hidden="false" customHeight="true" outlineLevel="0" collapsed="false">
      <c r="B28" s="71" t="str">
        <f aca="false">IF($D28="","",ROW()-9)</f>
        <v/>
      </c>
      <c r="C28" s="72"/>
      <c r="D28" s="73"/>
      <c r="E28" s="74"/>
      <c r="F28" s="75"/>
      <c r="G28" s="75"/>
      <c r="H28" s="76" t="str">
        <f aca="false">IF($D28="","",$F28*$G28)</f>
        <v/>
      </c>
      <c r="I28" s="77" t="str">
        <f aca="false">IF($D28="","",IF($H28&gt;=16,"Critique",IF($H28&gt;=11,"Élevé",IF($H28&gt;=6,"Moyen","Faible"))))</f>
        <v/>
      </c>
      <c r="J28" s="78"/>
      <c r="L28" s="54" t="str">
        <f aca="false">IF($D28="","",COUNTIF($C$10:$C28,$C28))</f>
        <v/>
      </c>
      <c r="M28" s="54" t="str">
        <f aca="false">IF($D28="","",$C28&amp;"#"&amp;$L28)</f>
        <v/>
      </c>
    </row>
    <row r="29" customFormat="false" ht="15.75" hidden="false" customHeight="true" outlineLevel="0" collapsed="false">
      <c r="B29" s="59" t="str">
        <f aca="false">IF($D29="","",ROW()-9)</f>
        <v/>
      </c>
      <c r="C29" s="60"/>
      <c r="D29" s="61"/>
      <c r="E29" s="62"/>
      <c r="F29" s="63"/>
      <c r="G29" s="63"/>
      <c r="H29" s="64" t="str">
        <f aca="false">IF($D29="","",$F29*$G29)</f>
        <v/>
      </c>
      <c r="I29" s="65" t="str">
        <f aca="false">IF($D29="","",IF($H29&gt;=16,"Critique",IF($H29&gt;=11,"Élevé",IF($H29&gt;=6,"Moyen","Faible"))))</f>
        <v/>
      </c>
      <c r="J29" s="66"/>
      <c r="L29" s="54" t="str">
        <f aca="false">IF($D29="","",COUNTIF($C$10:$C29,$C29))</f>
        <v/>
      </c>
      <c r="M29" s="54" t="str">
        <f aca="false">IF($D29="","",$C29&amp;"#"&amp;$L29)</f>
        <v/>
      </c>
    </row>
    <row r="30" customFormat="false" ht="15.75" hidden="false" customHeight="true" outlineLevel="0" collapsed="false">
      <c r="B30" s="71" t="str">
        <f aca="false">IF($D30="","",ROW()-9)</f>
        <v/>
      </c>
      <c r="C30" s="72"/>
      <c r="D30" s="73"/>
      <c r="E30" s="74"/>
      <c r="F30" s="75"/>
      <c r="G30" s="75"/>
      <c r="H30" s="76" t="str">
        <f aca="false">IF($D30="","",$F30*$G30)</f>
        <v/>
      </c>
      <c r="I30" s="77" t="str">
        <f aca="false">IF($D30="","",IF($H30&gt;=16,"Critique",IF($H30&gt;=11,"Élevé",IF($H30&gt;=6,"Moyen","Faible"))))</f>
        <v/>
      </c>
      <c r="J30" s="78"/>
      <c r="L30" s="54" t="str">
        <f aca="false">IF($D30="","",COUNTIF($C$10:$C30,$C30))</f>
        <v/>
      </c>
      <c r="M30" s="54" t="str">
        <f aca="false">IF($D30="","",$C30&amp;"#"&amp;$L30)</f>
        <v/>
      </c>
    </row>
    <row r="31" customFormat="false" ht="15.75" hidden="false" customHeight="true" outlineLevel="0" collapsed="false">
      <c r="B31" s="59" t="str">
        <f aca="false">IF($D31="","",ROW()-9)</f>
        <v/>
      </c>
      <c r="C31" s="60"/>
      <c r="D31" s="61"/>
      <c r="E31" s="62"/>
      <c r="F31" s="63"/>
      <c r="G31" s="63"/>
      <c r="H31" s="64" t="str">
        <f aca="false">IF($D31="","",$F31*$G31)</f>
        <v/>
      </c>
      <c r="I31" s="65" t="str">
        <f aca="false">IF($D31="","",IF($H31&gt;=16,"Critique",IF($H31&gt;=11,"Élevé",IF($H31&gt;=6,"Moyen","Faible"))))</f>
        <v/>
      </c>
      <c r="J31" s="66"/>
      <c r="L31" s="54" t="str">
        <f aca="false">IF($D31="","",COUNTIF($C$10:$C31,$C31))</f>
        <v/>
      </c>
      <c r="M31" s="54" t="str">
        <f aca="false">IF($D31="","",$C31&amp;"#"&amp;$L31)</f>
        <v/>
      </c>
    </row>
    <row r="32" customFormat="false" ht="15.75" hidden="false" customHeight="true" outlineLevel="0" collapsed="false">
      <c r="B32" s="71" t="str">
        <f aca="false">IF($D32="","",ROW()-9)</f>
        <v/>
      </c>
      <c r="C32" s="72"/>
      <c r="D32" s="73"/>
      <c r="E32" s="74"/>
      <c r="F32" s="75"/>
      <c r="G32" s="75"/>
      <c r="H32" s="76" t="str">
        <f aca="false">IF($D32="","",$F32*$G32)</f>
        <v/>
      </c>
      <c r="I32" s="77" t="str">
        <f aca="false">IF($D32="","",IF($H32&gt;=16,"Critique",IF($H32&gt;=11,"Élevé",IF($H32&gt;=6,"Moyen","Faible"))))</f>
        <v/>
      </c>
      <c r="J32" s="78"/>
      <c r="L32" s="54" t="str">
        <f aca="false">IF($D32="","",COUNTIF($C$10:$C32,$C32))</f>
        <v/>
      </c>
      <c r="M32" s="54" t="str">
        <f aca="false">IF($D32="","",$C32&amp;"#"&amp;$L32)</f>
        <v/>
      </c>
    </row>
    <row r="33" customFormat="false" ht="15.75" hidden="false" customHeight="true" outlineLevel="0" collapsed="false">
      <c r="B33" s="59" t="str">
        <f aca="false">IF($D33="","",ROW()-9)</f>
        <v/>
      </c>
      <c r="C33" s="60"/>
      <c r="D33" s="61"/>
      <c r="E33" s="62"/>
      <c r="F33" s="63"/>
      <c r="G33" s="63"/>
      <c r="H33" s="64" t="str">
        <f aca="false">IF($D33="","",$F33*$G33)</f>
        <v/>
      </c>
      <c r="I33" s="65" t="str">
        <f aca="false">IF($D33="","",IF($H33&gt;=16,"Critique",IF($H33&gt;=11,"Élevé",IF($H33&gt;=6,"Moyen","Faible"))))</f>
        <v/>
      </c>
      <c r="J33" s="66"/>
      <c r="L33" s="54" t="str">
        <f aca="false">IF($D33="","",COUNTIF($C$10:$C33,$C33))</f>
        <v/>
      </c>
      <c r="M33" s="54" t="str">
        <f aca="false">IF($D33="","",$C33&amp;"#"&amp;$L33)</f>
        <v/>
      </c>
    </row>
    <row r="34" customFormat="false" ht="15.75" hidden="false" customHeight="true" outlineLevel="0" collapsed="false">
      <c r="B34" s="71" t="str">
        <f aca="false">IF($D34="","",ROW()-9)</f>
        <v/>
      </c>
      <c r="C34" s="72"/>
      <c r="D34" s="73"/>
      <c r="E34" s="74"/>
      <c r="F34" s="75"/>
      <c r="G34" s="75"/>
      <c r="H34" s="76" t="str">
        <f aca="false">IF($D34="","",$F34*$G34)</f>
        <v/>
      </c>
      <c r="I34" s="77" t="str">
        <f aca="false">IF($D34="","",IF($H34&gt;=16,"Critique",IF($H34&gt;=11,"Élevé",IF($H34&gt;=6,"Moyen","Faible"))))</f>
        <v/>
      </c>
      <c r="J34" s="78"/>
      <c r="L34" s="54" t="str">
        <f aca="false">IF($D34="","",COUNTIF($C$10:$C34,$C34))</f>
        <v/>
      </c>
      <c r="M34" s="54" t="str">
        <f aca="false">IF($D34="","",$C34&amp;"#"&amp;$L34)</f>
        <v/>
      </c>
    </row>
    <row r="35" customFormat="false" ht="15.75" hidden="false" customHeight="true" outlineLevel="0" collapsed="false">
      <c r="B35" s="59" t="str">
        <f aca="false">IF($D35="","",ROW()-9)</f>
        <v/>
      </c>
      <c r="C35" s="60"/>
      <c r="D35" s="61"/>
      <c r="E35" s="62"/>
      <c r="F35" s="63"/>
      <c r="G35" s="63"/>
      <c r="H35" s="64" t="str">
        <f aca="false">IF($D35="","",$F35*$G35)</f>
        <v/>
      </c>
      <c r="I35" s="65" t="str">
        <f aca="false">IF($D35="","",IF($H35&gt;=16,"Critique",IF($H35&gt;=11,"Élevé",IF($H35&gt;=6,"Moyen","Faible"))))</f>
        <v/>
      </c>
      <c r="J35" s="66"/>
      <c r="L35" s="54" t="str">
        <f aca="false">IF($D35="","",COUNTIF($C$10:$C35,$C35))</f>
        <v/>
      </c>
      <c r="M35" s="54" t="str">
        <f aca="false">IF($D35="","",$C35&amp;"#"&amp;$L35)</f>
        <v/>
      </c>
    </row>
    <row r="36" customFormat="false" ht="15.75" hidden="false" customHeight="true" outlineLevel="0" collapsed="false">
      <c r="B36" s="71" t="str">
        <f aca="false">IF($D36="","",ROW()-9)</f>
        <v/>
      </c>
      <c r="C36" s="72"/>
      <c r="D36" s="73"/>
      <c r="E36" s="74"/>
      <c r="F36" s="75"/>
      <c r="G36" s="75"/>
      <c r="H36" s="76" t="str">
        <f aca="false">IF($D36="","",$F36*$G36)</f>
        <v/>
      </c>
      <c r="I36" s="77" t="str">
        <f aca="false">IF($D36="","",IF($H36&gt;=16,"Critique",IF($H36&gt;=11,"Élevé",IF($H36&gt;=6,"Moyen","Faible"))))</f>
        <v/>
      </c>
      <c r="J36" s="78"/>
      <c r="L36" s="54" t="str">
        <f aca="false">IF($D36="","",COUNTIF($C$10:$C36,$C36))</f>
        <v/>
      </c>
      <c r="M36" s="54" t="str">
        <f aca="false">IF($D36="","",$C36&amp;"#"&amp;$L36)</f>
        <v/>
      </c>
    </row>
    <row r="37" customFormat="false" ht="15.75" hidden="false" customHeight="true" outlineLevel="0" collapsed="false">
      <c r="B37" s="59" t="str">
        <f aca="false">IF($D37="","",ROW()-9)</f>
        <v/>
      </c>
      <c r="C37" s="60"/>
      <c r="D37" s="61"/>
      <c r="E37" s="62"/>
      <c r="F37" s="63"/>
      <c r="G37" s="63"/>
      <c r="H37" s="64" t="str">
        <f aca="false">IF($D37="","",$F37*$G37)</f>
        <v/>
      </c>
      <c r="I37" s="65" t="str">
        <f aca="false">IF($D37="","",IF($H37&gt;=16,"Critique",IF($H37&gt;=11,"Élevé",IF($H37&gt;=6,"Moyen","Faible"))))</f>
        <v/>
      </c>
      <c r="J37" s="66"/>
      <c r="L37" s="54" t="str">
        <f aca="false">IF($D37="","",COUNTIF($C$10:$C37,$C37))</f>
        <v/>
      </c>
      <c r="M37" s="54" t="str">
        <f aca="false">IF($D37="","",$C37&amp;"#"&amp;$L37)</f>
        <v/>
      </c>
    </row>
    <row r="38" customFormat="false" ht="15.75" hidden="false" customHeight="true" outlineLevel="0" collapsed="false">
      <c r="B38" s="71" t="str">
        <f aca="false">IF($D38="","",ROW()-9)</f>
        <v/>
      </c>
      <c r="C38" s="72"/>
      <c r="D38" s="73"/>
      <c r="E38" s="74"/>
      <c r="F38" s="75"/>
      <c r="G38" s="75"/>
      <c r="H38" s="76" t="str">
        <f aca="false">IF($D38="","",$F38*$G38)</f>
        <v/>
      </c>
      <c r="I38" s="77" t="str">
        <f aca="false">IF($D38="","",IF($H38&gt;=16,"Critique",IF($H38&gt;=11,"Élevé",IF($H38&gt;=6,"Moyen","Faible"))))</f>
        <v/>
      </c>
      <c r="J38" s="78"/>
      <c r="L38" s="54" t="str">
        <f aca="false">IF($D38="","",COUNTIF($C$10:$C38,$C38))</f>
        <v/>
      </c>
      <c r="M38" s="54" t="str">
        <f aca="false">IF($D38="","",$C38&amp;"#"&amp;$L38)</f>
        <v/>
      </c>
    </row>
    <row r="39" customFormat="false" ht="15.75" hidden="false" customHeight="true" outlineLevel="0" collapsed="false">
      <c r="B39" s="59" t="str">
        <f aca="false">IF($D39="","",ROW()-9)</f>
        <v/>
      </c>
      <c r="C39" s="60"/>
      <c r="D39" s="61"/>
      <c r="E39" s="62"/>
      <c r="F39" s="63"/>
      <c r="G39" s="63"/>
      <c r="H39" s="64" t="str">
        <f aca="false">IF($D39="","",$F39*$G39)</f>
        <v/>
      </c>
      <c r="I39" s="65" t="str">
        <f aca="false">IF($D39="","",IF($H39&gt;=16,"Critique",IF($H39&gt;=11,"Élevé",IF($H39&gt;=6,"Moyen","Faible"))))</f>
        <v/>
      </c>
      <c r="J39" s="66"/>
      <c r="L39" s="54" t="str">
        <f aca="false">IF($D39="","",COUNTIF($C$10:$C39,$C39))</f>
        <v/>
      </c>
      <c r="M39" s="54" t="str">
        <f aca="false">IF($D39="","",$C39&amp;"#"&amp;$L39)</f>
        <v/>
      </c>
    </row>
    <row r="40" customFormat="false" ht="15.75" hidden="false" customHeight="true" outlineLevel="0" collapsed="false">
      <c r="B40" s="71" t="str">
        <f aca="false">IF($D40="","",ROW()-9)</f>
        <v/>
      </c>
      <c r="C40" s="72"/>
      <c r="D40" s="73"/>
      <c r="E40" s="74"/>
      <c r="F40" s="75"/>
      <c r="G40" s="75"/>
      <c r="H40" s="76" t="str">
        <f aca="false">IF($D40="","",$F40*$G40)</f>
        <v/>
      </c>
      <c r="I40" s="77" t="str">
        <f aca="false">IF($D40="","",IF($H40&gt;=16,"Critique",IF($H40&gt;=11,"Élevé",IF($H40&gt;=6,"Moyen","Faible"))))</f>
        <v/>
      </c>
      <c r="J40" s="78"/>
      <c r="L40" s="54" t="str">
        <f aca="false">IF($D40="","",COUNTIF($C$10:$C40,$C40))</f>
        <v/>
      </c>
      <c r="M40" s="54" t="str">
        <f aca="false">IF($D40="","",$C40&amp;"#"&amp;$L40)</f>
        <v/>
      </c>
    </row>
    <row r="41" customFormat="false" ht="15.75" hidden="false" customHeight="true" outlineLevel="0" collapsed="false">
      <c r="B41" s="59" t="str">
        <f aca="false">IF($D41="","",ROW()-9)</f>
        <v/>
      </c>
      <c r="C41" s="60"/>
      <c r="D41" s="61"/>
      <c r="E41" s="62"/>
      <c r="F41" s="63"/>
      <c r="G41" s="63"/>
      <c r="H41" s="64" t="str">
        <f aca="false">IF($D41="","",$F41*$G41)</f>
        <v/>
      </c>
      <c r="I41" s="65" t="str">
        <f aca="false">IF($D41="","",IF($H41&gt;=16,"Critique",IF($H41&gt;=11,"Élevé",IF($H41&gt;=6,"Moyen","Faible"))))</f>
        <v/>
      </c>
      <c r="J41" s="66"/>
      <c r="L41" s="54" t="str">
        <f aca="false">IF($D41="","",COUNTIF($C$10:$C41,$C41))</f>
        <v/>
      </c>
      <c r="M41" s="54" t="str">
        <f aca="false">IF($D41="","",$C41&amp;"#"&amp;$L41)</f>
        <v/>
      </c>
    </row>
    <row r="42" customFormat="false" ht="15.75" hidden="false" customHeight="true" outlineLevel="0" collapsed="false">
      <c r="B42" s="71" t="str">
        <f aca="false">IF($D42="","",ROW()-9)</f>
        <v/>
      </c>
      <c r="C42" s="72"/>
      <c r="D42" s="73"/>
      <c r="E42" s="74"/>
      <c r="F42" s="75"/>
      <c r="G42" s="75"/>
      <c r="H42" s="76" t="str">
        <f aca="false">IF($D42="","",$F42*$G42)</f>
        <v/>
      </c>
      <c r="I42" s="77" t="str">
        <f aca="false">IF($D42="","",IF($H42&gt;=16,"Critique",IF($H42&gt;=11,"Élevé",IF($H42&gt;=6,"Moyen","Faible"))))</f>
        <v/>
      </c>
      <c r="J42" s="78"/>
      <c r="L42" s="54" t="str">
        <f aca="false">IF($D42="","",COUNTIF($C$10:$C42,$C42))</f>
        <v/>
      </c>
      <c r="M42" s="54" t="str">
        <f aca="false">IF($D42="","",$C42&amp;"#"&amp;$L42)</f>
        <v/>
      </c>
    </row>
    <row r="43" customFormat="false" ht="15.75" hidden="false" customHeight="true" outlineLevel="0" collapsed="false">
      <c r="B43" s="59" t="str">
        <f aca="false">IF($D43="","",ROW()-9)</f>
        <v/>
      </c>
      <c r="C43" s="60"/>
      <c r="D43" s="61"/>
      <c r="E43" s="62"/>
      <c r="F43" s="63"/>
      <c r="G43" s="63"/>
      <c r="H43" s="64" t="str">
        <f aca="false">IF($D43="","",$F43*$G43)</f>
        <v/>
      </c>
      <c r="I43" s="65" t="str">
        <f aca="false">IF($D43="","",IF($H43&gt;=16,"Critique",IF($H43&gt;=11,"Élevé",IF($H43&gt;=6,"Moyen","Faible"))))</f>
        <v/>
      </c>
      <c r="J43" s="66"/>
      <c r="L43" s="54" t="str">
        <f aca="false">IF($D43="","",COUNTIF($C$10:$C43,$C43))</f>
        <v/>
      </c>
      <c r="M43" s="54" t="str">
        <f aca="false">IF($D43="","",$C43&amp;"#"&amp;$L43)</f>
        <v/>
      </c>
    </row>
    <row r="44" customFormat="false" ht="15.75" hidden="false" customHeight="true" outlineLevel="0" collapsed="false">
      <c r="B44" s="71" t="str">
        <f aca="false">IF($D44="","",ROW()-9)</f>
        <v/>
      </c>
      <c r="C44" s="72"/>
      <c r="D44" s="73"/>
      <c r="E44" s="74"/>
      <c r="F44" s="75"/>
      <c r="G44" s="75"/>
      <c r="H44" s="76" t="str">
        <f aca="false">IF($D44="","",$F44*$G44)</f>
        <v/>
      </c>
      <c r="I44" s="77" t="str">
        <f aca="false">IF($D44="","",IF($H44&gt;=16,"Critique",IF($H44&gt;=11,"Élevé",IF($H44&gt;=6,"Moyen","Faible"))))</f>
        <v/>
      </c>
      <c r="J44" s="78"/>
      <c r="L44" s="54" t="str">
        <f aca="false">IF($D44="","",COUNTIF($C$10:$C44,$C44))</f>
        <v/>
      </c>
      <c r="M44" s="54" t="str">
        <f aca="false">IF($D44="","",$C44&amp;"#"&amp;$L44)</f>
        <v/>
      </c>
    </row>
    <row r="45" customFormat="false" ht="15.75" hidden="false" customHeight="true" outlineLevel="0" collapsed="false">
      <c r="B45" s="87" t="str">
        <f aca="false">IF($D45="","",ROW()-9)</f>
        <v/>
      </c>
      <c r="C45" s="88"/>
      <c r="D45" s="89"/>
      <c r="E45" s="90"/>
      <c r="F45" s="91"/>
      <c r="G45" s="91"/>
      <c r="H45" s="92" t="str">
        <f aca="false">IF($D45="","",$F45*$G45)</f>
        <v/>
      </c>
      <c r="I45" s="93" t="str">
        <f aca="false">IF($D45="","",IF($H45&gt;=16,"Critique",IF($H45&gt;=11,"Élevé",IF($H45&gt;=6,"Moyen","Faible"))))</f>
        <v/>
      </c>
      <c r="J45" s="94"/>
      <c r="L45" s="54" t="str">
        <f aca="false">IF($D45="","",COUNTIF($C$10:$C45,$C45))</f>
        <v/>
      </c>
      <c r="M45" s="54" t="str">
        <f aca="false">IF($D45="","",$C45&amp;"#"&amp;$L45)</f>
        <v/>
      </c>
    </row>
  </sheetData>
  <mergeCells count="16">
    <mergeCell ref="B2:H2"/>
    <mergeCell ref="I2:J2"/>
    <mergeCell ref="B3:J3"/>
    <mergeCell ref="B5:C5"/>
    <mergeCell ref="D5:J5"/>
    <mergeCell ref="B7:C7"/>
    <mergeCell ref="D7:E7"/>
    <mergeCell ref="F7:G7"/>
    <mergeCell ref="H7:J7"/>
    <mergeCell ref="P7:S7"/>
    <mergeCell ref="B8:C8"/>
    <mergeCell ref="D8:E8"/>
    <mergeCell ref="F8:G8"/>
    <mergeCell ref="H8:J8"/>
    <mergeCell ref="L9:M9"/>
    <mergeCell ref="P16:R16"/>
  </mergeCells>
  <conditionalFormatting sqref="I10:I45">
    <cfRule type="cellIs" priority="2" operator="equal" aboveAverage="0" equalAverage="0" bottom="0" percent="0" rank="0" text="" dxfId="0">
      <formula>"Critique"</formula>
    </cfRule>
    <cfRule type="cellIs" priority="3" operator="equal" aboveAverage="0" equalAverage="0" bottom="0" percent="0" rank="0" text="" dxfId="1">
      <formula>"Élevé"</formula>
    </cfRule>
    <cfRule type="cellIs" priority="4" operator="equal" aboveAverage="0" equalAverage="0" bottom="0" percent="0" rank="0" text="" dxfId="2">
      <formula>"Moyen"</formula>
    </cfRule>
    <cfRule type="cellIs" priority="5" operator="equal" aboveAverage="0" equalAverage="0" bottom="0" percent="0" rank="0" text="" dxfId="3">
      <formula>"Faible"</formula>
    </cfRule>
  </conditionalFormatting>
  <dataValidations count="3">
    <dataValidation allowBlank="true" errorStyle="stop" operator="between" showDropDown="false" showErrorMessage="false" showInputMessage="false" sqref="C10:C45" type="list">
      <formula1>Lst_Cat</formula1>
      <formula2>0</formula2>
    </dataValidation>
    <dataValidation allowBlank="true" errorStyle="stop" operator="between" showDropDown="false" showErrorMessage="false" showInputMessage="false" sqref="F10:G45" type="list">
      <formula1>Lst_Note</formula1>
      <formula2>0</formula2>
    </dataValidation>
    <dataValidation allowBlank="true" errorStyle="stop" operator="between" showDropDown="false" showErrorMessage="false" showInputMessage="false" sqref="J10:J45" type="list">
      <formula1>Lst_ON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7" min="5" style="0" width="13"/>
    <col collapsed="false" customWidth="true" hidden="false" outlineLevel="0" max="8" min="8" style="0" width="12"/>
  </cols>
  <sheetData>
    <row r="1" customFormat="false" ht="7.5" hidden="false" customHeight="true" outlineLevel="0" collapsed="false"/>
    <row r="2" customFormat="false" ht="25.5" hidden="false" customHeight="true" outlineLevel="0" collapsed="false">
      <c r="A2" s="1"/>
      <c r="B2" s="30" t="s">
        <v>61</v>
      </c>
      <c r="C2" s="30"/>
      <c r="D2" s="30"/>
      <c r="E2" s="30"/>
      <c r="F2" s="31" t="s">
        <v>62</v>
      </c>
      <c r="G2" s="31"/>
      <c r="H2" s="31"/>
    </row>
    <row r="3" customFormat="false" ht="15" hidden="false" customHeight="true" outlineLevel="0" collapsed="false">
      <c r="A3" s="1"/>
      <c r="B3" s="32" t="s">
        <v>63</v>
      </c>
      <c r="C3" s="32"/>
      <c r="D3" s="32"/>
      <c r="E3" s="32"/>
      <c r="F3" s="32"/>
      <c r="G3" s="32"/>
      <c r="H3" s="32"/>
    </row>
    <row r="4" customFormat="false" ht="6" hidden="false" customHeight="true" outlineLevel="0" collapsed="false">
      <c r="A4" s="1"/>
      <c r="B4" s="33"/>
      <c r="C4" s="33"/>
      <c r="D4" s="33"/>
      <c r="E4" s="33"/>
      <c r="F4" s="33"/>
      <c r="G4" s="33"/>
      <c r="H4" s="33"/>
    </row>
    <row r="5" customFormat="false" ht="15" hidden="false" customHeight="true" outlineLevel="0" collapsed="false">
      <c r="A5" s="1"/>
      <c r="B5" s="36" t="s">
        <v>64</v>
      </c>
      <c r="C5" s="36"/>
      <c r="D5" s="36" t="s">
        <v>65</v>
      </c>
      <c r="E5" s="36"/>
      <c r="F5" s="36" t="s">
        <v>66</v>
      </c>
      <c r="G5" s="36"/>
      <c r="H5" s="36" t="s">
        <v>67</v>
      </c>
    </row>
    <row r="6" customFormat="false" ht="21.75" hidden="false" customHeight="true" outlineLevel="0" collapsed="false">
      <c r="A6" s="1"/>
      <c r="B6" s="38" t="n">
        <f aca="false">COUNTA($D$9:$D$32)</f>
        <v>6</v>
      </c>
      <c r="C6" s="38"/>
      <c r="D6" s="38" t="n">
        <f aca="false">COUNTIF($G$9:$G$32,"Terminé")</f>
        <v>1</v>
      </c>
      <c r="E6" s="38"/>
      <c r="F6" s="95" t="n">
        <f aca="false">IFERROR(COUNTIF($G$9:$G$32,"Terminé")/COUNTA($D$9:$D$32),"")</f>
        <v>0.166666666666667</v>
      </c>
      <c r="G6" s="95"/>
      <c r="H6" s="96" t="n">
        <f aca="false">COUNTIF($H$9:$H$32,"En retard")</f>
        <v>0</v>
      </c>
    </row>
    <row r="7" customFormat="false" ht="15" hidden="false" customHeight="false" outlineLevel="0" collapsed="false">
      <c r="A7" s="1"/>
    </row>
    <row r="8" customFormat="false" ht="25.5" hidden="false" customHeight="true" outlineLevel="0" collapsed="false">
      <c r="A8" s="1"/>
      <c r="B8" s="40" t="s">
        <v>18</v>
      </c>
      <c r="C8" s="40" t="s">
        <v>68</v>
      </c>
      <c r="D8" s="40" t="s">
        <v>69</v>
      </c>
      <c r="E8" s="40" t="s">
        <v>70</v>
      </c>
      <c r="F8" s="40" t="s">
        <v>71</v>
      </c>
      <c r="G8" s="40" t="s">
        <v>72</v>
      </c>
      <c r="H8" s="40" t="s">
        <v>73</v>
      </c>
    </row>
    <row r="9" customFormat="false" ht="27.75" hidden="false" customHeight="true" outlineLevel="0" collapsed="false">
      <c r="A9" s="1"/>
      <c r="B9" s="46" t="n">
        <f aca="false">IF($D9="","",ROW()-8)</f>
        <v>1</v>
      </c>
      <c r="C9" s="97" t="s">
        <v>35</v>
      </c>
      <c r="D9" s="48" t="s">
        <v>74</v>
      </c>
      <c r="E9" s="50" t="s">
        <v>75</v>
      </c>
      <c r="F9" s="98" t="n">
        <v>46492</v>
      </c>
      <c r="G9" s="52" t="s">
        <v>76</v>
      </c>
      <c r="H9" s="53" t="str">
        <f aca="true">IF($D9="","",IF(AND($G9&lt;&gt;"Terminé",$F9&lt;&gt;"",$F9&lt;TODAY()),"En retard",""))</f>
        <v/>
      </c>
    </row>
    <row r="10" customFormat="false" ht="27.75" hidden="false" customHeight="true" outlineLevel="0" collapsed="false">
      <c r="A10" s="1"/>
      <c r="B10" s="59" t="n">
        <f aca="false">IF($D10="","",ROW()-8)</f>
        <v>2</v>
      </c>
      <c r="C10" s="99" t="s">
        <v>41</v>
      </c>
      <c r="D10" s="61" t="s">
        <v>77</v>
      </c>
      <c r="E10" s="63" t="s">
        <v>78</v>
      </c>
      <c r="F10" s="100" t="n">
        <v>46466</v>
      </c>
      <c r="G10" s="65" t="s">
        <v>79</v>
      </c>
      <c r="H10" s="66" t="str">
        <f aca="true">IF($D10="","",IF(AND($G10&lt;&gt;"Terminé",$F10&lt;&gt;"",$F10&lt;TODAY()),"En retard",""))</f>
        <v/>
      </c>
    </row>
    <row r="11" customFormat="false" ht="27.75" hidden="false" customHeight="true" outlineLevel="0" collapsed="false">
      <c r="A11" s="1"/>
      <c r="B11" s="71" t="n">
        <f aca="false">IF($D11="","",ROW()-8)</f>
        <v>3</v>
      </c>
      <c r="C11" s="101" t="s">
        <v>27</v>
      </c>
      <c r="D11" s="73" t="s">
        <v>80</v>
      </c>
      <c r="E11" s="75" t="s">
        <v>81</v>
      </c>
      <c r="F11" s="102" t="n">
        <v>46537</v>
      </c>
      <c r="G11" s="77" t="s">
        <v>82</v>
      </c>
      <c r="H11" s="78" t="str">
        <f aca="true">IF($D11="","",IF(AND($G11&lt;&gt;"Terminé",$F11&lt;&gt;"",$F11&lt;TODAY()),"En retard",""))</f>
        <v/>
      </c>
    </row>
    <row r="12" customFormat="false" ht="27.75" hidden="false" customHeight="true" outlineLevel="0" collapsed="false">
      <c r="A12" s="1"/>
      <c r="B12" s="59" t="n">
        <f aca="false">IF($D12="","",ROW()-8)</f>
        <v>4</v>
      </c>
      <c r="C12" s="99" t="s">
        <v>48</v>
      </c>
      <c r="D12" s="61" t="s">
        <v>83</v>
      </c>
      <c r="E12" s="63" t="s">
        <v>84</v>
      </c>
      <c r="F12" s="100" t="n">
        <v>46446</v>
      </c>
      <c r="G12" s="65" t="s">
        <v>76</v>
      </c>
      <c r="H12" s="66" t="str">
        <f aca="true">IF($D12="","",IF(AND($G12&lt;&gt;"Terminé",$F12&lt;&gt;"",$F12&lt;TODAY()),"En retard",""))</f>
        <v/>
      </c>
    </row>
    <row r="13" customFormat="false" ht="27.75" hidden="false" customHeight="true" outlineLevel="0" collapsed="false">
      <c r="A13" s="1"/>
      <c r="B13" s="71" t="n">
        <f aca="false">IF($D13="","",ROW()-8)</f>
        <v>5</v>
      </c>
      <c r="C13" s="101" t="s">
        <v>85</v>
      </c>
      <c r="D13" s="73" t="s">
        <v>86</v>
      </c>
      <c r="E13" s="75" t="s">
        <v>87</v>
      </c>
      <c r="F13" s="102" t="n">
        <v>46456</v>
      </c>
      <c r="G13" s="77" t="s">
        <v>82</v>
      </c>
      <c r="H13" s="78" t="str">
        <f aca="true">IF($D13="","",IF(AND($G13&lt;&gt;"Terminé",$F13&lt;&gt;"",$F13&lt;TODAY()),"En retard",""))</f>
        <v/>
      </c>
    </row>
    <row r="14" customFormat="false" ht="27.75" hidden="false" customHeight="true" outlineLevel="0" collapsed="false">
      <c r="A14" s="1"/>
      <c r="B14" s="59" t="n">
        <f aca="false">IF($D14="","",ROW()-8)</f>
        <v>6</v>
      </c>
      <c r="C14" s="99" t="s">
        <v>38</v>
      </c>
      <c r="D14" s="61" t="s">
        <v>88</v>
      </c>
      <c r="E14" s="63" t="s">
        <v>75</v>
      </c>
      <c r="F14" s="100" t="n">
        <v>46553</v>
      </c>
      <c r="G14" s="65" t="s">
        <v>82</v>
      </c>
      <c r="H14" s="66" t="str">
        <f aca="true">IF($D14="","",IF(AND($G14&lt;&gt;"Terminé",$F14&lt;&gt;"",$F14&lt;TODAY()),"En retard",""))</f>
        <v/>
      </c>
    </row>
    <row r="15" customFormat="false" ht="27.75" hidden="false" customHeight="true" outlineLevel="0" collapsed="false">
      <c r="A15" s="1"/>
      <c r="B15" s="71" t="str">
        <f aca="false">IF($D15="","",ROW()-8)</f>
        <v/>
      </c>
      <c r="C15" s="101"/>
      <c r="D15" s="73"/>
      <c r="E15" s="75"/>
      <c r="F15" s="102"/>
      <c r="G15" s="77"/>
      <c r="H15" s="78" t="str">
        <f aca="true">IF($D15="","",IF(AND($G15&lt;&gt;"Terminé",$F15&lt;&gt;"",$F15&lt;TODAY()),"En retard",""))</f>
        <v/>
      </c>
    </row>
    <row r="16" customFormat="false" ht="27.75" hidden="false" customHeight="true" outlineLevel="0" collapsed="false">
      <c r="A16" s="1"/>
      <c r="B16" s="59" t="str">
        <f aca="false">IF($D16="","",ROW()-8)</f>
        <v/>
      </c>
      <c r="C16" s="99"/>
      <c r="D16" s="61"/>
      <c r="E16" s="63"/>
      <c r="F16" s="100"/>
      <c r="G16" s="65"/>
      <c r="H16" s="66" t="str">
        <f aca="true">IF($D16="","",IF(AND($G16&lt;&gt;"Terminé",$F16&lt;&gt;"",$F16&lt;TODAY()),"En retard",""))</f>
        <v/>
      </c>
    </row>
    <row r="17" customFormat="false" ht="27.75" hidden="false" customHeight="true" outlineLevel="0" collapsed="false">
      <c r="A17" s="1"/>
      <c r="B17" s="71" t="str">
        <f aca="false">IF($D17="","",ROW()-8)</f>
        <v/>
      </c>
      <c r="C17" s="101"/>
      <c r="D17" s="73"/>
      <c r="E17" s="75"/>
      <c r="F17" s="102"/>
      <c r="G17" s="77"/>
      <c r="H17" s="78" t="str">
        <f aca="true">IF($D17="","",IF(AND($G17&lt;&gt;"Terminé",$F17&lt;&gt;"",$F17&lt;TODAY()),"En retard",""))</f>
        <v/>
      </c>
    </row>
    <row r="18" customFormat="false" ht="27.75" hidden="false" customHeight="true" outlineLevel="0" collapsed="false">
      <c r="A18" s="1"/>
      <c r="B18" s="59" t="str">
        <f aca="false">IF($D18="","",ROW()-8)</f>
        <v/>
      </c>
      <c r="C18" s="99"/>
      <c r="D18" s="61"/>
      <c r="E18" s="63"/>
      <c r="F18" s="100"/>
      <c r="G18" s="65"/>
      <c r="H18" s="66" t="str">
        <f aca="true">IF($D18="","",IF(AND($G18&lt;&gt;"Terminé",$F18&lt;&gt;"",$F18&lt;TODAY()),"En retard",""))</f>
        <v/>
      </c>
    </row>
    <row r="19" customFormat="false" ht="27.75" hidden="false" customHeight="true" outlineLevel="0" collapsed="false">
      <c r="A19" s="1"/>
      <c r="B19" s="71" t="str">
        <f aca="false">IF($D19="","",ROW()-8)</f>
        <v/>
      </c>
      <c r="C19" s="101"/>
      <c r="D19" s="73"/>
      <c r="E19" s="75"/>
      <c r="F19" s="102"/>
      <c r="G19" s="77"/>
      <c r="H19" s="78" t="str">
        <f aca="true">IF($D19="","",IF(AND($G19&lt;&gt;"Terminé",$F19&lt;&gt;"",$F19&lt;TODAY()),"En retard",""))</f>
        <v/>
      </c>
    </row>
    <row r="20" customFormat="false" ht="27.75" hidden="false" customHeight="true" outlineLevel="0" collapsed="false">
      <c r="A20" s="1"/>
      <c r="B20" s="59" t="str">
        <f aca="false">IF($D20="","",ROW()-8)</f>
        <v/>
      </c>
      <c r="C20" s="99"/>
      <c r="D20" s="61"/>
      <c r="E20" s="63"/>
      <c r="F20" s="100"/>
      <c r="G20" s="65"/>
      <c r="H20" s="66" t="str">
        <f aca="true">IF($D20="","",IF(AND($G20&lt;&gt;"Terminé",$F20&lt;&gt;"",$F20&lt;TODAY()),"En retard",""))</f>
        <v/>
      </c>
    </row>
    <row r="21" customFormat="false" ht="27.75" hidden="false" customHeight="true" outlineLevel="0" collapsed="false">
      <c r="A21" s="1"/>
      <c r="B21" s="71" t="str">
        <f aca="false">IF($D21="","",ROW()-8)</f>
        <v/>
      </c>
      <c r="C21" s="101"/>
      <c r="D21" s="73"/>
      <c r="E21" s="75"/>
      <c r="F21" s="102"/>
      <c r="G21" s="77"/>
      <c r="H21" s="78" t="str">
        <f aca="true">IF($D21="","",IF(AND($G21&lt;&gt;"Terminé",$F21&lt;&gt;"",$F21&lt;TODAY()),"En retard",""))</f>
        <v/>
      </c>
    </row>
    <row r="22" customFormat="false" ht="27.75" hidden="false" customHeight="true" outlineLevel="0" collapsed="false">
      <c r="A22" s="1"/>
      <c r="B22" s="59" t="str">
        <f aca="false">IF($D22="","",ROW()-8)</f>
        <v/>
      </c>
      <c r="C22" s="99"/>
      <c r="D22" s="61"/>
      <c r="E22" s="63"/>
      <c r="F22" s="100"/>
      <c r="G22" s="65"/>
      <c r="H22" s="66" t="str">
        <f aca="true">IF($D22="","",IF(AND($G22&lt;&gt;"Terminé",$F22&lt;&gt;"",$F22&lt;TODAY()),"En retard",""))</f>
        <v/>
      </c>
    </row>
    <row r="23" customFormat="false" ht="27.75" hidden="false" customHeight="true" outlineLevel="0" collapsed="false">
      <c r="A23" s="1"/>
      <c r="B23" s="71" t="str">
        <f aca="false">IF($D23="","",ROW()-8)</f>
        <v/>
      </c>
      <c r="C23" s="101"/>
      <c r="D23" s="73"/>
      <c r="E23" s="75"/>
      <c r="F23" s="102"/>
      <c r="G23" s="77"/>
      <c r="H23" s="78" t="str">
        <f aca="true">IF($D23="","",IF(AND($G23&lt;&gt;"Terminé",$F23&lt;&gt;"",$F23&lt;TODAY()),"En retard",""))</f>
        <v/>
      </c>
    </row>
    <row r="24" customFormat="false" ht="27.75" hidden="false" customHeight="true" outlineLevel="0" collapsed="false">
      <c r="A24" s="1"/>
      <c r="B24" s="59" t="str">
        <f aca="false">IF($D24="","",ROW()-8)</f>
        <v/>
      </c>
      <c r="C24" s="99"/>
      <c r="D24" s="61"/>
      <c r="E24" s="63"/>
      <c r="F24" s="100"/>
      <c r="G24" s="65"/>
      <c r="H24" s="66" t="str">
        <f aca="true">IF($D24="","",IF(AND($G24&lt;&gt;"Terminé",$F24&lt;&gt;"",$F24&lt;TODAY()),"En retard",""))</f>
        <v/>
      </c>
    </row>
    <row r="25" customFormat="false" ht="27.75" hidden="false" customHeight="true" outlineLevel="0" collapsed="false">
      <c r="A25" s="1"/>
      <c r="B25" s="71" t="str">
        <f aca="false">IF($D25="","",ROW()-8)</f>
        <v/>
      </c>
      <c r="C25" s="101"/>
      <c r="D25" s="73"/>
      <c r="E25" s="75"/>
      <c r="F25" s="102"/>
      <c r="G25" s="77"/>
      <c r="H25" s="78" t="str">
        <f aca="true">IF($D25="","",IF(AND($G25&lt;&gt;"Terminé",$F25&lt;&gt;"",$F25&lt;TODAY()),"En retard",""))</f>
        <v/>
      </c>
    </row>
    <row r="26" customFormat="false" ht="27.75" hidden="false" customHeight="true" outlineLevel="0" collapsed="false">
      <c r="A26" s="1"/>
      <c r="B26" s="59" t="str">
        <f aca="false">IF($D26="","",ROW()-8)</f>
        <v/>
      </c>
      <c r="C26" s="99"/>
      <c r="D26" s="61"/>
      <c r="E26" s="63"/>
      <c r="F26" s="100"/>
      <c r="G26" s="65"/>
      <c r="H26" s="66" t="str">
        <f aca="true">IF($D26="","",IF(AND($G26&lt;&gt;"Terminé",$F26&lt;&gt;"",$F26&lt;TODAY()),"En retard",""))</f>
        <v/>
      </c>
    </row>
    <row r="27" customFormat="false" ht="27.75" hidden="false" customHeight="true" outlineLevel="0" collapsed="false">
      <c r="A27" s="1"/>
      <c r="B27" s="71" t="str">
        <f aca="false">IF($D27="","",ROW()-8)</f>
        <v/>
      </c>
      <c r="C27" s="101"/>
      <c r="D27" s="73"/>
      <c r="E27" s="75"/>
      <c r="F27" s="102"/>
      <c r="G27" s="77"/>
      <c r="H27" s="78" t="str">
        <f aca="true">IF($D27="","",IF(AND($G27&lt;&gt;"Terminé",$F27&lt;&gt;"",$F27&lt;TODAY()),"En retard",""))</f>
        <v/>
      </c>
    </row>
    <row r="28" customFormat="false" ht="27.75" hidden="false" customHeight="true" outlineLevel="0" collapsed="false">
      <c r="A28" s="1"/>
      <c r="B28" s="59" t="str">
        <f aca="false">IF($D28="","",ROW()-8)</f>
        <v/>
      </c>
      <c r="C28" s="99"/>
      <c r="D28" s="61"/>
      <c r="E28" s="63"/>
      <c r="F28" s="100"/>
      <c r="G28" s="65"/>
      <c r="H28" s="66" t="str">
        <f aca="true">IF($D28="","",IF(AND($G28&lt;&gt;"Terminé",$F28&lt;&gt;"",$F28&lt;TODAY()),"En retard",""))</f>
        <v/>
      </c>
    </row>
    <row r="29" customFormat="false" ht="27.75" hidden="false" customHeight="true" outlineLevel="0" collapsed="false">
      <c r="A29" s="1"/>
      <c r="B29" s="71" t="str">
        <f aca="false">IF($D29="","",ROW()-8)</f>
        <v/>
      </c>
      <c r="C29" s="101"/>
      <c r="D29" s="73"/>
      <c r="E29" s="75"/>
      <c r="F29" s="102"/>
      <c r="G29" s="77"/>
      <c r="H29" s="78" t="str">
        <f aca="true">IF($D29="","",IF(AND($G29&lt;&gt;"Terminé",$F29&lt;&gt;"",$F29&lt;TODAY()),"En retard",""))</f>
        <v/>
      </c>
    </row>
    <row r="30" customFormat="false" ht="27.75" hidden="false" customHeight="true" outlineLevel="0" collapsed="false">
      <c r="A30" s="1"/>
      <c r="B30" s="59" t="str">
        <f aca="false">IF($D30="","",ROW()-8)</f>
        <v/>
      </c>
      <c r="C30" s="99"/>
      <c r="D30" s="61"/>
      <c r="E30" s="63"/>
      <c r="F30" s="100"/>
      <c r="G30" s="65"/>
      <c r="H30" s="66" t="str">
        <f aca="true">IF($D30="","",IF(AND($G30&lt;&gt;"Terminé",$F30&lt;&gt;"",$F30&lt;TODAY()),"En retard",""))</f>
        <v/>
      </c>
    </row>
    <row r="31" customFormat="false" ht="27.75" hidden="false" customHeight="true" outlineLevel="0" collapsed="false">
      <c r="A31" s="1"/>
      <c r="B31" s="71" t="str">
        <f aca="false">IF($D31="","",ROW()-8)</f>
        <v/>
      </c>
      <c r="C31" s="101"/>
      <c r="D31" s="73"/>
      <c r="E31" s="75"/>
      <c r="F31" s="102"/>
      <c r="G31" s="77"/>
      <c r="H31" s="78" t="str">
        <f aca="true">IF($D31="","",IF(AND($G31&lt;&gt;"Terminé",$F31&lt;&gt;"",$F31&lt;TODAY()),"En retard",""))</f>
        <v/>
      </c>
    </row>
    <row r="32" customFormat="false" ht="27.75" hidden="false" customHeight="true" outlineLevel="0" collapsed="false">
      <c r="A32" s="1"/>
      <c r="B32" s="87" t="str">
        <f aca="false">IF($D32="","",ROW()-8)</f>
        <v/>
      </c>
      <c r="C32" s="103"/>
      <c r="D32" s="89"/>
      <c r="E32" s="91"/>
      <c r="F32" s="104"/>
      <c r="G32" s="93"/>
      <c r="H32" s="94" t="str">
        <f aca="true">IF($D32="","",IF(AND($G32&lt;&gt;"Terminé",$F32&lt;&gt;"",$F32&lt;TODAY()),"En retard",""))</f>
        <v/>
      </c>
    </row>
  </sheetData>
  <mergeCells count="9">
    <mergeCell ref="B2:E2"/>
    <mergeCell ref="F2:H2"/>
    <mergeCell ref="B3:H3"/>
    <mergeCell ref="B5:C5"/>
    <mergeCell ref="D5:E5"/>
    <mergeCell ref="F5:G5"/>
    <mergeCell ref="B6:C6"/>
    <mergeCell ref="D6:E6"/>
    <mergeCell ref="F6:G6"/>
  </mergeCells>
  <conditionalFormatting sqref="G9:G32">
    <cfRule type="cellIs" priority="2" operator="equal" aboveAverage="0" equalAverage="0" bottom="0" percent="0" rank="0" text="" dxfId="3">
      <formula>"Terminé"</formula>
    </cfRule>
    <cfRule type="cellIs" priority="3" operator="equal" aboveAverage="0" equalAverage="0" bottom="0" percent="0" rank="0" text="" dxfId="2">
      <formula>"En cours"</formula>
    </cfRule>
    <cfRule type="cellIs" priority="4" operator="equal" aboveAverage="0" equalAverage="0" bottom="0" percent="0" rank="0" text="" dxfId="4">
      <formula>"À faire"</formula>
    </cfRule>
  </conditionalFormatting>
  <conditionalFormatting sqref="H9:H32">
    <cfRule type="cellIs" priority="5" operator="equal" aboveAverage="0" equalAverage="0" bottom="0" percent="0" rank="0" text="" dxfId="0">
      <formula>"En retard"</formula>
    </cfRule>
  </conditionalFormatting>
  <dataValidations count="2">
    <dataValidation allowBlank="true" errorStyle="stop" operator="between" showDropDown="false" showErrorMessage="false" showInputMessage="false" sqref="E9:E32" type="list">
      <formula1>Lst_Resp</formula1>
      <formula2>0</formula2>
    </dataValidation>
    <dataValidation allowBlank="true" errorStyle="stop" operator="between" showDropDown="false" showErrorMessage="false" showInputMessage="false" sqref="G9:G32" type="list">
      <formula1>Lst_Statut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2"/>
    <col collapsed="false" customWidth="true" hidden="false" outlineLevel="0" max="3" min="3" style="0" width="34"/>
    <col collapsed="false" customWidth="true" hidden="false" outlineLevel="0" max="5" min="4" style="0" width="12"/>
    <col collapsed="false" customWidth="true" hidden="false" outlineLevel="0" max="6" min="6" style="0" width="14"/>
    <col collapsed="false" customWidth="true" hidden="false" outlineLevel="0" max="7" min="7" style="0" width="16"/>
  </cols>
  <sheetData>
    <row r="1" customFormat="false" ht="7.5" hidden="false" customHeight="true" outlineLevel="0" collapsed="false"/>
    <row r="2" customFormat="false" ht="15.75" hidden="false" customHeight="true" outlineLevel="0" collapsed="false">
      <c r="A2" s="1"/>
      <c r="B2" s="105" t="s">
        <v>89</v>
      </c>
      <c r="C2" s="105"/>
      <c r="D2" s="105"/>
      <c r="E2" s="105"/>
      <c r="F2" s="105"/>
      <c r="G2" s="105"/>
    </row>
    <row r="3" customFormat="false" ht="33.75" hidden="false" customHeight="true" outlineLevel="0" collapsed="false">
      <c r="A3" s="1"/>
      <c r="B3" s="106" t="s">
        <v>90</v>
      </c>
      <c r="C3" s="106"/>
      <c r="D3" s="106"/>
      <c r="E3" s="106"/>
      <c r="F3" s="106"/>
      <c r="G3" s="106"/>
    </row>
    <row r="4" customFormat="false" ht="6" hidden="false" customHeight="true" outlineLevel="0" collapsed="false">
      <c r="A4" s="1"/>
      <c r="B4" s="33"/>
      <c r="C4" s="33"/>
      <c r="D4" s="33"/>
      <c r="E4" s="33"/>
      <c r="F4" s="33"/>
      <c r="G4" s="33"/>
    </row>
    <row r="5" customFormat="false" ht="6" hidden="false" customHeight="true" outlineLevel="0" collapsed="false">
      <c r="A5" s="1"/>
      <c r="E5" s="107" t="s">
        <v>91</v>
      </c>
      <c r="F5" s="107"/>
      <c r="G5" s="107"/>
    </row>
    <row r="6" customFormat="false" ht="30" hidden="false" customHeight="true" outlineLevel="0" collapsed="false">
      <c r="A6" s="1"/>
      <c r="B6" s="108" t="s">
        <v>92</v>
      </c>
      <c r="C6" s="109" t="s">
        <v>93</v>
      </c>
      <c r="D6" s="110" t="s">
        <v>94</v>
      </c>
      <c r="E6" s="111" t="s">
        <v>95</v>
      </c>
      <c r="F6" s="111" t="s">
        <v>72</v>
      </c>
      <c r="G6" s="112" t="s">
        <v>96</v>
      </c>
    </row>
    <row r="7" customFormat="false" ht="19.5" hidden="false" customHeight="true" outlineLevel="0" collapsed="false">
      <c r="A7" s="1"/>
      <c r="B7" s="108" t="s">
        <v>97</v>
      </c>
      <c r="C7" s="109" t="s">
        <v>98</v>
      </c>
      <c r="D7" s="113" t="s">
        <v>29</v>
      </c>
      <c r="E7" s="75" t="n">
        <v>1</v>
      </c>
      <c r="F7" s="73" t="s">
        <v>82</v>
      </c>
      <c r="G7" s="114" t="s">
        <v>75</v>
      </c>
    </row>
    <row r="8" customFormat="false" ht="19.5" hidden="false" customHeight="true" outlineLevel="0" collapsed="false">
      <c r="A8" s="1"/>
      <c r="B8" s="108" t="s">
        <v>99</v>
      </c>
      <c r="C8" s="109" t="s">
        <v>100</v>
      </c>
      <c r="D8" s="115" t="s">
        <v>31</v>
      </c>
      <c r="E8" s="63" t="n">
        <v>2</v>
      </c>
      <c r="F8" s="61" t="s">
        <v>76</v>
      </c>
      <c r="G8" s="116" t="s">
        <v>78</v>
      </c>
    </row>
    <row r="9" customFormat="false" ht="19.5" hidden="false" customHeight="true" outlineLevel="0" collapsed="false">
      <c r="A9" s="1"/>
      <c r="B9" s="108" t="s">
        <v>101</v>
      </c>
      <c r="C9" s="117" t="n">
        <v>46461</v>
      </c>
      <c r="D9" s="118"/>
      <c r="E9" s="75" t="n">
        <v>3</v>
      </c>
      <c r="F9" s="73" t="s">
        <v>79</v>
      </c>
      <c r="G9" s="114" t="s">
        <v>81</v>
      </c>
    </row>
    <row r="10" customFormat="false" ht="6" hidden="false" customHeight="true" outlineLevel="0" collapsed="false">
      <c r="A10" s="1"/>
      <c r="D10" s="118"/>
      <c r="E10" s="63" t="n">
        <v>4</v>
      </c>
      <c r="F10" s="119"/>
      <c r="G10" s="116" t="s">
        <v>84</v>
      </c>
    </row>
    <row r="11" customFormat="false" ht="15" hidden="false" customHeight="false" outlineLevel="0" collapsed="false">
      <c r="A11" s="1"/>
      <c r="D11" s="118"/>
      <c r="E11" s="75" t="n">
        <v>5</v>
      </c>
      <c r="F11" s="119"/>
      <c r="G11" s="114" t="s">
        <v>87</v>
      </c>
    </row>
    <row r="12" customFormat="false" ht="15" hidden="false" customHeight="true" outlineLevel="0" collapsed="false">
      <c r="A12" s="1"/>
      <c r="B12" s="107" t="s">
        <v>102</v>
      </c>
      <c r="C12" s="107"/>
      <c r="D12" s="120"/>
      <c r="E12" s="121"/>
      <c r="F12" s="121"/>
      <c r="G12" s="122"/>
    </row>
    <row r="13" customFormat="false" ht="18" hidden="false" customHeight="true" outlineLevel="0" collapsed="false">
      <c r="A13" s="1"/>
      <c r="B13" s="123" t="s">
        <v>26</v>
      </c>
      <c r="C13" s="124" t="s">
        <v>103</v>
      </c>
    </row>
    <row r="14" customFormat="false" ht="18" hidden="false" customHeight="true" outlineLevel="0" collapsed="false">
      <c r="A14" s="1"/>
      <c r="B14" s="125" t="s">
        <v>34</v>
      </c>
      <c r="C14" s="90" t="s">
        <v>104</v>
      </c>
      <c r="E14" s="29" t="s">
        <v>105</v>
      </c>
      <c r="F14" s="29"/>
      <c r="G14" s="29"/>
    </row>
    <row r="15" customFormat="false" ht="18" hidden="false" customHeight="true" outlineLevel="0" collapsed="false">
      <c r="A15" s="1"/>
      <c r="B15" s="126" t="s">
        <v>40</v>
      </c>
      <c r="C15" s="124" t="s">
        <v>106</v>
      </c>
    </row>
    <row r="16" customFormat="false" ht="18" hidden="false" customHeight="true" outlineLevel="0" collapsed="false">
      <c r="A16" s="1"/>
      <c r="B16" s="127" t="s">
        <v>47</v>
      </c>
      <c r="C16" s="90" t="s">
        <v>107</v>
      </c>
    </row>
    <row r="17" customFormat="false" ht="18" hidden="false" customHeight="true" outlineLevel="0" collapsed="false">
      <c r="A17" s="1"/>
      <c r="B17" s="128" t="s">
        <v>52</v>
      </c>
      <c r="C17" s="124" t="s">
        <v>108</v>
      </c>
    </row>
    <row r="18" customFormat="false" ht="18" hidden="false" customHeight="true" outlineLevel="0" collapsed="false">
      <c r="A18" s="1"/>
      <c r="B18" s="129" t="s">
        <v>56</v>
      </c>
      <c r="C18" s="90" t="s">
        <v>109</v>
      </c>
    </row>
  </sheetData>
  <mergeCells count="5">
    <mergeCell ref="B2:G2"/>
    <mergeCell ref="B3:G3"/>
    <mergeCell ref="E5:G5"/>
    <mergeCell ref="B12:C12"/>
    <mergeCell ref="E14:G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"/>
    <col collapsed="false" customWidth="true" hidden="false" outlineLevel="0" max="3" min="3" style="0" width="112"/>
  </cols>
  <sheetData>
    <row r="1" customFormat="false" ht="7.5" hidden="false" customHeight="true" outlineLevel="0" collapsed="false"/>
    <row r="2" customFormat="false" ht="15.75" hidden="false" customHeight="true" outlineLevel="0" collapsed="false">
      <c r="A2" s="1"/>
      <c r="B2" s="130" t="s">
        <v>110</v>
      </c>
      <c r="C2" s="130"/>
    </row>
    <row r="3" customFormat="false" ht="36" hidden="false" customHeight="true" outlineLevel="0" collapsed="false">
      <c r="A3" s="1"/>
      <c r="B3" s="131" t="s">
        <v>111</v>
      </c>
      <c r="C3" s="131"/>
    </row>
    <row r="4" customFormat="false" ht="6" hidden="false" customHeight="true" outlineLevel="0" collapsed="false">
      <c r="A4" s="1"/>
      <c r="B4" s="33"/>
      <c r="C4" s="33"/>
    </row>
    <row r="5" customFormat="false" ht="15" hidden="false" customHeight="false" outlineLevel="0" collapsed="false">
      <c r="A5" s="1"/>
    </row>
    <row r="6" customFormat="false" ht="55.5" hidden="false" customHeight="true" outlineLevel="0" collapsed="false">
      <c r="A6" s="1"/>
      <c r="B6" s="132" t="s">
        <v>112</v>
      </c>
      <c r="C6" s="132"/>
    </row>
    <row r="7" customFormat="false" ht="15" hidden="false" customHeight="false" outlineLevel="0" collapsed="false">
      <c r="A7" s="1"/>
    </row>
    <row r="8" customFormat="false" ht="24" hidden="false" customHeight="true" outlineLevel="0" collapsed="false">
      <c r="A8" s="1"/>
      <c r="B8" s="133" t="s">
        <v>113</v>
      </c>
      <c r="C8" s="133"/>
    </row>
    <row r="9" customFormat="false" ht="33.75" hidden="false" customHeight="true" outlineLevel="0" collapsed="false">
      <c r="A9" s="1"/>
      <c r="B9" s="134" t="s">
        <v>114</v>
      </c>
      <c r="C9" s="135" t="s">
        <v>115</v>
      </c>
    </row>
    <row r="10" customFormat="false" ht="37.5" hidden="false" customHeight="true" outlineLevel="0" collapsed="false">
      <c r="A10" s="1"/>
      <c r="B10" s="134" t="s">
        <v>116</v>
      </c>
      <c r="C10" s="135" t="s">
        <v>117</v>
      </c>
    </row>
    <row r="11" customFormat="false" ht="33.75" hidden="false" customHeight="true" outlineLevel="0" collapsed="false">
      <c r="A11" s="1"/>
      <c r="B11" s="134" t="s">
        <v>118</v>
      </c>
      <c r="C11" s="135" t="s">
        <v>119</v>
      </c>
    </row>
    <row r="12" customFormat="false" ht="37.5" hidden="false" customHeight="true" outlineLevel="0" collapsed="false">
      <c r="A12" s="1"/>
      <c r="B12" s="134" t="s">
        <v>120</v>
      </c>
      <c r="C12" s="135" t="s">
        <v>121</v>
      </c>
    </row>
    <row r="13" customFormat="false" ht="33.75" hidden="false" customHeight="true" outlineLevel="0" collapsed="false">
      <c r="A13" s="1"/>
      <c r="B13" s="134" t="s">
        <v>122</v>
      </c>
      <c r="C13" s="135" t="s">
        <v>123</v>
      </c>
    </row>
    <row r="14" customFormat="false" ht="33.75" hidden="false" customHeight="true" outlineLevel="0" collapsed="false">
      <c r="A14" s="1"/>
      <c r="B14" s="134" t="s">
        <v>124</v>
      </c>
      <c r="C14" s="135" t="s">
        <v>125</v>
      </c>
    </row>
    <row r="15" customFormat="false" ht="15" hidden="false" customHeight="false" outlineLevel="0" collapsed="false">
      <c r="A15" s="1"/>
    </row>
    <row r="16" customFormat="false" ht="24" hidden="false" customHeight="true" outlineLevel="0" collapsed="false">
      <c r="A16" s="1"/>
      <c r="B16" s="133" t="s">
        <v>126</v>
      </c>
      <c r="C16" s="133"/>
    </row>
    <row r="17" customFormat="false" ht="27.75" hidden="false" customHeight="true" outlineLevel="0" collapsed="false">
      <c r="A17" s="1"/>
      <c r="B17" s="132" t="s">
        <v>127</v>
      </c>
      <c r="C17" s="132"/>
    </row>
    <row r="18" customFormat="false" ht="27.75" hidden="false" customHeight="true" outlineLevel="0" collapsed="false">
      <c r="A18" s="1"/>
      <c r="B18" s="132" t="s">
        <v>128</v>
      </c>
      <c r="C18" s="132"/>
    </row>
    <row r="19" customFormat="false" ht="15" hidden="false" customHeight="false" outlineLevel="0" collapsed="false">
      <c r="A19" s="1"/>
    </row>
    <row r="20" customFormat="false" ht="24" hidden="false" customHeight="true" outlineLevel="0" collapsed="false">
      <c r="A20" s="1"/>
      <c r="B20" s="133" t="s">
        <v>129</v>
      </c>
      <c r="C20" s="133"/>
    </row>
    <row r="21" customFormat="false" ht="21.75" hidden="false" customHeight="true" outlineLevel="0" collapsed="false">
      <c r="A21" s="1"/>
      <c r="B21" s="136"/>
      <c r="C21" s="137" t="s">
        <v>130</v>
      </c>
    </row>
    <row r="22" customFormat="false" ht="21.75" hidden="false" customHeight="true" outlineLevel="0" collapsed="false">
      <c r="A22" s="1"/>
      <c r="B22" s="138"/>
      <c r="C22" s="137" t="s">
        <v>131</v>
      </c>
    </row>
    <row r="23" customFormat="false" ht="21.75" hidden="false" customHeight="true" outlineLevel="0" collapsed="false">
      <c r="A23" s="1"/>
      <c r="B23" s="139"/>
      <c r="C23" s="140" t="s">
        <v>132</v>
      </c>
    </row>
    <row r="24" customFormat="false" ht="21.75" hidden="false" customHeight="true" outlineLevel="0" collapsed="false">
      <c r="A24" s="1"/>
      <c r="B24" s="141"/>
      <c r="C24" s="142" t="s">
        <v>133</v>
      </c>
    </row>
    <row r="25" customFormat="false" ht="21.75" hidden="false" customHeight="true" outlineLevel="0" collapsed="false">
      <c r="A25" s="1"/>
      <c r="B25" s="143"/>
      <c r="C25" s="144" t="s">
        <v>134</v>
      </c>
    </row>
  </sheetData>
  <mergeCells count="8">
    <mergeCell ref="B2:C2"/>
    <mergeCell ref="B3:C3"/>
    <mergeCell ref="B6:C6"/>
    <mergeCell ref="B8:C8"/>
    <mergeCell ref="B16:C16"/>
    <mergeCell ref="B17:C17"/>
    <mergeCell ref="B18:C18"/>
    <mergeCell ref="B20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2026-09-26T09:11:50Z</dcterms:created>
  <dc:creator>openpyxl</dc:creator>
  <dc:description/>
  <dc:language>en-US</dc:language>
  <cp:lastModifiedBy/>
  <dcterms:modified xsi:type="dcterms:W3CDTF">2026-09-26T09:11:51Z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