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E267B4FF-55ED-4578-BB2A-80F6E505F163}" xr6:coauthVersionLast="47" xr6:coauthVersionMax="47" xr10:uidLastSave="{00000000-0000-0000-0000-000000000000}"/>
  <bookViews>
    <workbookView xWindow="1380" yWindow="1380" windowWidth="25500" windowHeight="13500" xr2:uid="{00000000-000D-0000-FFFF-FFFF00000000}"/>
  </bookViews>
  <sheets>
    <sheet name="Îlots" sheetId="2" r:id="rId1"/>
    <sheet name="Fertilisants" sheetId="3" r:id="rId2"/>
    <sheet name="Registre" sheetId="4" r:id="rId3"/>
    <sheet name="Bilan" sheetId="5" r:id="rId4"/>
    <sheet name="Échanges et stockage" sheetId="6" r:id="rId5"/>
    <sheet name="Paramètres" sheetId="7" r:id="rId6"/>
    <sheet name="Exploitation" sheetId="1" r:id="rId7"/>
  </sheets>
  <definedNames>
    <definedName name="_xlnm._FilterDatabase" localSheetId="0" hidden="1">Îlots!$A$5:$W$65</definedName>
    <definedName name="_xlnm._FilterDatabase" localSheetId="2" hidden="1">Registre!$A$5:$U$405</definedName>
    <definedName name="AnneeRecolte">Exploitation!$C$16</definedName>
    <definedName name="ApportCouvert">Paramètres!$W$8</definedName>
    <definedName name="DebutCampagne">Exploitation!$C$17</definedName>
    <definedName name="_xlnm.Print_Area" localSheetId="2">Registre!$A$1:$U$405</definedName>
    <definedName name="_xlnm.Print_Titles" localSheetId="3">Bilan!$27:$27</definedName>
    <definedName name="_xlnm.Print_Titles" localSheetId="1">Fertilisants!$4:$5</definedName>
    <definedName name="_xlnm.Print_Titles" localSheetId="0">Îlots!$4:$5</definedName>
    <definedName name="_xlnm.Print_Titles" localSheetId="5">Paramètres!$6:$6</definedName>
    <definedName name="_xlnm.Print_Titles" localSheetId="2">Registre!$4:$5</definedName>
    <definedName name="FinCampagne">Exploitation!$C$18</definedName>
    <definedName name="ListeApportSur">OFFSET(Paramètres!$W$7,0,0,MAX(1,COUNTIF(Paramètres!$W$7:$W$26,"?*")),1)</definedName>
    <definedName name="ListeCouverts">OFFSET(Paramètres!$X$7,0,0,MAX(1,COUNTIF(Paramètres!$X$7:$X$26,"?*")),1)</definedName>
    <definedName name="ListeCultures">OFFSET(Paramètres!$O$7,0,0,MAX(1,COUNTIF(Paramètres!$O$7:$O$46,"?*")),1)</definedName>
    <definedName name="ListeEtatsSol">OFFSET(Paramètres!$U$7,0,0,MAX(1,COUNTIF(Paramètres!$U$7:$U$26,"?*")),1)</definedName>
    <definedName name="ListeFertilisants">OFFSET(Fertilisants!$A$6,0,0,MAX(1,COUNTIF(Fertilisants!$A$6:$A$45,"?*")),1)</definedName>
    <definedName name="ListeIlots">OFFSET(Îlots!$C$6,0,0,MAX(1,COUNTIF(Îlots!$C$6:$C$65,"?*")),1)</definedName>
    <definedName name="ListeMateriel">OFFSET(Paramètres!$V$7,0,0,MAX(1,COUNTIF(Paramètres!$V$7:$V$26,"?*")),1)</definedName>
    <definedName name="ListeOccupations">OFFSET(Paramètres!$AC$7,0,0,MAX(1,COUNTIF(Paramètres!$AC$7:$AC$26,"?*")),1)</definedName>
    <definedName name="ListeRegime">OFFSET(Paramètres!$AB$7,0,0,MAX(1,COUNTIF(Paramètres!$AB$7:$AB$26,"?*")),1)</definedName>
    <definedName name="ListeSens">OFFSET(Paramètres!$Z$7,0,0,MAX(1,COUNTIF(Paramètres!$Z$7:$Z$26,"?*")),1)</definedName>
    <definedName name="ListeSource">OFFSET(Paramètres!$AA$7,0,0,MAX(1,COUNTIF(Paramètres!$AA$7:$AA$26,"?*")),1)</definedName>
    <definedName name="ListeStatut">OFFSET(Paramètres!$Y$7,0,0,MAX(1,COUNTIF(Paramètres!$Y$7:$Y$26,"?*")),1)</definedName>
    <definedName name="ListeTypes">OFFSET(Paramètres!$S$7,0,0,MAX(1,COUNTIF(Paramètres!$S$7:$S$26,"?*")),1)</definedName>
    <definedName name="ListeUnites">OFFSET(Paramètres!$T$7,0,0,MAX(1,COUNTIF(Paramètres!$T$7:$T$26,"?*")),1)</definedName>
    <definedName name="OccCouvert">Paramètres!$AC$11</definedName>
    <definedName name="PlafondN">Exploitation!$C$24</definedName>
    <definedName name="SAU">Exploitation!$C$19</definedName>
    <definedName name="ZoneVulnerable">Exploitation!$C$22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1" i="7" l="1"/>
  <c r="L41" i="7"/>
  <c r="K41" i="7"/>
  <c r="J41" i="7"/>
  <c r="I41" i="7"/>
  <c r="M40" i="7"/>
  <c r="L40" i="7"/>
  <c r="K40" i="7"/>
  <c r="J40" i="7"/>
  <c r="I40" i="7"/>
  <c r="M39" i="7"/>
  <c r="L39" i="7"/>
  <c r="K39" i="7"/>
  <c r="J39" i="7"/>
  <c r="I39" i="7"/>
  <c r="M38" i="7"/>
  <c r="L38" i="7"/>
  <c r="K38" i="7"/>
  <c r="J38" i="7"/>
  <c r="I38" i="7"/>
  <c r="M37" i="7"/>
  <c r="L37" i="7"/>
  <c r="K37" i="7"/>
  <c r="J37" i="7"/>
  <c r="I37" i="7"/>
  <c r="M36" i="7"/>
  <c r="L36" i="7"/>
  <c r="K36" i="7"/>
  <c r="J36" i="7"/>
  <c r="I36" i="7"/>
  <c r="M35" i="7"/>
  <c r="L35" i="7"/>
  <c r="K35" i="7"/>
  <c r="J35" i="7"/>
  <c r="I35" i="7"/>
  <c r="M34" i="7"/>
  <c r="L34" i="7"/>
  <c r="K34" i="7"/>
  <c r="J34" i="7"/>
  <c r="I34" i="7"/>
  <c r="M33" i="7"/>
  <c r="L33" i="7"/>
  <c r="K33" i="7"/>
  <c r="J33" i="7"/>
  <c r="I33" i="7"/>
  <c r="M32" i="7"/>
  <c r="L32" i="7"/>
  <c r="K32" i="7"/>
  <c r="J32" i="7"/>
  <c r="I32" i="7"/>
  <c r="M31" i="7"/>
  <c r="L31" i="7"/>
  <c r="K31" i="7"/>
  <c r="J31" i="7"/>
  <c r="I31" i="7"/>
  <c r="M30" i="7"/>
  <c r="L30" i="7"/>
  <c r="K30" i="7"/>
  <c r="J30" i="7"/>
  <c r="I30" i="7"/>
  <c r="M29" i="7"/>
  <c r="L29" i="7"/>
  <c r="K29" i="7"/>
  <c r="J29" i="7"/>
  <c r="I29" i="7"/>
  <c r="M28" i="7"/>
  <c r="L28" i="7"/>
  <c r="K28" i="7"/>
  <c r="J28" i="7"/>
  <c r="I28" i="7"/>
  <c r="M27" i="7"/>
  <c r="L27" i="7"/>
  <c r="K27" i="7"/>
  <c r="J27" i="7"/>
  <c r="I27" i="7"/>
  <c r="M26" i="7"/>
  <c r="L26" i="7"/>
  <c r="K26" i="7"/>
  <c r="J26" i="7"/>
  <c r="I26" i="7"/>
  <c r="M25" i="7"/>
  <c r="L25" i="7"/>
  <c r="K25" i="7"/>
  <c r="J25" i="7"/>
  <c r="I25" i="7"/>
  <c r="M24" i="7"/>
  <c r="L24" i="7"/>
  <c r="K24" i="7"/>
  <c r="J24" i="7"/>
  <c r="I24" i="7"/>
  <c r="M23" i="7"/>
  <c r="L23" i="7"/>
  <c r="K23" i="7"/>
  <c r="J23" i="7"/>
  <c r="I23" i="7"/>
  <c r="M22" i="7"/>
  <c r="L22" i="7"/>
  <c r="K22" i="7"/>
  <c r="J22" i="7"/>
  <c r="I22" i="7"/>
  <c r="M21" i="7"/>
  <c r="L21" i="7"/>
  <c r="K21" i="7"/>
  <c r="J21" i="7"/>
  <c r="I21" i="7"/>
  <c r="M20" i="7"/>
  <c r="L20" i="7"/>
  <c r="K20" i="7"/>
  <c r="J20" i="7"/>
  <c r="I20" i="7"/>
  <c r="M19" i="7"/>
  <c r="L19" i="7"/>
  <c r="K19" i="7"/>
  <c r="J19" i="7"/>
  <c r="I19" i="7"/>
  <c r="M18" i="7"/>
  <c r="L18" i="7"/>
  <c r="K18" i="7"/>
  <c r="J18" i="7"/>
  <c r="I18" i="7"/>
  <c r="M17" i="7"/>
  <c r="L17" i="7"/>
  <c r="K17" i="7"/>
  <c r="J17" i="7"/>
  <c r="I17" i="7"/>
  <c r="M16" i="7"/>
  <c r="L16" i="7"/>
  <c r="K16" i="7"/>
  <c r="J16" i="7"/>
  <c r="I16" i="7"/>
  <c r="M15" i="7"/>
  <c r="L15" i="7"/>
  <c r="K15" i="7"/>
  <c r="J15" i="7"/>
  <c r="I15" i="7"/>
  <c r="M14" i="7"/>
  <c r="L14" i="7"/>
  <c r="K14" i="7"/>
  <c r="J14" i="7"/>
  <c r="I14" i="7"/>
  <c r="M13" i="7"/>
  <c r="L13" i="7"/>
  <c r="K13" i="7"/>
  <c r="J13" i="7"/>
  <c r="I13" i="7"/>
  <c r="M12" i="7"/>
  <c r="L12" i="7"/>
  <c r="K12" i="7"/>
  <c r="J12" i="7"/>
  <c r="I12" i="7"/>
  <c r="M11" i="7"/>
  <c r="L11" i="7"/>
  <c r="K11" i="7"/>
  <c r="J11" i="7"/>
  <c r="I11" i="7"/>
  <c r="M10" i="7"/>
  <c r="L10" i="7"/>
  <c r="K10" i="7"/>
  <c r="J10" i="7"/>
  <c r="I10" i="7"/>
  <c r="M9" i="7"/>
  <c r="L9" i="7"/>
  <c r="K9" i="7"/>
  <c r="J9" i="7"/>
  <c r="I9" i="7"/>
  <c r="M8" i="7"/>
  <c r="L8" i="7"/>
  <c r="K8" i="7"/>
  <c r="J8" i="7"/>
  <c r="I8" i="7"/>
  <c r="M7" i="7"/>
  <c r="L7" i="7"/>
  <c r="K7" i="7"/>
  <c r="J7" i="7"/>
  <c r="I7" i="7"/>
  <c r="H57" i="6"/>
  <c r="G57" i="6"/>
  <c r="H56" i="6"/>
  <c r="G56" i="6"/>
  <c r="H55" i="6"/>
  <c r="G55" i="6"/>
  <c r="H54" i="6"/>
  <c r="G54" i="6"/>
  <c r="H53" i="6"/>
  <c r="G53" i="6"/>
  <c r="H52" i="6"/>
  <c r="G52" i="6"/>
  <c r="H51" i="6"/>
  <c r="G51" i="6"/>
  <c r="H50" i="6"/>
  <c r="G50" i="6"/>
  <c r="H49" i="6"/>
  <c r="G49" i="6"/>
  <c r="H48" i="6"/>
  <c r="G48" i="6"/>
  <c r="H47" i="6"/>
  <c r="G47" i="6"/>
  <c r="H46" i="6"/>
  <c r="G46" i="6"/>
  <c r="H45" i="6"/>
  <c r="G45" i="6"/>
  <c r="H44" i="6"/>
  <c r="G44" i="6"/>
  <c r="H43" i="6"/>
  <c r="G43" i="6"/>
  <c r="I38" i="6"/>
  <c r="H38" i="6"/>
  <c r="I37" i="6"/>
  <c r="H37" i="6"/>
  <c r="I36" i="6"/>
  <c r="H36" i="6"/>
  <c r="I35" i="6"/>
  <c r="H35" i="6"/>
  <c r="I34" i="6"/>
  <c r="H34" i="6"/>
  <c r="I33" i="6"/>
  <c r="H33" i="6"/>
  <c r="I32" i="6"/>
  <c r="H32" i="6"/>
  <c r="I31" i="6"/>
  <c r="H31" i="6"/>
  <c r="I30" i="6"/>
  <c r="H30" i="6"/>
  <c r="I29" i="6"/>
  <c r="H29" i="6"/>
  <c r="I28" i="6"/>
  <c r="H28" i="6"/>
  <c r="I27" i="6"/>
  <c r="H27" i="6"/>
  <c r="I26" i="6"/>
  <c r="H26" i="6"/>
  <c r="I25" i="6"/>
  <c r="H25" i="6"/>
  <c r="I24" i="6"/>
  <c r="H24" i="6"/>
  <c r="I23" i="6"/>
  <c r="H23" i="6"/>
  <c r="I22" i="6"/>
  <c r="H22" i="6"/>
  <c r="I21" i="6"/>
  <c r="H21" i="6"/>
  <c r="I20" i="6"/>
  <c r="H20" i="6"/>
  <c r="I19" i="6"/>
  <c r="H19" i="6"/>
  <c r="I18" i="6"/>
  <c r="H18" i="6"/>
  <c r="I17" i="6"/>
  <c r="H17" i="6"/>
  <c r="I16" i="6"/>
  <c r="H16" i="6"/>
  <c r="I15" i="6"/>
  <c r="H15" i="6"/>
  <c r="I14" i="6"/>
  <c r="H14" i="6"/>
  <c r="I13" i="6"/>
  <c r="H13" i="6"/>
  <c r="I12" i="6"/>
  <c r="D5" i="6" s="1"/>
  <c r="E20" i="5" s="1"/>
  <c r="H12" i="6"/>
  <c r="I11" i="6"/>
  <c r="A5" i="6" s="1"/>
  <c r="E18" i="5" s="1"/>
  <c r="H11" i="6"/>
  <c r="I10" i="6"/>
  <c r="H10" i="6"/>
  <c r="I9" i="6"/>
  <c r="H9" i="6"/>
  <c r="F5" i="6"/>
  <c r="E21" i="5" s="1"/>
  <c r="C5" i="6"/>
  <c r="E19" i="5" s="1"/>
  <c r="A2" i="6"/>
  <c r="P81" i="5"/>
  <c r="N79" i="5"/>
  <c r="E73" i="5"/>
  <c r="F65" i="5"/>
  <c r="F63" i="5"/>
  <c r="B62" i="5"/>
  <c r="F55" i="5"/>
  <c r="B52" i="5"/>
  <c r="B36" i="5"/>
  <c r="F33" i="5"/>
  <c r="H22" i="5"/>
  <c r="H21" i="5"/>
  <c r="H20" i="5"/>
  <c r="H19" i="5"/>
  <c r="H18" i="5"/>
  <c r="H17" i="5"/>
  <c r="H16" i="5"/>
  <c r="H15" i="5"/>
  <c r="H14" i="5"/>
  <c r="H13" i="5"/>
  <c r="E13" i="5"/>
  <c r="H12" i="5"/>
  <c r="H11" i="5"/>
  <c r="E10" i="5"/>
  <c r="N7" i="5"/>
  <c r="I7" i="5"/>
  <c r="F7" i="5"/>
  <c r="B7" i="5"/>
  <c r="B5" i="5"/>
  <c r="A2" i="5"/>
  <c r="AC405" i="4"/>
  <c r="AA405" i="4"/>
  <c r="Z405" i="4"/>
  <c r="Y405" i="4"/>
  <c r="X405" i="4"/>
  <c r="W405" i="4"/>
  <c r="T405" i="4"/>
  <c r="K405" i="4"/>
  <c r="D405" i="4"/>
  <c r="A405" i="4"/>
  <c r="AC404" i="4"/>
  <c r="X404" i="4"/>
  <c r="W404" i="4"/>
  <c r="T404" i="4"/>
  <c r="L404" i="4"/>
  <c r="P404" i="4" s="1"/>
  <c r="K404" i="4"/>
  <c r="A404" i="4"/>
  <c r="AC403" i="4"/>
  <c r="X403" i="4"/>
  <c r="W403" i="4"/>
  <c r="T403" i="4"/>
  <c r="K403" i="4"/>
  <c r="A403" i="4"/>
  <c r="AC402" i="4"/>
  <c r="AA402" i="4"/>
  <c r="Z402" i="4"/>
  <c r="Y402" i="4"/>
  <c r="X402" i="4"/>
  <c r="W402" i="4"/>
  <c r="T402" i="4"/>
  <c r="L402" i="4"/>
  <c r="P402" i="4" s="1"/>
  <c r="K402" i="4"/>
  <c r="D402" i="4"/>
  <c r="A402" i="4"/>
  <c r="AI401" i="4"/>
  <c r="AH401" i="4"/>
  <c r="AE401" i="4"/>
  <c r="AC401" i="4"/>
  <c r="AA401" i="4"/>
  <c r="X401" i="4"/>
  <c r="W401" i="4"/>
  <c r="T401" i="4"/>
  <c r="O401" i="4"/>
  <c r="N401" i="4"/>
  <c r="M401" i="4"/>
  <c r="AG401" i="4" s="1"/>
  <c r="K401" i="4"/>
  <c r="J401" i="4"/>
  <c r="D401" i="4"/>
  <c r="A401" i="4"/>
  <c r="AI400" i="4"/>
  <c r="AH400" i="4"/>
  <c r="AG400" i="4"/>
  <c r="AE400" i="4"/>
  <c r="AC400" i="4"/>
  <c r="AA400" i="4"/>
  <c r="AB400" i="4" s="1"/>
  <c r="AD400" i="4" s="1"/>
  <c r="Y400" i="4"/>
  <c r="X400" i="4"/>
  <c r="W400" i="4"/>
  <c r="Z400" i="4" s="1"/>
  <c r="T400" i="4"/>
  <c r="P400" i="4"/>
  <c r="O400" i="4"/>
  <c r="N400" i="4"/>
  <c r="M400" i="4"/>
  <c r="L400" i="4"/>
  <c r="K400" i="4"/>
  <c r="J400" i="4"/>
  <c r="G400" i="4"/>
  <c r="AF400" i="4" s="1"/>
  <c r="D400" i="4"/>
  <c r="A400" i="4"/>
  <c r="AC399" i="4"/>
  <c r="AA399" i="4"/>
  <c r="Y399" i="4"/>
  <c r="X399" i="4"/>
  <c r="W399" i="4"/>
  <c r="T399" i="4"/>
  <c r="K399" i="4"/>
  <c r="A399" i="4"/>
  <c r="AI398" i="4"/>
  <c r="AE398" i="4"/>
  <c r="AC398" i="4"/>
  <c r="AA398" i="4"/>
  <c r="Y398" i="4"/>
  <c r="X398" i="4"/>
  <c r="W398" i="4"/>
  <c r="T398" i="4"/>
  <c r="O398" i="4"/>
  <c r="K398" i="4"/>
  <c r="J398" i="4"/>
  <c r="A398" i="4"/>
  <c r="AC397" i="4"/>
  <c r="AA397" i="4"/>
  <c r="Z397" i="4"/>
  <c r="Y397" i="4"/>
  <c r="X397" i="4"/>
  <c r="W397" i="4"/>
  <c r="T397" i="4"/>
  <c r="N397" i="4"/>
  <c r="AH397" i="4" s="1"/>
  <c r="M397" i="4"/>
  <c r="AG397" i="4" s="1"/>
  <c r="L397" i="4"/>
  <c r="P397" i="4" s="1"/>
  <c r="K397" i="4"/>
  <c r="D397" i="4"/>
  <c r="A397" i="4"/>
  <c r="AE396" i="4"/>
  <c r="AC396" i="4"/>
  <c r="X396" i="4"/>
  <c r="W396" i="4"/>
  <c r="T396" i="4"/>
  <c r="P396" i="4"/>
  <c r="O396" i="4"/>
  <c r="AI396" i="4" s="1"/>
  <c r="N396" i="4"/>
  <c r="AH396" i="4" s="1"/>
  <c r="M396" i="4"/>
  <c r="AG396" i="4" s="1"/>
  <c r="L396" i="4"/>
  <c r="K396" i="4"/>
  <c r="A396" i="4"/>
  <c r="AC395" i="4"/>
  <c r="AA395" i="4"/>
  <c r="Z395" i="4"/>
  <c r="Y395" i="4"/>
  <c r="X395" i="4"/>
  <c r="W395" i="4"/>
  <c r="T395" i="4"/>
  <c r="O395" i="4"/>
  <c r="AI395" i="4" s="1"/>
  <c r="N395" i="4"/>
  <c r="AH395" i="4" s="1"/>
  <c r="K395" i="4"/>
  <c r="J395" i="4"/>
  <c r="G395" i="4"/>
  <c r="D395" i="4"/>
  <c r="A395" i="4"/>
  <c r="AC394" i="4"/>
  <c r="AA394" i="4"/>
  <c r="Z394" i="4"/>
  <c r="Y394" i="4"/>
  <c r="X394" i="4"/>
  <c r="W394" i="4"/>
  <c r="D394" i="4" s="1"/>
  <c r="T394" i="4"/>
  <c r="K394" i="4"/>
  <c r="J394" i="4"/>
  <c r="G394" i="4"/>
  <c r="AF394" i="4" s="1"/>
  <c r="A394" i="4"/>
  <c r="AH393" i="4"/>
  <c r="AG393" i="4"/>
  <c r="AF393" i="4"/>
  <c r="AE393" i="4"/>
  <c r="AC393" i="4"/>
  <c r="AB393" i="4"/>
  <c r="AD393" i="4" s="1"/>
  <c r="AA393" i="4"/>
  <c r="Z393" i="4"/>
  <c r="X393" i="4"/>
  <c r="L393" i="4" s="1"/>
  <c r="W393" i="4"/>
  <c r="Y393" i="4" s="1"/>
  <c r="T393" i="4"/>
  <c r="P393" i="4"/>
  <c r="O393" i="4"/>
  <c r="AI393" i="4" s="1"/>
  <c r="N393" i="4"/>
  <c r="M393" i="4"/>
  <c r="K393" i="4"/>
  <c r="J393" i="4"/>
  <c r="G393" i="4"/>
  <c r="D393" i="4"/>
  <c r="A393" i="4"/>
  <c r="AC392" i="4"/>
  <c r="X392" i="4"/>
  <c r="W392" i="4"/>
  <c r="T392" i="4"/>
  <c r="K392" i="4"/>
  <c r="A392" i="4"/>
  <c r="AC391" i="4"/>
  <c r="Z391" i="4"/>
  <c r="X391" i="4"/>
  <c r="W391" i="4"/>
  <c r="T391" i="4"/>
  <c r="N391" i="4"/>
  <c r="AH391" i="4" s="1"/>
  <c r="K391" i="4"/>
  <c r="D391" i="4"/>
  <c r="A391" i="4"/>
  <c r="AI390" i="4"/>
  <c r="AH390" i="4"/>
  <c r="AC390" i="4"/>
  <c r="AA390" i="4"/>
  <c r="X390" i="4"/>
  <c r="AE390" i="4" s="1"/>
  <c r="W390" i="4"/>
  <c r="T390" i="4"/>
  <c r="P390" i="4"/>
  <c r="O390" i="4"/>
  <c r="N390" i="4"/>
  <c r="M390" i="4"/>
  <c r="AG390" i="4" s="1"/>
  <c r="L390" i="4"/>
  <c r="K390" i="4"/>
  <c r="J390" i="4"/>
  <c r="G390" i="4"/>
  <c r="AF390" i="4" s="1"/>
  <c r="A390" i="4"/>
  <c r="AC389" i="4"/>
  <c r="X389" i="4"/>
  <c r="AE389" i="4" s="1"/>
  <c r="W389" i="4"/>
  <c r="T389" i="4"/>
  <c r="K389" i="4"/>
  <c r="A389" i="4"/>
  <c r="AC388" i="4"/>
  <c r="AA388" i="4"/>
  <c r="Z388" i="4"/>
  <c r="Y388" i="4"/>
  <c r="X388" i="4"/>
  <c r="W388" i="4"/>
  <c r="T388" i="4"/>
  <c r="K388" i="4"/>
  <c r="J388" i="4"/>
  <c r="D388" i="4"/>
  <c r="A388" i="4"/>
  <c r="AI387" i="4"/>
  <c r="AH387" i="4"/>
  <c r="AG387" i="4"/>
  <c r="AF387" i="4"/>
  <c r="AE387" i="4"/>
  <c r="AC387" i="4"/>
  <c r="Z387" i="4"/>
  <c r="X387" i="4"/>
  <c r="N387" i="4" s="1"/>
  <c r="W387" i="4"/>
  <c r="T387" i="4"/>
  <c r="O387" i="4"/>
  <c r="M387" i="4"/>
  <c r="L387" i="4"/>
  <c r="P387" i="4" s="1"/>
  <c r="K387" i="4"/>
  <c r="J387" i="4"/>
  <c r="G387" i="4"/>
  <c r="D387" i="4"/>
  <c r="A387" i="4"/>
  <c r="AH386" i="4"/>
  <c r="AG386" i="4"/>
  <c r="AF386" i="4"/>
  <c r="AE386" i="4"/>
  <c r="AC386" i="4"/>
  <c r="X386" i="4"/>
  <c r="W386" i="4"/>
  <c r="T386" i="4"/>
  <c r="P386" i="4"/>
  <c r="O386" i="4"/>
  <c r="AI386" i="4" s="1"/>
  <c r="N386" i="4"/>
  <c r="M386" i="4"/>
  <c r="L386" i="4"/>
  <c r="K386" i="4"/>
  <c r="J386" i="4"/>
  <c r="G386" i="4"/>
  <c r="D386" i="4"/>
  <c r="A386" i="4"/>
  <c r="AE385" i="4"/>
  <c r="AC385" i="4"/>
  <c r="Y385" i="4"/>
  <c r="X385" i="4"/>
  <c r="W385" i="4"/>
  <c r="T385" i="4"/>
  <c r="N385" i="4"/>
  <c r="AH385" i="4" s="1"/>
  <c r="K385" i="4"/>
  <c r="D385" i="4"/>
  <c r="A385" i="4"/>
  <c r="AC384" i="4"/>
  <c r="AA384" i="4"/>
  <c r="Z384" i="4"/>
  <c r="Y384" i="4"/>
  <c r="X384" i="4"/>
  <c r="W384" i="4"/>
  <c r="D384" i="4" s="1"/>
  <c r="T384" i="4"/>
  <c r="N384" i="4"/>
  <c r="AH384" i="4" s="1"/>
  <c r="L384" i="4"/>
  <c r="P384" i="4" s="1"/>
  <c r="K384" i="4"/>
  <c r="J384" i="4"/>
  <c r="A384" i="4"/>
  <c r="AG383" i="4"/>
  <c r="AC383" i="4"/>
  <c r="X383" i="4"/>
  <c r="L383" i="4" s="1"/>
  <c r="W383" i="4"/>
  <c r="T383" i="4"/>
  <c r="P383" i="4"/>
  <c r="O383" i="4"/>
  <c r="AI383" i="4" s="1"/>
  <c r="N383" i="4"/>
  <c r="AH383" i="4" s="1"/>
  <c r="M383" i="4"/>
  <c r="K383" i="4"/>
  <c r="J383" i="4"/>
  <c r="G383" i="4"/>
  <c r="AF383" i="4" s="1"/>
  <c r="A383" i="4"/>
  <c r="AH382" i="4"/>
  <c r="AG382" i="4"/>
  <c r="AC382" i="4"/>
  <c r="AA382" i="4"/>
  <c r="Z382" i="4"/>
  <c r="X382" i="4"/>
  <c r="W382" i="4"/>
  <c r="Y382" i="4" s="1"/>
  <c r="T382" i="4"/>
  <c r="O382" i="4"/>
  <c r="AI382" i="4" s="1"/>
  <c r="N382" i="4"/>
  <c r="M382" i="4"/>
  <c r="L382" i="4"/>
  <c r="P382" i="4" s="1"/>
  <c r="K382" i="4"/>
  <c r="J382" i="4"/>
  <c r="D382" i="4"/>
  <c r="A382" i="4"/>
  <c r="AE381" i="4"/>
  <c r="AC381" i="4"/>
  <c r="X381" i="4"/>
  <c r="O381" i="4" s="1"/>
  <c r="AI381" i="4" s="1"/>
  <c r="W381" i="4"/>
  <c r="T381" i="4"/>
  <c r="K381" i="4"/>
  <c r="J381" i="4"/>
  <c r="G381" i="4"/>
  <c r="AF381" i="4" s="1"/>
  <c r="D381" i="4"/>
  <c r="A381" i="4"/>
  <c r="AC380" i="4"/>
  <c r="AA380" i="4"/>
  <c r="Z380" i="4"/>
  <c r="Y380" i="4"/>
  <c r="X380" i="4"/>
  <c r="W380" i="4"/>
  <c r="T380" i="4"/>
  <c r="L380" i="4"/>
  <c r="P380" i="4" s="1"/>
  <c r="K380" i="4"/>
  <c r="D380" i="4"/>
  <c r="A380" i="4"/>
  <c r="AI379" i="4"/>
  <c r="AH379" i="4"/>
  <c r="AE379" i="4"/>
  <c r="AC379" i="4"/>
  <c r="Y379" i="4"/>
  <c r="X379" i="4"/>
  <c r="W379" i="4"/>
  <c r="T379" i="4"/>
  <c r="O379" i="4"/>
  <c r="N379" i="4"/>
  <c r="M379" i="4"/>
  <c r="AG379" i="4" s="1"/>
  <c r="L379" i="4"/>
  <c r="P379" i="4" s="1"/>
  <c r="K379" i="4"/>
  <c r="J379" i="4"/>
  <c r="G379" i="4"/>
  <c r="AF379" i="4" s="1"/>
  <c r="A379" i="4"/>
  <c r="AC378" i="4"/>
  <c r="Y378" i="4"/>
  <c r="X378" i="4"/>
  <c r="W378" i="4"/>
  <c r="T378" i="4"/>
  <c r="N378" i="4"/>
  <c r="AH378" i="4" s="1"/>
  <c r="K378" i="4"/>
  <c r="G378" i="4"/>
  <c r="AF378" i="4" s="1"/>
  <c r="D378" i="4"/>
  <c r="A378" i="4"/>
  <c r="AI377" i="4"/>
  <c r="AE377" i="4"/>
  <c r="AC377" i="4"/>
  <c r="AA377" i="4"/>
  <c r="Z377" i="4"/>
  <c r="Y377" i="4"/>
  <c r="X377" i="4"/>
  <c r="W377" i="4"/>
  <c r="T377" i="4"/>
  <c r="O377" i="4"/>
  <c r="K377" i="4"/>
  <c r="J377" i="4"/>
  <c r="G377" i="4"/>
  <c r="AF377" i="4" s="1"/>
  <c r="D377" i="4"/>
  <c r="A377" i="4"/>
  <c r="AC376" i="4"/>
  <c r="Z376" i="4"/>
  <c r="X376" i="4"/>
  <c r="W376" i="4"/>
  <c r="T376" i="4"/>
  <c r="K376" i="4"/>
  <c r="A376" i="4"/>
  <c r="AC375" i="4"/>
  <c r="AA375" i="4"/>
  <c r="Z375" i="4"/>
  <c r="Y375" i="4"/>
  <c r="X375" i="4"/>
  <c r="L375" i="4" s="1"/>
  <c r="P375" i="4" s="1"/>
  <c r="W375" i="4"/>
  <c r="D375" i="4" s="1"/>
  <c r="T375" i="4"/>
  <c r="O375" i="4"/>
  <c r="AI375" i="4" s="1"/>
  <c r="N375" i="4"/>
  <c r="AH375" i="4" s="1"/>
  <c r="K375" i="4"/>
  <c r="A375" i="4"/>
  <c r="AH374" i="4"/>
  <c r="AF374" i="4"/>
  <c r="AE374" i="4"/>
  <c r="AC374" i="4"/>
  <c r="AA374" i="4"/>
  <c r="Z374" i="4"/>
  <c r="Y374" i="4"/>
  <c r="X374" i="4"/>
  <c r="N374" i="4" s="1"/>
  <c r="W374" i="4"/>
  <c r="D374" i="4" s="1"/>
  <c r="T374" i="4"/>
  <c r="O374" i="4"/>
  <c r="AI374" i="4" s="1"/>
  <c r="M374" i="4"/>
  <c r="AG374" i="4" s="1"/>
  <c r="L374" i="4"/>
  <c r="P374" i="4" s="1"/>
  <c r="K374" i="4"/>
  <c r="J374" i="4"/>
  <c r="G374" i="4"/>
  <c r="A374" i="4"/>
  <c r="AG373" i="4"/>
  <c r="AE373" i="4"/>
  <c r="AC373" i="4"/>
  <c r="X373" i="4"/>
  <c r="L373" i="4" s="1"/>
  <c r="W373" i="4"/>
  <c r="T373" i="4"/>
  <c r="P373" i="4"/>
  <c r="O373" i="4"/>
  <c r="AI373" i="4" s="1"/>
  <c r="N373" i="4"/>
  <c r="AH373" i="4" s="1"/>
  <c r="M373" i="4"/>
  <c r="K373" i="4"/>
  <c r="J373" i="4"/>
  <c r="G373" i="4"/>
  <c r="AF373" i="4" s="1"/>
  <c r="A373" i="4"/>
  <c r="AH372" i="4"/>
  <c r="AC372" i="4"/>
  <c r="X372" i="4"/>
  <c r="O372" i="4" s="1"/>
  <c r="AI372" i="4" s="1"/>
  <c r="W372" i="4"/>
  <c r="T372" i="4"/>
  <c r="N372" i="4"/>
  <c r="L372" i="4"/>
  <c r="P372" i="4" s="1"/>
  <c r="K372" i="4"/>
  <c r="J372" i="4"/>
  <c r="A372" i="4"/>
  <c r="AH371" i="4"/>
  <c r="AG371" i="4"/>
  <c r="AE371" i="4"/>
  <c r="AC371" i="4"/>
  <c r="X371" i="4"/>
  <c r="N371" i="4" s="1"/>
  <c r="W371" i="4"/>
  <c r="T371" i="4"/>
  <c r="P371" i="4"/>
  <c r="O371" i="4"/>
  <c r="AI371" i="4" s="1"/>
  <c r="M371" i="4"/>
  <c r="L371" i="4"/>
  <c r="K371" i="4"/>
  <c r="J371" i="4"/>
  <c r="G371" i="4"/>
  <c r="AF371" i="4" s="1"/>
  <c r="A371" i="4"/>
  <c r="AH370" i="4"/>
  <c r="AF370" i="4"/>
  <c r="AC370" i="4"/>
  <c r="Z370" i="4"/>
  <c r="Y370" i="4"/>
  <c r="X370" i="4"/>
  <c r="AE370" i="4" s="1"/>
  <c r="W370" i="4"/>
  <c r="T370" i="4"/>
  <c r="O370" i="4"/>
  <c r="AI370" i="4" s="1"/>
  <c r="N370" i="4"/>
  <c r="M370" i="4"/>
  <c r="AG370" i="4" s="1"/>
  <c r="L370" i="4"/>
  <c r="P370" i="4" s="1"/>
  <c r="K370" i="4"/>
  <c r="J370" i="4"/>
  <c r="G370" i="4"/>
  <c r="A370" i="4"/>
  <c r="AC369" i="4"/>
  <c r="X369" i="4"/>
  <c r="W369" i="4"/>
  <c r="T369" i="4"/>
  <c r="N369" i="4"/>
  <c r="AH369" i="4" s="1"/>
  <c r="K369" i="4"/>
  <c r="A369" i="4"/>
  <c r="AI368" i="4"/>
  <c r="AC368" i="4"/>
  <c r="X368" i="4"/>
  <c r="W368" i="4"/>
  <c r="T368" i="4"/>
  <c r="O368" i="4"/>
  <c r="M368" i="4"/>
  <c r="AG368" i="4" s="1"/>
  <c r="K368" i="4"/>
  <c r="J368" i="4"/>
  <c r="G368" i="4"/>
  <c r="AF368" i="4" s="1"/>
  <c r="D368" i="4"/>
  <c r="A368" i="4"/>
  <c r="AI367" i="4"/>
  <c r="AC367" i="4"/>
  <c r="AA367" i="4"/>
  <c r="Z367" i="4"/>
  <c r="Y367" i="4"/>
  <c r="X367" i="4"/>
  <c r="W367" i="4"/>
  <c r="T367" i="4"/>
  <c r="O367" i="4"/>
  <c r="N367" i="4"/>
  <c r="AH367" i="4" s="1"/>
  <c r="M367" i="4"/>
  <c r="AG367" i="4" s="1"/>
  <c r="K367" i="4"/>
  <c r="G367" i="4"/>
  <c r="AF367" i="4" s="1"/>
  <c r="D367" i="4"/>
  <c r="A367" i="4"/>
  <c r="AH366" i="4"/>
  <c r="AE366" i="4"/>
  <c r="AC366" i="4"/>
  <c r="Z366" i="4"/>
  <c r="X366" i="4"/>
  <c r="O366" i="4" s="1"/>
  <c r="AI366" i="4" s="1"/>
  <c r="W366" i="4"/>
  <c r="T366" i="4"/>
  <c r="N366" i="4"/>
  <c r="M366" i="4"/>
  <c r="AG366" i="4" s="1"/>
  <c r="L366" i="4"/>
  <c r="P366" i="4" s="1"/>
  <c r="K366" i="4"/>
  <c r="A366" i="4"/>
  <c r="AC365" i="4"/>
  <c r="X365" i="4"/>
  <c r="W365" i="4"/>
  <c r="T365" i="4"/>
  <c r="K365" i="4"/>
  <c r="A365" i="4"/>
  <c r="AC364" i="4"/>
  <c r="AA364" i="4"/>
  <c r="Z364" i="4"/>
  <c r="Y364" i="4"/>
  <c r="X364" i="4"/>
  <c r="W364" i="4"/>
  <c r="D364" i="4" s="1"/>
  <c r="T364" i="4"/>
  <c r="O364" i="4"/>
  <c r="AI364" i="4" s="1"/>
  <c r="L364" i="4"/>
  <c r="P364" i="4" s="1"/>
  <c r="K364" i="4"/>
  <c r="A364" i="4"/>
  <c r="AC363" i="4"/>
  <c r="X363" i="4"/>
  <c r="W363" i="4"/>
  <c r="T363" i="4"/>
  <c r="K363" i="4"/>
  <c r="G363" i="4"/>
  <c r="AF363" i="4" s="1"/>
  <c r="A363" i="4"/>
  <c r="AI362" i="4"/>
  <c r="AH362" i="4"/>
  <c r="AG362" i="4"/>
  <c r="AE362" i="4"/>
  <c r="AC362" i="4"/>
  <c r="AA362" i="4"/>
  <c r="Z362" i="4"/>
  <c r="Y362" i="4"/>
  <c r="X362" i="4"/>
  <c r="W362" i="4"/>
  <c r="T362" i="4"/>
  <c r="P362" i="4"/>
  <c r="O362" i="4"/>
  <c r="N362" i="4"/>
  <c r="M362" i="4"/>
  <c r="L362" i="4"/>
  <c r="K362" i="4"/>
  <c r="J362" i="4"/>
  <c r="G362" i="4"/>
  <c r="D362" i="4"/>
  <c r="A362" i="4"/>
  <c r="AE361" i="4"/>
  <c r="AC361" i="4"/>
  <c r="X361" i="4"/>
  <c r="W361" i="4"/>
  <c r="T361" i="4"/>
  <c r="N361" i="4"/>
  <c r="AH361" i="4" s="1"/>
  <c r="M361" i="4"/>
  <c r="AG361" i="4" s="1"/>
  <c r="K361" i="4"/>
  <c r="J361" i="4"/>
  <c r="G361" i="4"/>
  <c r="AF361" i="4" s="1"/>
  <c r="D361" i="4"/>
  <c r="A361" i="4"/>
  <c r="AI360" i="4"/>
  <c r="AC360" i="4"/>
  <c r="AA360" i="4"/>
  <c r="AB360" i="4" s="1"/>
  <c r="AD360" i="4" s="1"/>
  <c r="Z360" i="4"/>
  <c r="Y360" i="4"/>
  <c r="X360" i="4"/>
  <c r="AE360" i="4" s="1"/>
  <c r="W360" i="4"/>
  <c r="T360" i="4"/>
  <c r="P360" i="4"/>
  <c r="O360" i="4"/>
  <c r="N360" i="4"/>
  <c r="AH360" i="4" s="1"/>
  <c r="M360" i="4"/>
  <c r="AG360" i="4" s="1"/>
  <c r="L360" i="4"/>
  <c r="K360" i="4"/>
  <c r="J360" i="4"/>
  <c r="G360" i="4"/>
  <c r="AF360" i="4" s="1"/>
  <c r="D360" i="4"/>
  <c r="A360" i="4"/>
  <c r="AE359" i="4"/>
  <c r="AC359" i="4"/>
  <c r="AA359" i="4"/>
  <c r="Y359" i="4"/>
  <c r="X359" i="4"/>
  <c r="J359" i="4" s="1"/>
  <c r="W359" i="4"/>
  <c r="Z359" i="4" s="1"/>
  <c r="T359" i="4"/>
  <c r="O359" i="4"/>
  <c r="AI359" i="4" s="1"/>
  <c r="N359" i="4"/>
  <c r="AH359" i="4" s="1"/>
  <c r="M359" i="4"/>
  <c r="AG359" i="4" s="1"/>
  <c r="L359" i="4"/>
  <c r="P359" i="4" s="1"/>
  <c r="K359" i="4"/>
  <c r="G359" i="4"/>
  <c r="AF359" i="4" s="1"/>
  <c r="D359" i="4"/>
  <c r="A359" i="4"/>
  <c r="AE358" i="4"/>
  <c r="AC358" i="4"/>
  <c r="AA358" i="4"/>
  <c r="Z358" i="4"/>
  <c r="X358" i="4"/>
  <c r="W358" i="4"/>
  <c r="Y358" i="4" s="1"/>
  <c r="T358" i="4"/>
  <c r="P358" i="4"/>
  <c r="O358" i="4"/>
  <c r="AI358" i="4" s="1"/>
  <c r="M358" i="4"/>
  <c r="AG358" i="4" s="1"/>
  <c r="L358" i="4"/>
  <c r="K358" i="4"/>
  <c r="D358" i="4"/>
  <c r="A358" i="4"/>
  <c r="AE357" i="4"/>
  <c r="AC357" i="4"/>
  <c r="AA357" i="4"/>
  <c r="Z357" i="4"/>
  <c r="Y357" i="4"/>
  <c r="X357" i="4"/>
  <c r="W357" i="4"/>
  <c r="T357" i="4"/>
  <c r="L357" i="4"/>
  <c r="P357" i="4" s="1"/>
  <c r="K357" i="4"/>
  <c r="D357" i="4"/>
  <c r="A357" i="4"/>
  <c r="AE356" i="4"/>
  <c r="AC356" i="4"/>
  <c r="X356" i="4"/>
  <c r="W356" i="4"/>
  <c r="T356" i="4"/>
  <c r="L356" i="4"/>
  <c r="P356" i="4" s="1"/>
  <c r="K356" i="4"/>
  <c r="G356" i="4"/>
  <c r="AF356" i="4" s="1"/>
  <c r="A356" i="4"/>
  <c r="AH355" i="4"/>
  <c r="AG355" i="4"/>
  <c r="AF355" i="4"/>
  <c r="AC355" i="4"/>
  <c r="X355" i="4"/>
  <c r="AE355" i="4" s="1"/>
  <c r="W355" i="4"/>
  <c r="T355" i="4"/>
  <c r="P355" i="4"/>
  <c r="O355" i="4"/>
  <c r="AI355" i="4" s="1"/>
  <c r="N355" i="4"/>
  <c r="M355" i="4"/>
  <c r="L355" i="4"/>
  <c r="K355" i="4"/>
  <c r="J355" i="4"/>
  <c r="G355" i="4"/>
  <c r="D355" i="4"/>
  <c r="A355" i="4"/>
  <c r="AC354" i="4"/>
  <c r="X354" i="4"/>
  <c r="W354" i="4"/>
  <c r="T354" i="4"/>
  <c r="O354" i="4"/>
  <c r="AI354" i="4" s="1"/>
  <c r="K354" i="4"/>
  <c r="A354" i="4"/>
  <c r="AI353" i="4"/>
  <c r="AH353" i="4"/>
  <c r="AG353" i="4"/>
  <c r="AF353" i="4"/>
  <c r="AC353" i="4"/>
  <c r="Z353" i="4"/>
  <c r="Y353" i="4"/>
  <c r="X353" i="4"/>
  <c r="AE353" i="4" s="1"/>
  <c r="W353" i="4"/>
  <c r="AA353" i="4" s="1"/>
  <c r="T353" i="4"/>
  <c r="P353" i="4"/>
  <c r="O353" i="4"/>
  <c r="N353" i="4"/>
  <c r="M353" i="4"/>
  <c r="L353" i="4"/>
  <c r="K353" i="4"/>
  <c r="J353" i="4"/>
  <c r="G353" i="4"/>
  <c r="AB353" i="4" s="1"/>
  <c r="AD353" i="4" s="1"/>
  <c r="D353" i="4"/>
  <c r="A353" i="4"/>
  <c r="AE352" i="4"/>
  <c r="AC352" i="4"/>
  <c r="AA352" i="4"/>
  <c r="Z352" i="4"/>
  <c r="Y352" i="4"/>
  <c r="X352" i="4"/>
  <c r="O352" i="4" s="1"/>
  <c r="AI352" i="4" s="1"/>
  <c r="W352" i="4"/>
  <c r="D352" i="4" s="1"/>
  <c r="T352" i="4"/>
  <c r="N352" i="4"/>
  <c r="AH352" i="4" s="1"/>
  <c r="K352" i="4"/>
  <c r="A352" i="4"/>
  <c r="AC351" i="4"/>
  <c r="AA351" i="4"/>
  <c r="Z351" i="4"/>
  <c r="Y351" i="4"/>
  <c r="X351" i="4"/>
  <c r="W351" i="4"/>
  <c r="D351" i="4" s="1"/>
  <c r="T351" i="4"/>
  <c r="K351" i="4"/>
  <c r="A351" i="4"/>
  <c r="AC350" i="4"/>
  <c r="AA350" i="4"/>
  <c r="Z350" i="4"/>
  <c r="Y350" i="4"/>
  <c r="X350" i="4"/>
  <c r="W350" i="4"/>
  <c r="T350" i="4"/>
  <c r="K350" i="4"/>
  <c r="D350" i="4"/>
  <c r="A350" i="4"/>
  <c r="AE349" i="4"/>
  <c r="AC349" i="4"/>
  <c r="Y349" i="4"/>
  <c r="X349" i="4"/>
  <c r="W349" i="4"/>
  <c r="T349" i="4"/>
  <c r="N349" i="4"/>
  <c r="AH349" i="4" s="1"/>
  <c r="M349" i="4"/>
  <c r="AG349" i="4" s="1"/>
  <c r="L349" i="4"/>
  <c r="P349" i="4" s="1"/>
  <c r="K349" i="4"/>
  <c r="A349" i="4"/>
  <c r="AF348" i="4"/>
  <c r="AC348" i="4"/>
  <c r="AA348" i="4"/>
  <c r="AB348" i="4" s="1"/>
  <c r="AD348" i="4" s="1"/>
  <c r="Z348" i="4"/>
  <c r="Y348" i="4"/>
  <c r="X348" i="4"/>
  <c r="AE348" i="4" s="1"/>
  <c r="W348" i="4"/>
  <c r="T348" i="4"/>
  <c r="P348" i="4"/>
  <c r="O348" i="4"/>
  <c r="AI348" i="4" s="1"/>
  <c r="N348" i="4"/>
  <c r="AH348" i="4" s="1"/>
  <c r="M348" i="4"/>
  <c r="AG348" i="4" s="1"/>
  <c r="L348" i="4"/>
  <c r="K348" i="4"/>
  <c r="J348" i="4"/>
  <c r="G348" i="4"/>
  <c r="D348" i="4"/>
  <c r="A348" i="4"/>
  <c r="AG347" i="4"/>
  <c r="AE347" i="4"/>
  <c r="AC347" i="4"/>
  <c r="AA347" i="4"/>
  <c r="Z347" i="4"/>
  <c r="Y347" i="4"/>
  <c r="X347" i="4"/>
  <c r="W347" i="4"/>
  <c r="T347" i="4"/>
  <c r="P347" i="4"/>
  <c r="O347" i="4"/>
  <c r="AI347" i="4" s="1"/>
  <c r="N347" i="4"/>
  <c r="AH347" i="4" s="1"/>
  <c r="M347" i="4"/>
  <c r="L347" i="4"/>
  <c r="K347" i="4"/>
  <c r="D347" i="4"/>
  <c r="A347" i="4"/>
  <c r="AE346" i="4"/>
  <c r="AC346" i="4"/>
  <c r="AA346" i="4"/>
  <c r="AB346" i="4" s="1"/>
  <c r="AD346" i="4" s="1"/>
  <c r="Z346" i="4"/>
  <c r="X346" i="4"/>
  <c r="W346" i="4"/>
  <c r="T346" i="4"/>
  <c r="P346" i="4"/>
  <c r="O346" i="4"/>
  <c r="AI346" i="4" s="1"/>
  <c r="L346" i="4"/>
  <c r="K346" i="4"/>
  <c r="J346" i="4"/>
  <c r="G346" i="4"/>
  <c r="AF346" i="4" s="1"/>
  <c r="A346" i="4"/>
  <c r="AC345" i="4"/>
  <c r="AA345" i="4"/>
  <c r="Z345" i="4"/>
  <c r="Y345" i="4"/>
  <c r="X345" i="4"/>
  <c r="W345" i="4"/>
  <c r="T345" i="4"/>
  <c r="K345" i="4"/>
  <c r="D345" i="4"/>
  <c r="A345" i="4"/>
  <c r="AC344" i="4"/>
  <c r="Y344" i="4"/>
  <c r="X344" i="4"/>
  <c r="W344" i="4"/>
  <c r="T344" i="4"/>
  <c r="M344" i="4"/>
  <c r="AG344" i="4" s="1"/>
  <c r="K344" i="4"/>
  <c r="G344" i="4"/>
  <c r="AF344" i="4" s="1"/>
  <c r="D344" i="4"/>
  <c r="A344" i="4"/>
  <c r="AI343" i="4"/>
  <c r="AH343" i="4"/>
  <c r="AC343" i="4"/>
  <c r="X343" i="4"/>
  <c r="AE343" i="4" s="1"/>
  <c r="W343" i="4"/>
  <c r="T343" i="4"/>
  <c r="O343" i="4"/>
  <c r="N343" i="4"/>
  <c r="M343" i="4"/>
  <c r="AG343" i="4" s="1"/>
  <c r="L343" i="4"/>
  <c r="P343" i="4" s="1"/>
  <c r="K343" i="4"/>
  <c r="J343" i="4"/>
  <c r="G343" i="4"/>
  <c r="AF343" i="4" s="1"/>
  <c r="D343" i="4"/>
  <c r="A343" i="4"/>
  <c r="AG342" i="4"/>
  <c r="AC342" i="4"/>
  <c r="X342" i="4"/>
  <c r="W342" i="4"/>
  <c r="D342" i="4" s="1"/>
  <c r="T342" i="4"/>
  <c r="P342" i="4"/>
  <c r="O342" i="4"/>
  <c r="AI342" i="4" s="1"/>
  <c r="N342" i="4"/>
  <c r="AH342" i="4" s="1"/>
  <c r="M342" i="4"/>
  <c r="L342" i="4"/>
  <c r="K342" i="4"/>
  <c r="A342" i="4"/>
  <c r="AC341" i="4"/>
  <c r="AA341" i="4"/>
  <c r="AB341" i="4" s="1"/>
  <c r="AD341" i="4" s="1"/>
  <c r="Z341" i="4"/>
  <c r="Y341" i="4"/>
  <c r="X341" i="4"/>
  <c r="W341" i="4"/>
  <c r="T341" i="4"/>
  <c r="O341" i="4"/>
  <c r="AI341" i="4" s="1"/>
  <c r="L341" i="4"/>
  <c r="P341" i="4" s="1"/>
  <c r="K341" i="4"/>
  <c r="J341" i="4"/>
  <c r="G341" i="4"/>
  <c r="AF341" i="4" s="1"/>
  <c r="D341" i="4"/>
  <c r="A341" i="4"/>
  <c r="AE340" i="4"/>
  <c r="AC340" i="4"/>
  <c r="AA340" i="4"/>
  <c r="Z340" i="4"/>
  <c r="Y340" i="4"/>
  <c r="X340" i="4"/>
  <c r="W340" i="4"/>
  <c r="T340" i="4"/>
  <c r="O340" i="4"/>
  <c r="AI340" i="4" s="1"/>
  <c r="N340" i="4"/>
  <c r="AH340" i="4" s="1"/>
  <c r="M340" i="4"/>
  <c r="AG340" i="4" s="1"/>
  <c r="L340" i="4"/>
  <c r="P340" i="4" s="1"/>
  <c r="K340" i="4"/>
  <c r="D340" i="4"/>
  <c r="A340" i="4"/>
  <c r="AI339" i="4"/>
  <c r="AG339" i="4"/>
  <c r="AE339" i="4"/>
  <c r="AC339" i="4"/>
  <c r="Y339" i="4"/>
  <c r="X339" i="4"/>
  <c r="W339" i="4"/>
  <c r="T339" i="4"/>
  <c r="O339" i="4"/>
  <c r="N339" i="4"/>
  <c r="AH339" i="4" s="1"/>
  <c r="M339" i="4"/>
  <c r="L339" i="4"/>
  <c r="P339" i="4" s="1"/>
  <c r="K339" i="4"/>
  <c r="A339" i="4"/>
  <c r="AI338" i="4"/>
  <c r="AH338" i="4"/>
  <c r="AC338" i="4"/>
  <c r="AA338" i="4"/>
  <c r="Z338" i="4"/>
  <c r="Y338" i="4"/>
  <c r="X338" i="4"/>
  <c r="O338" i="4" s="1"/>
  <c r="W338" i="4"/>
  <c r="D338" i="4" s="1"/>
  <c r="T338" i="4"/>
  <c r="N338" i="4"/>
  <c r="K338" i="4"/>
  <c r="A338" i="4"/>
  <c r="AC337" i="4"/>
  <c r="AA337" i="4"/>
  <c r="Y337" i="4"/>
  <c r="X337" i="4"/>
  <c r="W337" i="4"/>
  <c r="T337" i="4"/>
  <c r="K337" i="4"/>
  <c r="A337" i="4"/>
  <c r="AC336" i="4"/>
  <c r="Z336" i="4"/>
  <c r="Y336" i="4"/>
  <c r="X336" i="4"/>
  <c r="W336" i="4"/>
  <c r="T336" i="4"/>
  <c r="K336" i="4"/>
  <c r="A336" i="4"/>
  <c r="AF335" i="4"/>
  <c r="AE335" i="4"/>
  <c r="AC335" i="4"/>
  <c r="AA335" i="4"/>
  <c r="AB335" i="4" s="1"/>
  <c r="AD335" i="4" s="1"/>
  <c r="Z335" i="4"/>
  <c r="Y335" i="4"/>
  <c r="X335" i="4"/>
  <c r="W335" i="4"/>
  <c r="T335" i="4"/>
  <c r="P335" i="4"/>
  <c r="O335" i="4"/>
  <c r="AI335" i="4" s="1"/>
  <c r="N335" i="4"/>
  <c r="AH335" i="4" s="1"/>
  <c r="M335" i="4"/>
  <c r="AG335" i="4" s="1"/>
  <c r="L335" i="4"/>
  <c r="K335" i="4"/>
  <c r="J335" i="4"/>
  <c r="G335" i="4"/>
  <c r="D335" i="4"/>
  <c r="A335" i="4"/>
  <c r="AE334" i="4"/>
  <c r="AC334" i="4"/>
  <c r="X334" i="4"/>
  <c r="W334" i="4"/>
  <c r="T334" i="4"/>
  <c r="O334" i="4"/>
  <c r="AI334" i="4" s="1"/>
  <c r="N334" i="4"/>
  <c r="AH334" i="4" s="1"/>
  <c r="M334" i="4"/>
  <c r="AG334" i="4" s="1"/>
  <c r="K334" i="4"/>
  <c r="J334" i="4"/>
  <c r="A334" i="4"/>
  <c r="AC333" i="4"/>
  <c r="X333" i="4"/>
  <c r="W333" i="4"/>
  <c r="T333" i="4"/>
  <c r="P333" i="4"/>
  <c r="O333" i="4"/>
  <c r="AI333" i="4" s="1"/>
  <c r="M333" i="4"/>
  <c r="AG333" i="4" s="1"/>
  <c r="L333" i="4"/>
  <c r="K333" i="4"/>
  <c r="G333" i="4"/>
  <c r="AF333" i="4" s="1"/>
  <c r="A333" i="4"/>
  <c r="AC332" i="4"/>
  <c r="X332" i="4"/>
  <c r="W332" i="4"/>
  <c r="T332" i="4"/>
  <c r="O332" i="4"/>
  <c r="AI332" i="4" s="1"/>
  <c r="N332" i="4"/>
  <c r="AH332" i="4" s="1"/>
  <c r="L332" i="4"/>
  <c r="P332" i="4" s="1"/>
  <c r="K332" i="4"/>
  <c r="G332" i="4"/>
  <c r="AF332" i="4" s="1"/>
  <c r="A332" i="4"/>
  <c r="AE331" i="4"/>
  <c r="AC331" i="4"/>
  <c r="X331" i="4"/>
  <c r="N331" i="4" s="1"/>
  <c r="AH331" i="4" s="1"/>
  <c r="W331" i="4"/>
  <c r="T331" i="4"/>
  <c r="P331" i="4"/>
  <c r="O331" i="4"/>
  <c r="AI331" i="4" s="1"/>
  <c r="M331" i="4"/>
  <c r="AG331" i="4" s="1"/>
  <c r="L331" i="4"/>
  <c r="K331" i="4"/>
  <c r="J331" i="4"/>
  <c r="G331" i="4"/>
  <c r="AF331" i="4" s="1"/>
  <c r="A331" i="4"/>
  <c r="AE330" i="4"/>
  <c r="AC330" i="4"/>
  <c r="AA330" i="4"/>
  <c r="Z330" i="4"/>
  <c r="Y330" i="4"/>
  <c r="X330" i="4"/>
  <c r="W330" i="4"/>
  <c r="T330" i="4"/>
  <c r="O330" i="4"/>
  <c r="AI330" i="4" s="1"/>
  <c r="N330" i="4"/>
  <c r="AH330" i="4" s="1"/>
  <c r="M330" i="4"/>
  <c r="AG330" i="4" s="1"/>
  <c r="K330" i="4"/>
  <c r="J330" i="4"/>
  <c r="D330" i="4"/>
  <c r="A330" i="4"/>
  <c r="AG329" i="4"/>
  <c r="AE329" i="4"/>
  <c r="AC329" i="4"/>
  <c r="X329" i="4"/>
  <c r="W329" i="4"/>
  <c r="T329" i="4"/>
  <c r="M329" i="4"/>
  <c r="L329" i="4"/>
  <c r="P329" i="4" s="1"/>
  <c r="K329" i="4"/>
  <c r="A329" i="4"/>
  <c r="AI328" i="4"/>
  <c r="AH328" i="4"/>
  <c r="AC328" i="4"/>
  <c r="AA328" i="4"/>
  <c r="Z328" i="4"/>
  <c r="Y328" i="4"/>
  <c r="X328" i="4"/>
  <c r="W328" i="4"/>
  <c r="T328" i="4"/>
  <c r="O328" i="4"/>
  <c r="N328" i="4"/>
  <c r="K328" i="4"/>
  <c r="J328" i="4"/>
  <c r="G328" i="4"/>
  <c r="AF328" i="4" s="1"/>
  <c r="D328" i="4"/>
  <c r="A328" i="4"/>
  <c r="AF327" i="4"/>
  <c r="AE327" i="4"/>
  <c r="AC327" i="4"/>
  <c r="AA327" i="4"/>
  <c r="X327" i="4"/>
  <c r="W327" i="4"/>
  <c r="T327" i="4"/>
  <c r="O327" i="4"/>
  <c r="AI327" i="4" s="1"/>
  <c r="K327" i="4"/>
  <c r="G327" i="4"/>
  <c r="D327" i="4"/>
  <c r="A327" i="4"/>
  <c r="AF326" i="4"/>
  <c r="AE326" i="4"/>
  <c r="AC326" i="4"/>
  <c r="AA326" i="4"/>
  <c r="Z326" i="4"/>
  <c r="Y326" i="4"/>
  <c r="X326" i="4"/>
  <c r="L326" i="4" s="1"/>
  <c r="P326" i="4" s="1"/>
  <c r="W326" i="4"/>
  <c r="T326" i="4"/>
  <c r="K326" i="4"/>
  <c r="J326" i="4"/>
  <c r="G326" i="4"/>
  <c r="D326" i="4"/>
  <c r="A326" i="4"/>
  <c r="AC325" i="4"/>
  <c r="AA325" i="4"/>
  <c r="Z325" i="4"/>
  <c r="Y325" i="4"/>
  <c r="X325" i="4"/>
  <c r="W325" i="4"/>
  <c r="T325" i="4"/>
  <c r="K325" i="4"/>
  <c r="D325" i="4"/>
  <c r="A325" i="4"/>
  <c r="AH324" i="4"/>
  <c r="AG324" i="4"/>
  <c r="AE324" i="4"/>
  <c r="AC324" i="4"/>
  <c r="Z324" i="4"/>
  <c r="Y324" i="4"/>
  <c r="X324" i="4"/>
  <c r="W324" i="4"/>
  <c r="AA324" i="4" s="1"/>
  <c r="T324" i="4"/>
  <c r="O324" i="4"/>
  <c r="AI324" i="4" s="1"/>
  <c r="N324" i="4"/>
  <c r="M324" i="4"/>
  <c r="L324" i="4"/>
  <c r="P324" i="4" s="1"/>
  <c r="K324" i="4"/>
  <c r="D324" i="4"/>
  <c r="A324" i="4"/>
  <c r="AI323" i="4"/>
  <c r="AH323" i="4"/>
  <c r="AF323" i="4"/>
  <c r="AD323" i="4"/>
  <c r="AC323" i="4"/>
  <c r="AA323" i="4"/>
  <c r="AB323" i="4" s="1"/>
  <c r="Z323" i="4"/>
  <c r="Y323" i="4"/>
  <c r="X323" i="4"/>
  <c r="W323" i="4"/>
  <c r="T323" i="4"/>
  <c r="O323" i="4"/>
  <c r="N323" i="4"/>
  <c r="K323" i="4"/>
  <c r="J323" i="4"/>
  <c r="G323" i="4"/>
  <c r="D323" i="4"/>
  <c r="A323" i="4"/>
  <c r="AH322" i="4"/>
  <c r="AG322" i="4"/>
  <c r="AF322" i="4"/>
  <c r="AE322" i="4"/>
  <c r="AC322" i="4"/>
  <c r="AA322" i="4"/>
  <c r="X322" i="4"/>
  <c r="W322" i="4"/>
  <c r="T322" i="4"/>
  <c r="N322" i="4"/>
  <c r="M322" i="4"/>
  <c r="L322" i="4"/>
  <c r="P322" i="4" s="1"/>
  <c r="K322" i="4"/>
  <c r="G322" i="4"/>
  <c r="D322" i="4"/>
  <c r="A322" i="4"/>
  <c r="AI321" i="4"/>
  <c r="AH321" i="4"/>
  <c r="AG321" i="4"/>
  <c r="AF321" i="4"/>
  <c r="AE321" i="4"/>
  <c r="AC321" i="4"/>
  <c r="AD321" i="4" s="1"/>
  <c r="AA321" i="4"/>
  <c r="Z321" i="4"/>
  <c r="Y321" i="4"/>
  <c r="X321" i="4"/>
  <c r="N321" i="4" s="1"/>
  <c r="W321" i="4"/>
  <c r="T321" i="4"/>
  <c r="O321" i="4"/>
  <c r="M321" i="4"/>
  <c r="L321" i="4"/>
  <c r="P321" i="4" s="1"/>
  <c r="K321" i="4"/>
  <c r="J321" i="4"/>
  <c r="G321" i="4"/>
  <c r="AB321" i="4" s="1"/>
  <c r="D321" i="4"/>
  <c r="A321" i="4"/>
  <c r="AI320" i="4"/>
  <c r="AH320" i="4"/>
  <c r="AE320" i="4"/>
  <c r="AC320" i="4"/>
  <c r="AA320" i="4"/>
  <c r="Z320" i="4"/>
  <c r="Y320" i="4"/>
  <c r="X320" i="4"/>
  <c r="W320" i="4"/>
  <c r="T320" i="4"/>
  <c r="O320" i="4"/>
  <c r="N320" i="4"/>
  <c r="M320" i="4"/>
  <c r="AG320" i="4" s="1"/>
  <c r="L320" i="4"/>
  <c r="P320" i="4" s="1"/>
  <c r="K320" i="4"/>
  <c r="J320" i="4"/>
  <c r="G320" i="4"/>
  <c r="D320" i="4"/>
  <c r="A320" i="4"/>
  <c r="AC319" i="4"/>
  <c r="X319" i="4"/>
  <c r="W319" i="4"/>
  <c r="T319" i="4"/>
  <c r="K319" i="4"/>
  <c r="J319" i="4"/>
  <c r="G319" i="4"/>
  <c r="AF319" i="4" s="1"/>
  <c r="D319" i="4"/>
  <c r="A319" i="4"/>
  <c r="AC318" i="4"/>
  <c r="X318" i="4"/>
  <c r="W318" i="4"/>
  <c r="T318" i="4"/>
  <c r="K318" i="4"/>
  <c r="A318" i="4"/>
  <c r="AC317" i="4"/>
  <c r="Z317" i="4"/>
  <c r="Y317" i="4"/>
  <c r="X317" i="4"/>
  <c r="W317" i="4"/>
  <c r="T317" i="4"/>
  <c r="K317" i="4"/>
  <c r="A317" i="4"/>
  <c r="AE316" i="4"/>
  <c r="AC316" i="4"/>
  <c r="X316" i="4"/>
  <c r="W316" i="4"/>
  <c r="T316" i="4"/>
  <c r="O316" i="4"/>
  <c r="AI316" i="4" s="1"/>
  <c r="K316" i="4"/>
  <c r="A316" i="4"/>
  <c r="AC315" i="4"/>
  <c r="AA315" i="4"/>
  <c r="Z315" i="4"/>
  <c r="Y315" i="4"/>
  <c r="X315" i="4"/>
  <c r="W315" i="4"/>
  <c r="T315" i="4"/>
  <c r="K315" i="4"/>
  <c r="D315" i="4"/>
  <c r="A315" i="4"/>
  <c r="AG314" i="4"/>
  <c r="AF314" i="4"/>
  <c r="AE314" i="4"/>
  <c r="AC314" i="4"/>
  <c r="X314" i="4"/>
  <c r="W314" i="4"/>
  <c r="T314" i="4"/>
  <c r="P314" i="4"/>
  <c r="O314" i="4"/>
  <c r="AI314" i="4" s="1"/>
  <c r="N314" i="4"/>
  <c r="AH314" i="4" s="1"/>
  <c r="M314" i="4"/>
  <c r="L314" i="4"/>
  <c r="K314" i="4"/>
  <c r="J314" i="4"/>
  <c r="G314" i="4"/>
  <c r="A314" i="4"/>
  <c r="AC313" i="4"/>
  <c r="X313" i="4"/>
  <c r="W313" i="4"/>
  <c r="T313" i="4"/>
  <c r="K313" i="4"/>
  <c r="A313" i="4"/>
  <c r="AC312" i="4"/>
  <c r="X312" i="4"/>
  <c r="W312" i="4"/>
  <c r="T312" i="4"/>
  <c r="K312" i="4"/>
  <c r="A312" i="4"/>
  <c r="AC311" i="4"/>
  <c r="X311" i="4"/>
  <c r="W311" i="4"/>
  <c r="T311" i="4"/>
  <c r="L311" i="4"/>
  <c r="P311" i="4" s="1"/>
  <c r="K311" i="4"/>
  <c r="A311" i="4"/>
  <c r="AC310" i="4"/>
  <c r="AA310" i="4"/>
  <c r="Z310" i="4"/>
  <c r="Y310" i="4"/>
  <c r="X310" i="4"/>
  <c r="W310" i="4"/>
  <c r="T310" i="4"/>
  <c r="K310" i="4"/>
  <c r="G310" i="4"/>
  <c r="AF310" i="4" s="1"/>
  <c r="D310" i="4"/>
  <c r="A310" i="4"/>
  <c r="AE309" i="4"/>
  <c r="AC309" i="4"/>
  <c r="Z309" i="4"/>
  <c r="AB309" i="4" s="1"/>
  <c r="AD309" i="4" s="1"/>
  <c r="Y309" i="4"/>
  <c r="X309" i="4"/>
  <c r="W309" i="4"/>
  <c r="AA309" i="4" s="1"/>
  <c r="T309" i="4"/>
  <c r="P309" i="4"/>
  <c r="M309" i="4"/>
  <c r="AG309" i="4" s="1"/>
  <c r="L309" i="4"/>
  <c r="K309" i="4"/>
  <c r="J309" i="4"/>
  <c r="G309" i="4"/>
  <c r="AF309" i="4" s="1"/>
  <c r="D309" i="4"/>
  <c r="A309" i="4"/>
  <c r="AC308" i="4"/>
  <c r="AA308" i="4"/>
  <c r="AB308" i="4" s="1"/>
  <c r="AD308" i="4" s="1"/>
  <c r="Z308" i="4"/>
  <c r="Y308" i="4"/>
  <c r="X308" i="4"/>
  <c r="AE308" i="4" s="1"/>
  <c r="W308" i="4"/>
  <c r="T308" i="4"/>
  <c r="P308" i="4"/>
  <c r="O308" i="4"/>
  <c r="AI308" i="4" s="1"/>
  <c r="N308" i="4"/>
  <c r="AH308" i="4" s="1"/>
  <c r="M308" i="4"/>
  <c r="AG308" i="4" s="1"/>
  <c r="L308" i="4"/>
  <c r="K308" i="4"/>
  <c r="J308" i="4"/>
  <c r="G308" i="4"/>
  <c r="AF308" i="4" s="1"/>
  <c r="D308" i="4"/>
  <c r="A308" i="4"/>
  <c r="AC307" i="4"/>
  <c r="X307" i="4"/>
  <c r="W307" i="4"/>
  <c r="T307" i="4"/>
  <c r="K307" i="4"/>
  <c r="G307" i="4"/>
  <c r="AF307" i="4" s="1"/>
  <c r="A307" i="4"/>
  <c r="AE306" i="4"/>
  <c r="AC306" i="4"/>
  <c r="Z306" i="4"/>
  <c r="Y306" i="4"/>
  <c r="X306" i="4"/>
  <c r="N306" i="4" s="1"/>
  <c r="AH306" i="4" s="1"/>
  <c r="W306" i="4"/>
  <c r="T306" i="4"/>
  <c r="P306" i="4"/>
  <c r="O306" i="4"/>
  <c r="AI306" i="4" s="1"/>
  <c r="M306" i="4"/>
  <c r="AG306" i="4" s="1"/>
  <c r="L306" i="4"/>
  <c r="K306" i="4"/>
  <c r="J306" i="4"/>
  <c r="G306" i="4"/>
  <c r="AF306" i="4" s="1"/>
  <c r="A306" i="4"/>
  <c r="AC305" i="4"/>
  <c r="AA305" i="4"/>
  <c r="Z305" i="4"/>
  <c r="Y305" i="4"/>
  <c r="X305" i="4"/>
  <c r="J305" i="4" s="1"/>
  <c r="W305" i="4"/>
  <c r="T305" i="4"/>
  <c r="L305" i="4"/>
  <c r="P305" i="4" s="1"/>
  <c r="K305" i="4"/>
  <c r="G305" i="4"/>
  <c r="AF305" i="4" s="1"/>
  <c r="D305" i="4"/>
  <c r="A305" i="4"/>
  <c r="AC304" i="4"/>
  <c r="Z304" i="4"/>
  <c r="Y304" i="4"/>
  <c r="X304" i="4"/>
  <c r="W304" i="4"/>
  <c r="AA304" i="4" s="1"/>
  <c r="T304" i="4"/>
  <c r="O304" i="4"/>
  <c r="AI304" i="4" s="1"/>
  <c r="N304" i="4"/>
  <c r="AH304" i="4" s="1"/>
  <c r="M304" i="4"/>
  <c r="AG304" i="4" s="1"/>
  <c r="L304" i="4"/>
  <c r="P304" i="4" s="1"/>
  <c r="K304" i="4"/>
  <c r="A304" i="4"/>
  <c r="AC303" i="4"/>
  <c r="X303" i="4"/>
  <c r="W303" i="4"/>
  <c r="T303" i="4"/>
  <c r="N303" i="4"/>
  <c r="AH303" i="4" s="1"/>
  <c r="K303" i="4"/>
  <c r="J303" i="4"/>
  <c r="A303" i="4"/>
  <c r="AE302" i="4"/>
  <c r="AC302" i="4"/>
  <c r="X302" i="4"/>
  <c r="W302" i="4"/>
  <c r="AA302" i="4" s="1"/>
  <c r="T302" i="4"/>
  <c r="N302" i="4"/>
  <c r="AH302" i="4" s="1"/>
  <c r="M302" i="4"/>
  <c r="AG302" i="4" s="1"/>
  <c r="L302" i="4"/>
  <c r="P302" i="4" s="1"/>
  <c r="K302" i="4"/>
  <c r="G302" i="4"/>
  <c r="AF302" i="4" s="1"/>
  <c r="D302" i="4"/>
  <c r="A302" i="4"/>
  <c r="AH301" i="4"/>
  <c r="AF301" i="4"/>
  <c r="AE301" i="4"/>
  <c r="AC301" i="4"/>
  <c r="AB301" i="4"/>
  <c r="AD301" i="4" s="1"/>
  <c r="AA301" i="4"/>
  <c r="Z301" i="4"/>
  <c r="Y301" i="4"/>
  <c r="X301" i="4"/>
  <c r="N301" i="4" s="1"/>
  <c r="W301" i="4"/>
  <c r="T301" i="4"/>
  <c r="O301" i="4"/>
  <c r="AI301" i="4" s="1"/>
  <c r="M301" i="4"/>
  <c r="AG301" i="4" s="1"/>
  <c r="L301" i="4"/>
  <c r="P301" i="4" s="1"/>
  <c r="K301" i="4"/>
  <c r="J301" i="4"/>
  <c r="G301" i="4"/>
  <c r="D301" i="4"/>
  <c r="A301" i="4"/>
  <c r="AI300" i="4"/>
  <c r="AE300" i="4"/>
  <c r="AC300" i="4"/>
  <c r="AA300" i="4"/>
  <c r="Z300" i="4"/>
  <c r="Y300" i="4"/>
  <c r="X300" i="4"/>
  <c r="G300" i="4" s="1"/>
  <c r="W300" i="4"/>
  <c r="T300" i="4"/>
  <c r="O300" i="4"/>
  <c r="N300" i="4"/>
  <c r="AH300" i="4" s="1"/>
  <c r="K300" i="4"/>
  <c r="J300" i="4"/>
  <c r="D300" i="4"/>
  <c r="A300" i="4"/>
  <c r="AI299" i="4"/>
  <c r="AC299" i="4"/>
  <c r="X299" i="4"/>
  <c r="W299" i="4"/>
  <c r="T299" i="4"/>
  <c r="O299" i="4"/>
  <c r="K299" i="4"/>
  <c r="J299" i="4"/>
  <c r="G299" i="4"/>
  <c r="AF299" i="4" s="1"/>
  <c r="A299" i="4"/>
  <c r="AC298" i="4"/>
  <c r="Z298" i="4"/>
  <c r="X298" i="4"/>
  <c r="W298" i="4"/>
  <c r="D298" i="4" s="1"/>
  <c r="T298" i="4"/>
  <c r="L298" i="4"/>
  <c r="P298" i="4" s="1"/>
  <c r="K298" i="4"/>
  <c r="J298" i="4"/>
  <c r="G298" i="4"/>
  <c r="AF298" i="4" s="1"/>
  <c r="A298" i="4"/>
  <c r="AH297" i="4"/>
  <c r="AG297" i="4"/>
  <c r="AE297" i="4"/>
  <c r="AC297" i="4"/>
  <c r="AA297" i="4"/>
  <c r="Z297" i="4"/>
  <c r="Y297" i="4"/>
  <c r="X297" i="4"/>
  <c r="W297" i="4"/>
  <c r="T297" i="4"/>
  <c r="N297" i="4"/>
  <c r="M297" i="4"/>
  <c r="L297" i="4"/>
  <c r="P297" i="4" s="1"/>
  <c r="K297" i="4"/>
  <c r="D297" i="4"/>
  <c r="A297" i="4"/>
  <c r="AI296" i="4"/>
  <c r="AE296" i="4"/>
  <c r="AC296" i="4"/>
  <c r="AA296" i="4"/>
  <c r="Z296" i="4"/>
  <c r="Y296" i="4"/>
  <c r="X296" i="4"/>
  <c r="W296" i="4"/>
  <c r="T296" i="4"/>
  <c r="O296" i="4"/>
  <c r="K296" i="4"/>
  <c r="J296" i="4"/>
  <c r="G296" i="4"/>
  <c r="D296" i="4"/>
  <c r="A296" i="4"/>
  <c r="AI295" i="4"/>
  <c r="AH295" i="4"/>
  <c r="AG295" i="4"/>
  <c r="AE295" i="4"/>
  <c r="AC295" i="4"/>
  <c r="AA295" i="4"/>
  <c r="Z295" i="4"/>
  <c r="Y295" i="4"/>
  <c r="X295" i="4"/>
  <c r="W295" i="4"/>
  <c r="T295" i="4"/>
  <c r="O295" i="4"/>
  <c r="N295" i="4"/>
  <c r="M295" i="4"/>
  <c r="L295" i="4"/>
  <c r="P295" i="4" s="1"/>
  <c r="K295" i="4"/>
  <c r="J295" i="4"/>
  <c r="G295" i="4"/>
  <c r="D295" i="4"/>
  <c r="A295" i="4"/>
  <c r="AG294" i="4"/>
  <c r="AF294" i="4"/>
  <c r="AE294" i="4"/>
  <c r="AC294" i="4"/>
  <c r="X294" i="4"/>
  <c r="W294" i="4"/>
  <c r="T294" i="4"/>
  <c r="O294" i="4"/>
  <c r="AI294" i="4" s="1"/>
  <c r="N294" i="4"/>
  <c r="AH294" i="4" s="1"/>
  <c r="M294" i="4"/>
  <c r="L294" i="4"/>
  <c r="P294" i="4" s="1"/>
  <c r="K294" i="4"/>
  <c r="J294" i="4"/>
  <c r="G294" i="4"/>
  <c r="D294" i="4"/>
  <c r="A294" i="4"/>
  <c r="AI293" i="4"/>
  <c r="AH293" i="4"/>
  <c r="AC293" i="4"/>
  <c r="X293" i="4"/>
  <c r="AE293" i="4" s="1"/>
  <c r="W293" i="4"/>
  <c r="T293" i="4"/>
  <c r="O293" i="4"/>
  <c r="N293" i="4"/>
  <c r="M293" i="4"/>
  <c r="AG293" i="4" s="1"/>
  <c r="L293" i="4"/>
  <c r="P293" i="4" s="1"/>
  <c r="K293" i="4"/>
  <c r="J293" i="4"/>
  <c r="G293" i="4"/>
  <c r="AF293" i="4" s="1"/>
  <c r="D293" i="4"/>
  <c r="A293" i="4"/>
  <c r="AH292" i="4"/>
  <c r="AG292" i="4"/>
  <c r="AF292" i="4"/>
  <c r="AC292" i="4"/>
  <c r="Y292" i="4"/>
  <c r="X292" i="4"/>
  <c r="W292" i="4"/>
  <c r="T292" i="4"/>
  <c r="O292" i="4"/>
  <c r="AI292" i="4" s="1"/>
  <c r="N292" i="4"/>
  <c r="M292" i="4"/>
  <c r="L292" i="4"/>
  <c r="P292" i="4" s="1"/>
  <c r="K292" i="4"/>
  <c r="G292" i="4"/>
  <c r="D292" i="4"/>
  <c r="A292" i="4"/>
  <c r="AE291" i="4"/>
  <c r="AC291" i="4"/>
  <c r="Z291" i="4"/>
  <c r="Y291" i="4"/>
  <c r="X291" i="4"/>
  <c r="W291" i="4"/>
  <c r="T291" i="4"/>
  <c r="K291" i="4"/>
  <c r="J291" i="4"/>
  <c r="G291" i="4"/>
  <c r="AF291" i="4" s="1"/>
  <c r="A291" i="4"/>
  <c r="AI290" i="4"/>
  <c r="AH290" i="4"/>
  <c r="AE290" i="4"/>
  <c r="AC290" i="4"/>
  <c r="AB290" i="4"/>
  <c r="AD290" i="4" s="1"/>
  <c r="AA290" i="4"/>
  <c r="Z290" i="4"/>
  <c r="Y290" i="4"/>
  <c r="X290" i="4"/>
  <c r="L290" i="4" s="1"/>
  <c r="P290" i="4" s="1"/>
  <c r="W290" i="4"/>
  <c r="T290" i="4"/>
  <c r="O290" i="4"/>
  <c r="N290" i="4"/>
  <c r="M290" i="4"/>
  <c r="AG290" i="4" s="1"/>
  <c r="K290" i="4"/>
  <c r="J290" i="4"/>
  <c r="G290" i="4"/>
  <c r="AF290" i="4" s="1"/>
  <c r="D290" i="4"/>
  <c r="A290" i="4"/>
  <c r="AE289" i="4"/>
  <c r="AC289" i="4"/>
  <c r="Z289" i="4"/>
  <c r="Y289" i="4"/>
  <c r="X289" i="4"/>
  <c r="W289" i="4"/>
  <c r="AA289" i="4" s="1"/>
  <c r="T289" i="4"/>
  <c r="M289" i="4"/>
  <c r="AG289" i="4" s="1"/>
  <c r="L289" i="4"/>
  <c r="P289" i="4" s="1"/>
  <c r="K289" i="4"/>
  <c r="J289" i="4"/>
  <c r="G289" i="4"/>
  <c r="D289" i="4"/>
  <c r="A289" i="4"/>
  <c r="AI288" i="4"/>
  <c r="AG288" i="4"/>
  <c r="AC288" i="4"/>
  <c r="AA288" i="4"/>
  <c r="AB288" i="4" s="1"/>
  <c r="AD288" i="4" s="1"/>
  <c r="Z288" i="4"/>
  <c r="Y288" i="4"/>
  <c r="X288" i="4"/>
  <c r="AE288" i="4" s="1"/>
  <c r="W288" i="4"/>
  <c r="T288" i="4"/>
  <c r="O288" i="4"/>
  <c r="N288" i="4"/>
  <c r="AH288" i="4" s="1"/>
  <c r="M288" i="4"/>
  <c r="L288" i="4"/>
  <c r="P288" i="4" s="1"/>
  <c r="K288" i="4"/>
  <c r="J288" i="4"/>
  <c r="G288" i="4"/>
  <c r="AF288" i="4" s="1"/>
  <c r="D288" i="4"/>
  <c r="A288" i="4"/>
  <c r="AG287" i="4"/>
  <c r="AE287" i="4"/>
  <c r="AC287" i="4"/>
  <c r="AA287" i="4"/>
  <c r="X287" i="4"/>
  <c r="J287" i="4" s="1"/>
  <c r="W287" i="4"/>
  <c r="T287" i="4"/>
  <c r="O287" i="4"/>
  <c r="AI287" i="4" s="1"/>
  <c r="N287" i="4"/>
  <c r="AH287" i="4" s="1"/>
  <c r="M287" i="4"/>
  <c r="L287" i="4"/>
  <c r="P287" i="4" s="1"/>
  <c r="K287" i="4"/>
  <c r="G287" i="4"/>
  <c r="AF287" i="4" s="1"/>
  <c r="A287" i="4"/>
  <c r="AE286" i="4"/>
  <c r="AC286" i="4"/>
  <c r="AA286" i="4"/>
  <c r="AB286" i="4" s="1"/>
  <c r="AD286" i="4" s="1"/>
  <c r="Z286" i="4"/>
  <c r="Y286" i="4"/>
  <c r="X286" i="4"/>
  <c r="W286" i="4"/>
  <c r="T286" i="4"/>
  <c r="O286" i="4"/>
  <c r="AI286" i="4" s="1"/>
  <c r="M286" i="4"/>
  <c r="AG286" i="4" s="1"/>
  <c r="L286" i="4"/>
  <c r="P286" i="4" s="1"/>
  <c r="K286" i="4"/>
  <c r="G286" i="4"/>
  <c r="AF286" i="4" s="1"/>
  <c r="D286" i="4"/>
  <c r="A286" i="4"/>
  <c r="AC285" i="4"/>
  <c r="AB285" i="4"/>
  <c r="AD285" i="4" s="1"/>
  <c r="AA285" i="4"/>
  <c r="Z285" i="4"/>
  <c r="Y285" i="4"/>
  <c r="X285" i="4"/>
  <c r="W285" i="4"/>
  <c r="T285" i="4"/>
  <c r="O285" i="4"/>
  <c r="AI285" i="4" s="1"/>
  <c r="N285" i="4"/>
  <c r="AH285" i="4" s="1"/>
  <c r="M285" i="4"/>
  <c r="AG285" i="4" s="1"/>
  <c r="K285" i="4"/>
  <c r="J285" i="4"/>
  <c r="G285" i="4"/>
  <c r="AF285" i="4" s="1"/>
  <c r="D285" i="4"/>
  <c r="A285" i="4"/>
  <c r="AE284" i="4"/>
  <c r="AC284" i="4"/>
  <c r="Z284" i="4"/>
  <c r="X284" i="4"/>
  <c r="W284" i="4"/>
  <c r="AA284" i="4" s="1"/>
  <c r="T284" i="4"/>
  <c r="O284" i="4"/>
  <c r="AI284" i="4" s="1"/>
  <c r="M284" i="4"/>
  <c r="AG284" i="4" s="1"/>
  <c r="L284" i="4"/>
  <c r="P284" i="4" s="1"/>
  <c r="K284" i="4"/>
  <c r="D284" i="4"/>
  <c r="A284" i="4"/>
  <c r="AF283" i="4"/>
  <c r="AC283" i="4"/>
  <c r="Z283" i="4"/>
  <c r="X283" i="4"/>
  <c r="W283" i="4"/>
  <c r="AA283" i="4" s="1"/>
  <c r="T283" i="4"/>
  <c r="N283" i="4"/>
  <c r="AH283" i="4" s="1"/>
  <c r="K283" i="4"/>
  <c r="J283" i="4"/>
  <c r="G283" i="4"/>
  <c r="D283" i="4"/>
  <c r="A283" i="4"/>
  <c r="AF282" i="4"/>
  <c r="AE282" i="4"/>
  <c r="AC282" i="4"/>
  <c r="AD282" i="4" s="1"/>
  <c r="Z282" i="4"/>
  <c r="X282" i="4"/>
  <c r="W282" i="4"/>
  <c r="AA282" i="4" s="1"/>
  <c r="T282" i="4"/>
  <c r="M282" i="4"/>
  <c r="AG282" i="4" s="1"/>
  <c r="L282" i="4"/>
  <c r="P282" i="4" s="1"/>
  <c r="K282" i="4"/>
  <c r="G282" i="4"/>
  <c r="AB282" i="4" s="1"/>
  <c r="D282" i="4"/>
  <c r="A282" i="4"/>
  <c r="AI281" i="4"/>
  <c r="AH281" i="4"/>
  <c r="AG281" i="4"/>
  <c r="AE281" i="4"/>
  <c r="AC281" i="4"/>
  <c r="AA281" i="4"/>
  <c r="Z281" i="4"/>
  <c r="Y281" i="4"/>
  <c r="X281" i="4"/>
  <c r="N281" i="4" s="1"/>
  <c r="W281" i="4"/>
  <c r="T281" i="4"/>
  <c r="O281" i="4"/>
  <c r="M281" i="4"/>
  <c r="L281" i="4"/>
  <c r="P281" i="4" s="1"/>
  <c r="K281" i="4"/>
  <c r="J281" i="4"/>
  <c r="G281" i="4"/>
  <c r="AF281" i="4" s="1"/>
  <c r="D281" i="4"/>
  <c r="A281" i="4"/>
  <c r="AE280" i="4"/>
  <c r="AC280" i="4"/>
  <c r="AA280" i="4"/>
  <c r="Z280" i="4"/>
  <c r="Y280" i="4"/>
  <c r="X280" i="4"/>
  <c r="W280" i="4"/>
  <c r="T280" i="4"/>
  <c r="L280" i="4"/>
  <c r="P280" i="4" s="1"/>
  <c r="K280" i="4"/>
  <c r="D280" i="4"/>
  <c r="A280" i="4"/>
  <c r="AC279" i="4"/>
  <c r="Y279" i="4"/>
  <c r="X279" i="4"/>
  <c r="W279" i="4"/>
  <c r="D279" i="4" s="1"/>
  <c r="T279" i="4"/>
  <c r="M279" i="4"/>
  <c r="AG279" i="4" s="1"/>
  <c r="K279" i="4"/>
  <c r="G279" i="4"/>
  <c r="AF279" i="4" s="1"/>
  <c r="A279" i="4"/>
  <c r="AI278" i="4"/>
  <c r="AC278" i="4"/>
  <c r="X278" i="4"/>
  <c r="AE278" i="4" s="1"/>
  <c r="W278" i="4"/>
  <c r="T278" i="4"/>
  <c r="P278" i="4"/>
  <c r="O278" i="4"/>
  <c r="N278" i="4"/>
  <c r="AH278" i="4" s="1"/>
  <c r="M278" i="4"/>
  <c r="AG278" i="4" s="1"/>
  <c r="L278" i="4"/>
  <c r="K278" i="4"/>
  <c r="J278" i="4"/>
  <c r="G278" i="4"/>
  <c r="AF278" i="4" s="1"/>
  <c r="A278" i="4"/>
  <c r="AC277" i="4"/>
  <c r="AA277" i="4"/>
  <c r="Z277" i="4"/>
  <c r="Y277" i="4"/>
  <c r="X277" i="4"/>
  <c r="W277" i="4"/>
  <c r="T277" i="4"/>
  <c r="K277" i="4"/>
  <c r="D277" i="4"/>
  <c r="A277" i="4"/>
  <c r="AC276" i="4"/>
  <c r="X276" i="4"/>
  <c r="J276" i="4" s="1"/>
  <c r="W276" i="4"/>
  <c r="T276" i="4"/>
  <c r="K276" i="4"/>
  <c r="A276" i="4"/>
  <c r="AC275" i="4"/>
  <c r="AA275" i="4"/>
  <c r="Z275" i="4"/>
  <c r="Y275" i="4"/>
  <c r="X275" i="4"/>
  <c r="W275" i="4"/>
  <c r="T275" i="4"/>
  <c r="M275" i="4"/>
  <c r="AG275" i="4" s="1"/>
  <c r="L275" i="4"/>
  <c r="P275" i="4" s="1"/>
  <c r="K275" i="4"/>
  <c r="D275" i="4"/>
  <c r="A275" i="4"/>
  <c r="AE274" i="4"/>
  <c r="AC274" i="4"/>
  <c r="Z274" i="4"/>
  <c r="X274" i="4"/>
  <c r="W274" i="4"/>
  <c r="T274" i="4"/>
  <c r="P274" i="4"/>
  <c r="O274" i="4"/>
  <c r="AI274" i="4" s="1"/>
  <c r="N274" i="4"/>
  <c r="AH274" i="4" s="1"/>
  <c r="M274" i="4"/>
  <c r="AG274" i="4" s="1"/>
  <c r="L274" i="4"/>
  <c r="K274" i="4"/>
  <c r="J274" i="4"/>
  <c r="G274" i="4"/>
  <c r="AF274" i="4" s="1"/>
  <c r="A274" i="4"/>
  <c r="AC273" i="4"/>
  <c r="Z273" i="4"/>
  <c r="Y273" i="4"/>
  <c r="X273" i="4"/>
  <c r="N273" i="4" s="1"/>
  <c r="AH273" i="4" s="1"/>
  <c r="W273" i="4"/>
  <c r="AA273" i="4" s="1"/>
  <c r="T273" i="4"/>
  <c r="P273" i="4"/>
  <c r="O273" i="4"/>
  <c r="AI273" i="4" s="1"/>
  <c r="M273" i="4"/>
  <c r="AG273" i="4" s="1"/>
  <c r="L273" i="4"/>
  <c r="K273" i="4"/>
  <c r="D273" i="4"/>
  <c r="A273" i="4"/>
  <c r="AC272" i="4"/>
  <c r="X272" i="4"/>
  <c r="W272" i="4"/>
  <c r="T272" i="4"/>
  <c r="O272" i="4"/>
  <c r="AI272" i="4" s="1"/>
  <c r="N272" i="4"/>
  <c r="AH272" i="4" s="1"/>
  <c r="L272" i="4"/>
  <c r="P272" i="4" s="1"/>
  <c r="K272" i="4"/>
  <c r="D272" i="4"/>
  <c r="A272" i="4"/>
  <c r="AC271" i="4"/>
  <c r="AA271" i="4"/>
  <c r="AB271" i="4" s="1"/>
  <c r="AD271" i="4" s="1"/>
  <c r="Z271" i="4"/>
  <c r="Y271" i="4"/>
  <c r="X271" i="4"/>
  <c r="W271" i="4"/>
  <c r="D271" i="4" s="1"/>
  <c r="T271" i="4"/>
  <c r="K271" i="4"/>
  <c r="G271" i="4"/>
  <c r="AF271" i="4" s="1"/>
  <c r="A271" i="4"/>
  <c r="AC270" i="4"/>
  <c r="AA270" i="4"/>
  <c r="Z270" i="4"/>
  <c r="Y270" i="4"/>
  <c r="X270" i="4"/>
  <c r="W270" i="4"/>
  <c r="T270" i="4"/>
  <c r="O270" i="4"/>
  <c r="AI270" i="4" s="1"/>
  <c r="N270" i="4"/>
  <c r="AH270" i="4" s="1"/>
  <c r="K270" i="4"/>
  <c r="D270" i="4"/>
  <c r="A270" i="4"/>
  <c r="AC269" i="4"/>
  <c r="Z269" i="4"/>
  <c r="X269" i="4"/>
  <c r="W269" i="4"/>
  <c r="T269" i="4"/>
  <c r="K269" i="4"/>
  <c r="D269" i="4"/>
  <c r="A269" i="4"/>
  <c r="AC268" i="4"/>
  <c r="AA268" i="4"/>
  <c r="Z268" i="4"/>
  <c r="Y268" i="4"/>
  <c r="X268" i="4"/>
  <c r="W268" i="4"/>
  <c r="T268" i="4"/>
  <c r="N268" i="4"/>
  <c r="AH268" i="4" s="1"/>
  <c r="M268" i="4"/>
  <c r="AG268" i="4" s="1"/>
  <c r="L268" i="4"/>
  <c r="P268" i="4" s="1"/>
  <c r="K268" i="4"/>
  <c r="J268" i="4"/>
  <c r="D268" i="4"/>
  <c r="A268" i="4"/>
  <c r="AC267" i="4"/>
  <c r="X267" i="4"/>
  <c r="W267" i="4"/>
  <c r="T267" i="4"/>
  <c r="P267" i="4"/>
  <c r="O267" i="4"/>
  <c r="AI267" i="4" s="1"/>
  <c r="N267" i="4"/>
  <c r="AH267" i="4" s="1"/>
  <c r="M267" i="4"/>
  <c r="AG267" i="4" s="1"/>
  <c r="L267" i="4"/>
  <c r="K267" i="4"/>
  <c r="D267" i="4"/>
  <c r="A267" i="4"/>
  <c r="AH266" i="4"/>
  <c r="AF266" i="4"/>
  <c r="AE266" i="4"/>
  <c r="AC266" i="4"/>
  <c r="AA266" i="4"/>
  <c r="Z266" i="4"/>
  <c r="Y266" i="4"/>
  <c r="X266" i="4"/>
  <c r="N266" i="4" s="1"/>
  <c r="W266" i="4"/>
  <c r="D266" i="4" s="1"/>
  <c r="T266" i="4"/>
  <c r="O266" i="4"/>
  <c r="AI266" i="4" s="1"/>
  <c r="M266" i="4"/>
  <c r="AG266" i="4" s="1"/>
  <c r="L266" i="4"/>
  <c r="P266" i="4" s="1"/>
  <c r="K266" i="4"/>
  <c r="J266" i="4"/>
  <c r="G266" i="4"/>
  <c r="A266" i="4"/>
  <c r="AC265" i="4"/>
  <c r="AA265" i="4"/>
  <c r="Z265" i="4"/>
  <c r="Y265" i="4"/>
  <c r="X265" i="4"/>
  <c r="W265" i="4"/>
  <c r="T265" i="4"/>
  <c r="K265" i="4"/>
  <c r="D265" i="4"/>
  <c r="A265" i="4"/>
  <c r="AC264" i="4"/>
  <c r="Z264" i="4"/>
  <c r="Y264" i="4"/>
  <c r="X264" i="4"/>
  <c r="W264" i="4"/>
  <c r="AA264" i="4" s="1"/>
  <c r="T264" i="4"/>
  <c r="K264" i="4"/>
  <c r="D264" i="4"/>
  <c r="A264" i="4"/>
  <c r="AI263" i="4"/>
  <c r="AC263" i="4"/>
  <c r="AA263" i="4"/>
  <c r="X263" i="4"/>
  <c r="W263" i="4"/>
  <c r="T263" i="4"/>
  <c r="O263" i="4"/>
  <c r="K263" i="4"/>
  <c r="D263" i="4"/>
  <c r="A263" i="4"/>
  <c r="AE262" i="4"/>
  <c r="AC262" i="4"/>
  <c r="AA262" i="4"/>
  <c r="Z262" i="4"/>
  <c r="Y262" i="4"/>
  <c r="X262" i="4"/>
  <c r="W262" i="4"/>
  <c r="T262" i="4"/>
  <c r="N262" i="4"/>
  <c r="AH262" i="4" s="1"/>
  <c r="L262" i="4"/>
  <c r="P262" i="4" s="1"/>
  <c r="K262" i="4"/>
  <c r="D262" i="4"/>
  <c r="A262" i="4"/>
  <c r="AI261" i="4"/>
  <c r="AG261" i="4"/>
  <c r="AE261" i="4"/>
  <c r="AC261" i="4"/>
  <c r="AB261" i="4"/>
  <c r="AD261" i="4" s="1"/>
  <c r="AA261" i="4"/>
  <c r="Z261" i="4"/>
  <c r="Y261" i="4"/>
  <c r="X261" i="4"/>
  <c r="W261" i="4"/>
  <c r="T261" i="4"/>
  <c r="P261" i="4"/>
  <c r="O261" i="4"/>
  <c r="N261" i="4"/>
  <c r="AH261" i="4" s="1"/>
  <c r="M261" i="4"/>
  <c r="L261" i="4"/>
  <c r="K261" i="4"/>
  <c r="J261" i="4"/>
  <c r="G261" i="4"/>
  <c r="AF261" i="4" s="1"/>
  <c r="D261" i="4"/>
  <c r="A261" i="4"/>
  <c r="AE260" i="4"/>
  <c r="AC260" i="4"/>
  <c r="Z260" i="4"/>
  <c r="Y260" i="4"/>
  <c r="X260" i="4"/>
  <c r="W260" i="4"/>
  <c r="AA260" i="4" s="1"/>
  <c r="T260" i="4"/>
  <c r="O260" i="4"/>
  <c r="AI260" i="4" s="1"/>
  <c r="K260" i="4"/>
  <c r="J260" i="4"/>
  <c r="D260" i="4"/>
  <c r="A260" i="4"/>
  <c r="AC259" i="4"/>
  <c r="AA259" i="4"/>
  <c r="Z259" i="4"/>
  <c r="Y259" i="4"/>
  <c r="X259" i="4"/>
  <c r="W259" i="4"/>
  <c r="T259" i="4"/>
  <c r="M259" i="4"/>
  <c r="AG259" i="4" s="1"/>
  <c r="L259" i="4"/>
  <c r="P259" i="4" s="1"/>
  <c r="K259" i="4"/>
  <c r="J259" i="4"/>
  <c r="D259" i="4"/>
  <c r="A259" i="4"/>
  <c r="AC258" i="4"/>
  <c r="AA258" i="4"/>
  <c r="Z258" i="4"/>
  <c r="Y258" i="4"/>
  <c r="X258" i="4"/>
  <c r="M258" i="4" s="1"/>
  <c r="AG258" i="4" s="1"/>
  <c r="W258" i="4"/>
  <c r="T258" i="4"/>
  <c r="N258" i="4"/>
  <c r="AH258" i="4" s="1"/>
  <c r="K258" i="4"/>
  <c r="G258" i="4"/>
  <c r="D258" i="4"/>
  <c r="A258" i="4"/>
  <c r="AE257" i="4"/>
  <c r="AC257" i="4"/>
  <c r="X257" i="4"/>
  <c r="W257" i="4"/>
  <c r="T257" i="4"/>
  <c r="L257" i="4"/>
  <c r="P257" i="4" s="1"/>
  <c r="K257" i="4"/>
  <c r="J257" i="4"/>
  <c r="G257" i="4"/>
  <c r="AF257" i="4" s="1"/>
  <c r="D257" i="4"/>
  <c r="A257" i="4"/>
  <c r="AI256" i="4"/>
  <c r="AH256" i="4"/>
  <c r="AG256" i="4"/>
  <c r="AF256" i="4"/>
  <c r="AE256" i="4"/>
  <c r="AC256" i="4"/>
  <c r="AA256" i="4"/>
  <c r="Z256" i="4"/>
  <c r="Y256" i="4"/>
  <c r="X256" i="4"/>
  <c r="W256" i="4"/>
  <c r="T256" i="4"/>
  <c r="O256" i="4"/>
  <c r="N256" i="4"/>
  <c r="M256" i="4"/>
  <c r="L256" i="4"/>
  <c r="P256" i="4" s="1"/>
  <c r="K256" i="4"/>
  <c r="J256" i="4"/>
  <c r="G256" i="4"/>
  <c r="D256" i="4"/>
  <c r="A256" i="4"/>
  <c r="AC255" i="4"/>
  <c r="X255" i="4"/>
  <c r="G255" i="4" s="1"/>
  <c r="AF255" i="4" s="1"/>
  <c r="W255" i="4"/>
  <c r="T255" i="4"/>
  <c r="K255" i="4"/>
  <c r="J255" i="4"/>
  <c r="A255" i="4"/>
  <c r="AC254" i="4"/>
  <c r="X254" i="4"/>
  <c r="W254" i="4"/>
  <c r="T254" i="4"/>
  <c r="K254" i="4"/>
  <c r="A254" i="4"/>
  <c r="AC253" i="4"/>
  <c r="AA253" i="4"/>
  <c r="Z253" i="4"/>
  <c r="Y253" i="4"/>
  <c r="X253" i="4"/>
  <c r="W253" i="4"/>
  <c r="T253" i="4"/>
  <c r="K253" i="4"/>
  <c r="D253" i="4"/>
  <c r="A253" i="4"/>
  <c r="AG252" i="4"/>
  <c r="AE252" i="4"/>
  <c r="AC252" i="4"/>
  <c r="AA252" i="4"/>
  <c r="Z252" i="4"/>
  <c r="Y252" i="4"/>
  <c r="X252" i="4"/>
  <c r="W252" i="4"/>
  <c r="D252" i="4" s="1"/>
  <c r="T252" i="4"/>
  <c r="M252" i="4"/>
  <c r="L252" i="4"/>
  <c r="P252" i="4" s="1"/>
  <c r="K252" i="4"/>
  <c r="J252" i="4"/>
  <c r="A252" i="4"/>
  <c r="AI251" i="4"/>
  <c r="AH251" i="4"/>
  <c r="AG251" i="4"/>
  <c r="AE251" i="4"/>
  <c r="AC251" i="4"/>
  <c r="AA251" i="4"/>
  <c r="Z251" i="4"/>
  <c r="Y251" i="4"/>
  <c r="X251" i="4"/>
  <c r="W251" i="4"/>
  <c r="T251" i="4"/>
  <c r="P251" i="4"/>
  <c r="O251" i="4"/>
  <c r="N251" i="4"/>
  <c r="M251" i="4"/>
  <c r="L251" i="4"/>
  <c r="K251" i="4"/>
  <c r="J251" i="4"/>
  <c r="G251" i="4"/>
  <c r="AF251" i="4" s="1"/>
  <c r="D251" i="4"/>
  <c r="A251" i="4"/>
  <c r="AC250" i="4"/>
  <c r="X250" i="4"/>
  <c r="W250" i="4"/>
  <c r="T250" i="4"/>
  <c r="K250" i="4"/>
  <c r="J250" i="4"/>
  <c r="A250" i="4"/>
  <c r="AI249" i="4"/>
  <c r="AC249" i="4"/>
  <c r="X249" i="4"/>
  <c r="AE249" i="4" s="1"/>
  <c r="W249" i="4"/>
  <c r="T249" i="4"/>
  <c r="O249" i="4"/>
  <c r="N249" i="4"/>
  <c r="AH249" i="4" s="1"/>
  <c r="M249" i="4"/>
  <c r="AG249" i="4" s="1"/>
  <c r="L249" i="4"/>
  <c r="P249" i="4" s="1"/>
  <c r="K249" i="4"/>
  <c r="J249" i="4"/>
  <c r="G249" i="4"/>
  <c r="AF249" i="4" s="1"/>
  <c r="D249" i="4"/>
  <c r="A249" i="4"/>
  <c r="AH248" i="4"/>
  <c r="AE248" i="4"/>
  <c r="AC248" i="4"/>
  <c r="X248" i="4"/>
  <c r="J248" i="4" s="1"/>
  <c r="W248" i="4"/>
  <c r="T248" i="4"/>
  <c r="O248" i="4"/>
  <c r="AI248" i="4" s="1"/>
  <c r="N248" i="4"/>
  <c r="M248" i="4"/>
  <c r="AG248" i="4" s="1"/>
  <c r="L248" i="4"/>
  <c r="P248" i="4" s="1"/>
  <c r="K248" i="4"/>
  <c r="G248" i="4"/>
  <c r="AF248" i="4" s="1"/>
  <c r="D248" i="4"/>
  <c r="A248" i="4"/>
  <c r="AG247" i="4"/>
  <c r="AE247" i="4"/>
  <c r="AC247" i="4"/>
  <c r="X247" i="4"/>
  <c r="W247" i="4"/>
  <c r="T247" i="4"/>
  <c r="M247" i="4"/>
  <c r="K247" i="4"/>
  <c r="D247" i="4"/>
  <c r="A247" i="4"/>
  <c r="AI246" i="4"/>
  <c r="AH246" i="4"/>
  <c r="AG246" i="4"/>
  <c r="AE246" i="4"/>
  <c r="AC246" i="4"/>
  <c r="AB246" i="4"/>
  <c r="AD246" i="4" s="1"/>
  <c r="AA246" i="4"/>
  <c r="Z246" i="4"/>
  <c r="Y246" i="4"/>
  <c r="X246" i="4"/>
  <c r="W246" i="4"/>
  <c r="T246" i="4"/>
  <c r="O246" i="4"/>
  <c r="N246" i="4"/>
  <c r="M246" i="4"/>
  <c r="L246" i="4"/>
  <c r="P246" i="4" s="1"/>
  <c r="K246" i="4"/>
  <c r="J246" i="4"/>
  <c r="G246" i="4"/>
  <c r="AF246" i="4" s="1"/>
  <c r="D246" i="4"/>
  <c r="A246" i="4"/>
  <c r="AF245" i="4"/>
  <c r="AE245" i="4"/>
  <c r="AC245" i="4"/>
  <c r="X245" i="4"/>
  <c r="W245" i="4"/>
  <c r="T245" i="4"/>
  <c r="M245" i="4"/>
  <c r="AG245" i="4" s="1"/>
  <c r="L245" i="4"/>
  <c r="P245" i="4" s="1"/>
  <c r="K245" i="4"/>
  <c r="J245" i="4"/>
  <c r="G245" i="4"/>
  <c r="A245" i="4"/>
  <c r="AC244" i="4"/>
  <c r="X244" i="4"/>
  <c r="W244" i="4"/>
  <c r="T244" i="4"/>
  <c r="P244" i="4"/>
  <c r="L244" i="4"/>
  <c r="K244" i="4"/>
  <c r="J244" i="4"/>
  <c r="A244" i="4"/>
  <c r="AE243" i="4"/>
  <c r="AC243" i="4"/>
  <c r="X243" i="4"/>
  <c r="W243" i="4"/>
  <c r="T243" i="4"/>
  <c r="O243" i="4"/>
  <c r="AI243" i="4" s="1"/>
  <c r="K243" i="4"/>
  <c r="G243" i="4"/>
  <c r="AF243" i="4" s="1"/>
  <c r="D243" i="4"/>
  <c r="A243" i="4"/>
  <c r="AE242" i="4"/>
  <c r="AC242" i="4"/>
  <c r="AA242" i="4"/>
  <c r="AB242" i="4" s="1"/>
  <c r="AD242" i="4" s="1"/>
  <c r="Z242" i="4"/>
  <c r="Y242" i="4"/>
  <c r="X242" i="4"/>
  <c r="W242" i="4"/>
  <c r="T242" i="4"/>
  <c r="K242" i="4"/>
  <c r="G242" i="4"/>
  <c r="AF242" i="4" s="1"/>
  <c r="D242" i="4"/>
  <c r="A242" i="4"/>
  <c r="AC241" i="4"/>
  <c r="AA241" i="4"/>
  <c r="Z241" i="4"/>
  <c r="Y241" i="4"/>
  <c r="X241" i="4"/>
  <c r="W241" i="4"/>
  <c r="T241" i="4"/>
  <c r="K241" i="4"/>
  <c r="G241" i="4"/>
  <c r="AF241" i="4" s="1"/>
  <c r="D241" i="4"/>
  <c r="A241" i="4"/>
  <c r="AC240" i="4"/>
  <c r="X240" i="4"/>
  <c r="W240" i="4"/>
  <c r="T240" i="4"/>
  <c r="K240" i="4"/>
  <c r="J240" i="4"/>
  <c r="A240" i="4"/>
  <c r="AC239" i="4"/>
  <c r="AA239" i="4"/>
  <c r="Z239" i="4"/>
  <c r="Y239" i="4"/>
  <c r="X239" i="4"/>
  <c r="W239" i="4"/>
  <c r="D239" i="4" s="1"/>
  <c r="T239" i="4"/>
  <c r="O239" i="4"/>
  <c r="AI239" i="4" s="1"/>
  <c r="K239" i="4"/>
  <c r="J239" i="4"/>
  <c r="A239" i="4"/>
  <c r="AH238" i="4"/>
  <c r="AC238" i="4"/>
  <c r="Z238" i="4"/>
  <c r="Y238" i="4"/>
  <c r="X238" i="4"/>
  <c r="W238" i="4"/>
  <c r="T238" i="4"/>
  <c r="O238" i="4"/>
  <c r="AI238" i="4" s="1"/>
  <c r="N238" i="4"/>
  <c r="K238" i="4"/>
  <c r="A238" i="4"/>
  <c r="AE237" i="4"/>
  <c r="AC237" i="4"/>
  <c r="AA237" i="4"/>
  <c r="X237" i="4"/>
  <c r="W237" i="4"/>
  <c r="D237" i="4" s="1"/>
  <c r="T237" i="4"/>
  <c r="P237" i="4"/>
  <c r="O237" i="4"/>
  <c r="AI237" i="4" s="1"/>
  <c r="M237" i="4"/>
  <c r="AG237" i="4" s="1"/>
  <c r="L237" i="4"/>
  <c r="K237" i="4"/>
  <c r="A237" i="4"/>
  <c r="AE236" i="4"/>
  <c r="AC236" i="4"/>
  <c r="AA236" i="4"/>
  <c r="Z236" i="4"/>
  <c r="Y236" i="4"/>
  <c r="X236" i="4"/>
  <c r="W236" i="4"/>
  <c r="T236" i="4"/>
  <c r="O236" i="4"/>
  <c r="AI236" i="4" s="1"/>
  <c r="N236" i="4"/>
  <c r="AH236" i="4" s="1"/>
  <c r="K236" i="4"/>
  <c r="D236" i="4"/>
  <c r="A236" i="4"/>
  <c r="AC235" i="4"/>
  <c r="Z235" i="4"/>
  <c r="Y235" i="4"/>
  <c r="X235" i="4"/>
  <c r="W235" i="4"/>
  <c r="T235" i="4"/>
  <c r="K235" i="4"/>
  <c r="A235" i="4"/>
  <c r="AI234" i="4"/>
  <c r="AH234" i="4"/>
  <c r="AG234" i="4"/>
  <c r="AC234" i="4"/>
  <c r="AA234" i="4"/>
  <c r="Z234" i="4"/>
  <c r="Y234" i="4"/>
  <c r="X234" i="4"/>
  <c r="AE234" i="4" s="1"/>
  <c r="W234" i="4"/>
  <c r="T234" i="4"/>
  <c r="O234" i="4"/>
  <c r="N234" i="4"/>
  <c r="M234" i="4"/>
  <c r="L234" i="4"/>
  <c r="P234" i="4" s="1"/>
  <c r="K234" i="4"/>
  <c r="J234" i="4"/>
  <c r="G234" i="4"/>
  <c r="AF234" i="4" s="1"/>
  <c r="D234" i="4"/>
  <c r="A234" i="4"/>
  <c r="AE233" i="4"/>
  <c r="AC233" i="4"/>
  <c r="Y233" i="4"/>
  <c r="X233" i="4"/>
  <c r="W233" i="4"/>
  <c r="T233" i="4"/>
  <c r="K233" i="4"/>
  <c r="A233" i="4"/>
  <c r="AI232" i="4"/>
  <c r="AE232" i="4"/>
  <c r="AC232" i="4"/>
  <c r="AA232" i="4"/>
  <c r="Z232" i="4"/>
  <c r="X232" i="4"/>
  <c r="W232" i="4"/>
  <c r="D232" i="4" s="1"/>
  <c r="T232" i="4"/>
  <c r="O232" i="4"/>
  <c r="M232" i="4"/>
  <c r="AG232" i="4" s="1"/>
  <c r="K232" i="4"/>
  <c r="A232" i="4"/>
  <c r="AC231" i="4"/>
  <c r="AA231" i="4"/>
  <c r="Z231" i="4"/>
  <c r="Y231" i="4"/>
  <c r="X231" i="4"/>
  <c r="W231" i="4"/>
  <c r="T231" i="4"/>
  <c r="K231" i="4"/>
  <c r="D231" i="4"/>
  <c r="A231" i="4"/>
  <c r="AE230" i="4"/>
  <c r="AC230" i="4"/>
  <c r="X230" i="4"/>
  <c r="W230" i="4"/>
  <c r="T230" i="4"/>
  <c r="O230" i="4"/>
  <c r="AI230" i="4" s="1"/>
  <c r="N230" i="4"/>
  <c r="AH230" i="4" s="1"/>
  <c r="K230" i="4"/>
  <c r="A230" i="4"/>
  <c r="AC229" i="4"/>
  <c r="Z229" i="4"/>
  <c r="Y229" i="4"/>
  <c r="X229" i="4"/>
  <c r="W229" i="4"/>
  <c r="AA229" i="4" s="1"/>
  <c r="T229" i="4"/>
  <c r="O229" i="4"/>
  <c r="AI229" i="4" s="1"/>
  <c r="L229" i="4"/>
  <c r="P229" i="4" s="1"/>
  <c r="K229" i="4"/>
  <c r="G229" i="4"/>
  <c r="AF229" i="4" s="1"/>
  <c r="D229" i="4"/>
  <c r="A229" i="4"/>
  <c r="AC228" i="4"/>
  <c r="X228" i="4"/>
  <c r="W228" i="4"/>
  <c r="T228" i="4"/>
  <c r="O228" i="4"/>
  <c r="AI228" i="4" s="1"/>
  <c r="K228" i="4"/>
  <c r="G228" i="4"/>
  <c r="AF228" i="4" s="1"/>
  <c r="D228" i="4"/>
  <c r="A228" i="4"/>
  <c r="AI227" i="4"/>
  <c r="AH227" i="4"/>
  <c r="AG227" i="4"/>
  <c r="AE227" i="4"/>
  <c r="AC227" i="4"/>
  <c r="X227" i="4"/>
  <c r="N227" i="4" s="1"/>
  <c r="W227" i="4"/>
  <c r="T227" i="4"/>
  <c r="O227" i="4"/>
  <c r="M227" i="4"/>
  <c r="L227" i="4"/>
  <c r="P227" i="4" s="1"/>
  <c r="K227" i="4"/>
  <c r="J227" i="4"/>
  <c r="G227" i="4"/>
  <c r="AF227" i="4" s="1"/>
  <c r="A227" i="4"/>
  <c r="AC226" i="4"/>
  <c r="AA226" i="4"/>
  <c r="Z226" i="4"/>
  <c r="Y226" i="4"/>
  <c r="X226" i="4"/>
  <c r="W226" i="4"/>
  <c r="T226" i="4"/>
  <c r="K226" i="4"/>
  <c r="D226" i="4"/>
  <c r="A226" i="4"/>
  <c r="AC225" i="4"/>
  <c r="X225" i="4"/>
  <c r="AE225" i="4" s="1"/>
  <c r="W225" i="4"/>
  <c r="T225" i="4"/>
  <c r="O225" i="4"/>
  <c r="AI225" i="4" s="1"/>
  <c r="N225" i="4"/>
  <c r="AH225" i="4" s="1"/>
  <c r="M225" i="4"/>
  <c r="AG225" i="4" s="1"/>
  <c r="L225" i="4"/>
  <c r="P225" i="4" s="1"/>
  <c r="K225" i="4"/>
  <c r="J225" i="4"/>
  <c r="G225" i="4"/>
  <c r="AF225" i="4" s="1"/>
  <c r="A225" i="4"/>
  <c r="AC224" i="4"/>
  <c r="X224" i="4"/>
  <c r="W224" i="4"/>
  <c r="T224" i="4"/>
  <c r="O224" i="4"/>
  <c r="AI224" i="4" s="1"/>
  <c r="N224" i="4"/>
  <c r="AH224" i="4" s="1"/>
  <c r="M224" i="4"/>
  <c r="AG224" i="4" s="1"/>
  <c r="L224" i="4"/>
  <c r="P224" i="4" s="1"/>
  <c r="K224" i="4"/>
  <c r="J224" i="4"/>
  <c r="A224" i="4"/>
  <c r="AG223" i="4"/>
  <c r="AE223" i="4"/>
  <c r="AC223" i="4"/>
  <c r="AA223" i="4"/>
  <c r="AB223" i="4" s="1"/>
  <c r="AD223" i="4" s="1"/>
  <c r="Z223" i="4"/>
  <c r="Y223" i="4"/>
  <c r="X223" i="4"/>
  <c r="W223" i="4"/>
  <c r="D223" i="4" s="1"/>
  <c r="T223" i="4"/>
  <c r="O223" i="4"/>
  <c r="AI223" i="4" s="1"/>
  <c r="N223" i="4"/>
  <c r="AH223" i="4" s="1"/>
  <c r="M223" i="4"/>
  <c r="K223" i="4"/>
  <c r="G223" i="4"/>
  <c r="AF223" i="4" s="1"/>
  <c r="A223" i="4"/>
  <c r="AE222" i="4"/>
  <c r="AC222" i="4"/>
  <c r="AA222" i="4"/>
  <c r="Z222" i="4"/>
  <c r="Y222" i="4"/>
  <c r="X222" i="4"/>
  <c r="W222" i="4"/>
  <c r="T222" i="4"/>
  <c r="L222" i="4"/>
  <c r="P222" i="4" s="1"/>
  <c r="K222" i="4"/>
  <c r="J222" i="4"/>
  <c r="D222" i="4"/>
  <c r="A222" i="4"/>
  <c r="AH221" i="4"/>
  <c r="AG221" i="4"/>
  <c r="AF221" i="4"/>
  <c r="AE221" i="4"/>
  <c r="AC221" i="4"/>
  <c r="AA221" i="4"/>
  <c r="AB221" i="4" s="1"/>
  <c r="AD221" i="4" s="1"/>
  <c r="Z221" i="4"/>
  <c r="Y221" i="4"/>
  <c r="X221" i="4"/>
  <c r="M221" i="4" s="1"/>
  <c r="W221" i="4"/>
  <c r="T221" i="4"/>
  <c r="P221" i="4"/>
  <c r="O221" i="4"/>
  <c r="AI221" i="4" s="1"/>
  <c r="N221" i="4"/>
  <c r="L221" i="4"/>
  <c r="K221" i="4"/>
  <c r="J221" i="4"/>
  <c r="G221" i="4"/>
  <c r="D221" i="4"/>
  <c r="A221" i="4"/>
  <c r="AH220" i="4"/>
  <c r="AF220" i="4"/>
  <c r="AE220" i="4"/>
  <c r="AC220" i="4"/>
  <c r="X220" i="4"/>
  <c r="N220" i="4" s="1"/>
  <c r="W220" i="4"/>
  <c r="T220" i="4"/>
  <c r="O220" i="4"/>
  <c r="AI220" i="4" s="1"/>
  <c r="M220" i="4"/>
  <c r="AG220" i="4" s="1"/>
  <c r="L220" i="4"/>
  <c r="P220" i="4" s="1"/>
  <c r="K220" i="4"/>
  <c r="J220" i="4"/>
  <c r="G220" i="4"/>
  <c r="D220" i="4"/>
  <c r="A220" i="4"/>
  <c r="AI219" i="4"/>
  <c r="AH219" i="4"/>
  <c r="AC219" i="4"/>
  <c r="AA219" i="4"/>
  <c r="Z219" i="4"/>
  <c r="X219" i="4"/>
  <c r="AE219" i="4" s="1"/>
  <c r="W219" i="4"/>
  <c r="Y219" i="4" s="1"/>
  <c r="T219" i="4"/>
  <c r="O219" i="4"/>
  <c r="N219" i="4"/>
  <c r="M219" i="4"/>
  <c r="AG219" i="4" s="1"/>
  <c r="L219" i="4"/>
  <c r="P219" i="4" s="1"/>
  <c r="K219" i="4"/>
  <c r="J219" i="4"/>
  <c r="G219" i="4"/>
  <c r="AF219" i="4" s="1"/>
  <c r="D219" i="4"/>
  <c r="A219" i="4"/>
  <c r="AC218" i="4"/>
  <c r="AA218" i="4"/>
  <c r="Z218" i="4"/>
  <c r="X218" i="4"/>
  <c r="AE218" i="4" s="1"/>
  <c r="W218" i="4"/>
  <c r="Y218" i="4" s="1"/>
  <c r="T218" i="4"/>
  <c r="O218" i="4"/>
  <c r="AI218" i="4" s="1"/>
  <c r="N218" i="4"/>
  <c r="AH218" i="4" s="1"/>
  <c r="M218" i="4"/>
  <c r="AG218" i="4" s="1"/>
  <c r="L218" i="4"/>
  <c r="P218" i="4" s="1"/>
  <c r="K218" i="4"/>
  <c r="J218" i="4"/>
  <c r="G218" i="4"/>
  <c r="AF218" i="4" s="1"/>
  <c r="D218" i="4"/>
  <c r="A218" i="4"/>
  <c r="AH217" i="4"/>
  <c r="AE217" i="4"/>
  <c r="AC217" i="4"/>
  <c r="Z217" i="4"/>
  <c r="X217" i="4"/>
  <c r="W217" i="4"/>
  <c r="T217" i="4"/>
  <c r="O217" i="4"/>
  <c r="AI217" i="4" s="1"/>
  <c r="N217" i="4"/>
  <c r="L217" i="4"/>
  <c r="P217" i="4" s="1"/>
  <c r="K217" i="4"/>
  <c r="G217" i="4"/>
  <c r="AF217" i="4" s="1"/>
  <c r="D217" i="4"/>
  <c r="A217" i="4"/>
  <c r="AF216" i="4"/>
  <c r="AE216" i="4"/>
  <c r="AC216" i="4"/>
  <c r="AA216" i="4"/>
  <c r="Z216" i="4"/>
  <c r="Y216" i="4"/>
  <c r="X216" i="4"/>
  <c r="W216" i="4"/>
  <c r="T216" i="4"/>
  <c r="L216" i="4"/>
  <c r="P216" i="4" s="1"/>
  <c r="K216" i="4"/>
  <c r="J216" i="4"/>
  <c r="G216" i="4"/>
  <c r="D216" i="4"/>
  <c r="A216" i="4"/>
  <c r="AG215" i="4"/>
  <c r="AE215" i="4"/>
  <c r="AC215" i="4"/>
  <c r="AA215" i="4"/>
  <c r="Z215" i="4"/>
  <c r="Y215" i="4"/>
  <c r="X215" i="4"/>
  <c r="W215" i="4"/>
  <c r="T215" i="4"/>
  <c r="O215" i="4"/>
  <c r="AI215" i="4" s="1"/>
  <c r="N215" i="4"/>
  <c r="AH215" i="4" s="1"/>
  <c r="M215" i="4"/>
  <c r="L215" i="4"/>
  <c r="P215" i="4" s="1"/>
  <c r="K215" i="4"/>
  <c r="J215" i="4"/>
  <c r="G215" i="4"/>
  <c r="AF215" i="4" s="1"/>
  <c r="D215" i="4"/>
  <c r="A215" i="4"/>
  <c r="AE214" i="4"/>
  <c r="AC214" i="4"/>
  <c r="Z214" i="4"/>
  <c r="Y214" i="4"/>
  <c r="X214" i="4"/>
  <c r="W214" i="4"/>
  <c r="T214" i="4"/>
  <c r="O214" i="4"/>
  <c r="AI214" i="4" s="1"/>
  <c r="N214" i="4"/>
  <c r="AH214" i="4" s="1"/>
  <c r="M214" i="4"/>
  <c r="AG214" i="4" s="1"/>
  <c r="L214" i="4"/>
  <c r="P214" i="4" s="1"/>
  <c r="K214" i="4"/>
  <c r="J214" i="4"/>
  <c r="G214" i="4"/>
  <c r="AF214" i="4" s="1"/>
  <c r="A214" i="4"/>
  <c r="AI213" i="4"/>
  <c r="AC213" i="4"/>
  <c r="AA213" i="4"/>
  <c r="Y213" i="4"/>
  <c r="X213" i="4"/>
  <c r="W213" i="4"/>
  <c r="Z213" i="4" s="1"/>
  <c r="T213" i="4"/>
  <c r="O213" i="4"/>
  <c r="N213" i="4"/>
  <c r="AH213" i="4" s="1"/>
  <c r="M213" i="4"/>
  <c r="AG213" i="4" s="1"/>
  <c r="L213" i="4"/>
  <c r="P213" i="4" s="1"/>
  <c r="K213" i="4"/>
  <c r="D213" i="4"/>
  <c r="A213" i="4"/>
  <c r="AF212" i="4"/>
  <c r="AE212" i="4"/>
  <c r="AC212" i="4"/>
  <c r="AA212" i="4"/>
  <c r="AB212" i="4" s="1"/>
  <c r="AD212" i="4" s="1"/>
  <c r="Z212" i="4"/>
  <c r="Y212" i="4"/>
  <c r="X212" i="4"/>
  <c r="W212" i="4"/>
  <c r="T212" i="4"/>
  <c r="O212" i="4"/>
  <c r="AI212" i="4" s="1"/>
  <c r="N212" i="4"/>
  <c r="AH212" i="4" s="1"/>
  <c r="K212" i="4"/>
  <c r="G212" i="4"/>
  <c r="D212" i="4"/>
  <c r="A212" i="4"/>
  <c r="AG211" i="4"/>
  <c r="AE211" i="4"/>
  <c r="AC211" i="4"/>
  <c r="AA211" i="4"/>
  <c r="AB211" i="4" s="1"/>
  <c r="AD211" i="4" s="1"/>
  <c r="Z211" i="4"/>
  <c r="Y211" i="4"/>
  <c r="X211" i="4"/>
  <c r="W211" i="4"/>
  <c r="T211" i="4"/>
  <c r="M211" i="4"/>
  <c r="L211" i="4"/>
  <c r="P211" i="4" s="1"/>
  <c r="K211" i="4"/>
  <c r="J211" i="4"/>
  <c r="G211" i="4"/>
  <c r="AF211" i="4" s="1"/>
  <c r="D211" i="4"/>
  <c r="A211" i="4"/>
  <c r="AG210" i="4"/>
  <c r="AF210" i="4"/>
  <c r="AE210" i="4"/>
  <c r="AC210" i="4"/>
  <c r="AA210" i="4"/>
  <c r="AB210" i="4" s="1"/>
  <c r="AD210" i="4" s="1"/>
  <c r="Z210" i="4"/>
  <c r="Y210" i="4"/>
  <c r="X210" i="4"/>
  <c r="W210" i="4"/>
  <c r="T210" i="4"/>
  <c r="P210" i="4"/>
  <c r="O210" i="4"/>
  <c r="AI210" i="4" s="1"/>
  <c r="N210" i="4"/>
  <c r="AH210" i="4" s="1"/>
  <c r="M210" i="4"/>
  <c r="L210" i="4"/>
  <c r="K210" i="4"/>
  <c r="J210" i="4"/>
  <c r="G210" i="4"/>
  <c r="D210" i="4"/>
  <c r="A210" i="4"/>
  <c r="AH209" i="4"/>
  <c r="AG209" i="4"/>
  <c r="AE209" i="4"/>
  <c r="AC209" i="4"/>
  <c r="X209" i="4"/>
  <c r="M209" i="4" s="1"/>
  <c r="W209" i="4"/>
  <c r="T209" i="4"/>
  <c r="O209" i="4"/>
  <c r="AI209" i="4" s="1"/>
  <c r="N209" i="4"/>
  <c r="L209" i="4"/>
  <c r="P209" i="4" s="1"/>
  <c r="K209" i="4"/>
  <c r="J209" i="4"/>
  <c r="G209" i="4"/>
  <c r="AF209" i="4" s="1"/>
  <c r="D209" i="4"/>
  <c r="A209" i="4"/>
  <c r="AI208" i="4"/>
  <c r="AG208" i="4"/>
  <c r="AF208" i="4"/>
  <c r="AC208" i="4"/>
  <c r="X208" i="4"/>
  <c r="AE208" i="4" s="1"/>
  <c r="W208" i="4"/>
  <c r="T208" i="4"/>
  <c r="O208" i="4"/>
  <c r="N208" i="4"/>
  <c r="AH208" i="4" s="1"/>
  <c r="M208" i="4"/>
  <c r="L208" i="4"/>
  <c r="P208" i="4" s="1"/>
  <c r="K208" i="4"/>
  <c r="J208" i="4"/>
  <c r="G208" i="4"/>
  <c r="A208" i="4"/>
  <c r="AH207" i="4"/>
  <c r="AE207" i="4"/>
  <c r="AC207" i="4"/>
  <c r="X207" i="4"/>
  <c r="J207" i="4" s="1"/>
  <c r="W207" i="4"/>
  <c r="T207" i="4"/>
  <c r="P207" i="4"/>
  <c r="O207" i="4"/>
  <c r="AI207" i="4" s="1"/>
  <c r="N207" i="4"/>
  <c r="M207" i="4"/>
  <c r="AG207" i="4" s="1"/>
  <c r="L207" i="4"/>
  <c r="K207" i="4"/>
  <c r="G207" i="4"/>
  <c r="AF207" i="4" s="1"/>
  <c r="A207" i="4"/>
  <c r="AE206" i="4"/>
  <c r="AC206" i="4"/>
  <c r="X206" i="4"/>
  <c r="W206" i="4"/>
  <c r="T206" i="4"/>
  <c r="P206" i="4"/>
  <c r="O206" i="4"/>
  <c r="AI206" i="4" s="1"/>
  <c r="M206" i="4"/>
  <c r="AG206" i="4" s="1"/>
  <c r="L206" i="4"/>
  <c r="K206" i="4"/>
  <c r="A206" i="4"/>
  <c r="AI205" i="4"/>
  <c r="AC205" i="4"/>
  <c r="AA205" i="4"/>
  <c r="Z205" i="4"/>
  <c r="Y205" i="4"/>
  <c r="X205" i="4"/>
  <c r="W205" i="4"/>
  <c r="T205" i="4"/>
  <c r="O205" i="4"/>
  <c r="L205" i="4"/>
  <c r="P205" i="4" s="1"/>
  <c r="K205" i="4"/>
  <c r="J205" i="4"/>
  <c r="D205" i="4"/>
  <c r="A205" i="4"/>
  <c r="AE204" i="4"/>
  <c r="AC204" i="4"/>
  <c r="X204" i="4"/>
  <c r="W204" i="4"/>
  <c r="T204" i="4"/>
  <c r="M204" i="4"/>
  <c r="AG204" i="4" s="1"/>
  <c r="L204" i="4"/>
  <c r="P204" i="4" s="1"/>
  <c r="K204" i="4"/>
  <c r="J204" i="4"/>
  <c r="G204" i="4"/>
  <c r="AF204" i="4" s="1"/>
  <c r="A204" i="4"/>
  <c r="AG203" i="4"/>
  <c r="AC203" i="4"/>
  <c r="X203" i="4"/>
  <c r="AE203" i="4" s="1"/>
  <c r="W203" i="4"/>
  <c r="T203" i="4"/>
  <c r="P203" i="4"/>
  <c r="O203" i="4"/>
  <c r="AI203" i="4" s="1"/>
  <c r="N203" i="4"/>
  <c r="AH203" i="4" s="1"/>
  <c r="M203" i="4"/>
  <c r="L203" i="4"/>
  <c r="K203" i="4"/>
  <c r="J203" i="4"/>
  <c r="G203" i="4"/>
  <c r="AF203" i="4" s="1"/>
  <c r="D203" i="4"/>
  <c r="A203" i="4"/>
  <c r="AC202" i="4"/>
  <c r="X202" i="4"/>
  <c r="W202" i="4"/>
  <c r="T202" i="4"/>
  <c r="K202" i="4"/>
  <c r="A202" i="4"/>
  <c r="AI201" i="4"/>
  <c r="AC201" i="4"/>
  <c r="X201" i="4"/>
  <c r="L201" i="4" s="1"/>
  <c r="W201" i="4"/>
  <c r="T201" i="4"/>
  <c r="P201" i="4"/>
  <c r="O201" i="4"/>
  <c r="M201" i="4"/>
  <c r="AG201" i="4" s="1"/>
  <c r="K201" i="4"/>
  <c r="J201" i="4"/>
  <c r="G201" i="4"/>
  <c r="AF201" i="4" s="1"/>
  <c r="D201" i="4"/>
  <c r="A201" i="4"/>
  <c r="AF200" i="4"/>
  <c r="AE200" i="4"/>
  <c r="AC200" i="4"/>
  <c r="AA200" i="4"/>
  <c r="Z200" i="4"/>
  <c r="Y200" i="4"/>
  <c r="X200" i="4"/>
  <c r="G200" i="4" s="1"/>
  <c r="W200" i="4"/>
  <c r="T200" i="4"/>
  <c r="P200" i="4"/>
  <c r="O200" i="4"/>
  <c r="AI200" i="4" s="1"/>
  <c r="N200" i="4"/>
  <c r="AH200" i="4" s="1"/>
  <c r="M200" i="4"/>
  <c r="AG200" i="4" s="1"/>
  <c r="L200" i="4"/>
  <c r="K200" i="4"/>
  <c r="J200" i="4"/>
  <c r="D200" i="4"/>
  <c r="A200" i="4"/>
  <c r="AC199" i="4"/>
  <c r="Z199" i="4"/>
  <c r="Y199" i="4"/>
  <c r="X199" i="4"/>
  <c r="W199" i="4"/>
  <c r="AA199" i="4" s="1"/>
  <c r="T199" i="4"/>
  <c r="K199" i="4"/>
  <c r="D199" i="4"/>
  <c r="A199" i="4"/>
  <c r="AC198" i="4"/>
  <c r="AA198" i="4"/>
  <c r="Z198" i="4"/>
  <c r="Y198" i="4"/>
  <c r="X198" i="4"/>
  <c r="W198" i="4"/>
  <c r="T198" i="4"/>
  <c r="L198" i="4"/>
  <c r="P198" i="4" s="1"/>
  <c r="K198" i="4"/>
  <c r="J198" i="4"/>
  <c r="G198" i="4"/>
  <c r="AF198" i="4" s="1"/>
  <c r="D198" i="4"/>
  <c r="A198" i="4"/>
  <c r="AC197" i="4"/>
  <c r="AA197" i="4"/>
  <c r="Z197" i="4"/>
  <c r="Y197" i="4"/>
  <c r="X197" i="4"/>
  <c r="W197" i="4"/>
  <c r="T197" i="4"/>
  <c r="O197" i="4"/>
  <c r="AI197" i="4" s="1"/>
  <c r="N197" i="4"/>
  <c r="AH197" i="4" s="1"/>
  <c r="K197" i="4"/>
  <c r="D197" i="4"/>
  <c r="A197" i="4"/>
  <c r="AE196" i="4"/>
  <c r="AC196" i="4"/>
  <c r="X196" i="4"/>
  <c r="N196" i="4" s="1"/>
  <c r="AH196" i="4" s="1"/>
  <c r="W196" i="4"/>
  <c r="T196" i="4"/>
  <c r="P196" i="4"/>
  <c r="O196" i="4"/>
  <c r="AI196" i="4" s="1"/>
  <c r="M196" i="4"/>
  <c r="AG196" i="4" s="1"/>
  <c r="L196" i="4"/>
  <c r="K196" i="4"/>
  <c r="J196" i="4"/>
  <c r="G196" i="4"/>
  <c r="AF196" i="4" s="1"/>
  <c r="A196" i="4"/>
  <c r="AC195" i="4"/>
  <c r="AA195" i="4"/>
  <c r="Z195" i="4"/>
  <c r="Y195" i="4"/>
  <c r="X195" i="4"/>
  <c r="W195" i="4"/>
  <c r="T195" i="4"/>
  <c r="N195" i="4"/>
  <c r="AH195" i="4" s="1"/>
  <c r="M195" i="4"/>
  <c r="AG195" i="4" s="1"/>
  <c r="L195" i="4"/>
  <c r="P195" i="4" s="1"/>
  <c r="K195" i="4"/>
  <c r="D195" i="4"/>
  <c r="A195" i="4"/>
  <c r="AC194" i="4"/>
  <c r="Z194" i="4"/>
  <c r="Y194" i="4"/>
  <c r="X194" i="4"/>
  <c r="W194" i="4"/>
  <c r="AA194" i="4" s="1"/>
  <c r="T194" i="4"/>
  <c r="M194" i="4"/>
  <c r="AG194" i="4" s="1"/>
  <c r="K194" i="4"/>
  <c r="D194" i="4"/>
  <c r="A194" i="4"/>
  <c r="AH193" i="4"/>
  <c r="AG193" i="4"/>
  <c r="AC193" i="4"/>
  <c r="X193" i="4"/>
  <c r="W193" i="4"/>
  <c r="T193" i="4"/>
  <c r="O193" i="4"/>
  <c r="AI193" i="4" s="1"/>
  <c r="N193" i="4"/>
  <c r="M193" i="4"/>
  <c r="K193" i="4"/>
  <c r="A193" i="4"/>
  <c r="AC192" i="4"/>
  <c r="X192" i="4"/>
  <c r="W192" i="4"/>
  <c r="T192" i="4"/>
  <c r="K192" i="4"/>
  <c r="A192" i="4"/>
  <c r="AC191" i="4"/>
  <c r="AA191" i="4"/>
  <c r="Z191" i="4"/>
  <c r="Y191" i="4"/>
  <c r="X191" i="4"/>
  <c r="W191" i="4"/>
  <c r="D191" i="4" s="1"/>
  <c r="T191" i="4"/>
  <c r="M191" i="4"/>
  <c r="AG191" i="4" s="1"/>
  <c r="L191" i="4"/>
  <c r="P191" i="4" s="1"/>
  <c r="K191" i="4"/>
  <c r="A191" i="4"/>
  <c r="AG190" i="4"/>
  <c r="AF190" i="4"/>
  <c r="AE190" i="4"/>
  <c r="AC190" i="4"/>
  <c r="AA190" i="4"/>
  <c r="Z190" i="4"/>
  <c r="Y190" i="4"/>
  <c r="X190" i="4"/>
  <c r="W190" i="4"/>
  <c r="T190" i="4"/>
  <c r="P190" i="4"/>
  <c r="O190" i="4"/>
  <c r="AI190" i="4" s="1"/>
  <c r="N190" i="4"/>
  <c r="AH190" i="4" s="1"/>
  <c r="M190" i="4"/>
  <c r="L190" i="4"/>
  <c r="K190" i="4"/>
  <c r="J190" i="4"/>
  <c r="G190" i="4"/>
  <c r="D190" i="4"/>
  <c r="A190" i="4"/>
  <c r="AC189" i="4"/>
  <c r="X189" i="4"/>
  <c r="G189" i="4" s="1"/>
  <c r="AF189" i="4" s="1"/>
  <c r="W189" i="4"/>
  <c r="T189" i="4"/>
  <c r="K189" i="4"/>
  <c r="A189" i="4"/>
  <c r="AF188" i="4"/>
  <c r="AC188" i="4"/>
  <c r="Z188" i="4"/>
  <c r="Y188" i="4"/>
  <c r="X188" i="4"/>
  <c r="W188" i="4"/>
  <c r="AA188" i="4" s="1"/>
  <c r="T188" i="4"/>
  <c r="K188" i="4"/>
  <c r="J188" i="4"/>
  <c r="G188" i="4"/>
  <c r="D188" i="4"/>
  <c r="A188" i="4"/>
  <c r="AH187" i="4"/>
  <c r="AE187" i="4"/>
  <c r="AC187" i="4"/>
  <c r="X187" i="4"/>
  <c r="J187" i="4" s="1"/>
  <c r="W187" i="4"/>
  <c r="Y187" i="4" s="1"/>
  <c r="T187" i="4"/>
  <c r="P187" i="4"/>
  <c r="O187" i="4"/>
  <c r="AI187" i="4" s="1"/>
  <c r="N187" i="4"/>
  <c r="M187" i="4"/>
  <c r="AG187" i="4" s="1"/>
  <c r="L187" i="4"/>
  <c r="K187" i="4"/>
  <c r="G187" i="4"/>
  <c r="AF187" i="4" s="1"/>
  <c r="A187" i="4"/>
  <c r="AC186" i="4"/>
  <c r="X186" i="4"/>
  <c r="W186" i="4"/>
  <c r="T186" i="4"/>
  <c r="L186" i="4"/>
  <c r="P186" i="4" s="1"/>
  <c r="K186" i="4"/>
  <c r="A186" i="4"/>
  <c r="AF185" i="4"/>
  <c r="AC185" i="4"/>
  <c r="AA185" i="4"/>
  <c r="AB185" i="4" s="1"/>
  <c r="AD185" i="4" s="1"/>
  <c r="Z185" i="4"/>
  <c r="Y185" i="4"/>
  <c r="X185" i="4"/>
  <c r="W185" i="4"/>
  <c r="T185" i="4"/>
  <c r="K185" i="4"/>
  <c r="J185" i="4"/>
  <c r="G185" i="4"/>
  <c r="D185" i="4"/>
  <c r="A185" i="4"/>
  <c r="AE184" i="4"/>
  <c r="AC184" i="4"/>
  <c r="X184" i="4"/>
  <c r="W184" i="4"/>
  <c r="T184" i="4"/>
  <c r="L184" i="4"/>
  <c r="P184" i="4" s="1"/>
  <c r="K184" i="4"/>
  <c r="A184" i="4"/>
  <c r="AI183" i="4"/>
  <c r="AH183" i="4"/>
  <c r="AG183" i="4"/>
  <c r="AC183" i="4"/>
  <c r="AB183" i="4"/>
  <c r="AD183" i="4" s="1"/>
  <c r="AA183" i="4"/>
  <c r="Z183" i="4"/>
  <c r="X183" i="4"/>
  <c r="AE183" i="4" s="1"/>
  <c r="W183" i="4"/>
  <c r="Y183" i="4" s="1"/>
  <c r="T183" i="4"/>
  <c r="O183" i="4"/>
  <c r="N183" i="4"/>
  <c r="M183" i="4"/>
  <c r="L183" i="4"/>
  <c r="P183" i="4" s="1"/>
  <c r="K183" i="4"/>
  <c r="J183" i="4"/>
  <c r="G183" i="4"/>
  <c r="AF183" i="4" s="1"/>
  <c r="D183" i="4"/>
  <c r="A183" i="4"/>
  <c r="AE182" i="4"/>
  <c r="AC182" i="4"/>
  <c r="X182" i="4"/>
  <c r="W182" i="4"/>
  <c r="T182" i="4"/>
  <c r="M182" i="4"/>
  <c r="AG182" i="4" s="1"/>
  <c r="L182" i="4"/>
  <c r="P182" i="4" s="1"/>
  <c r="K182" i="4"/>
  <c r="G182" i="4"/>
  <c r="AF182" i="4" s="1"/>
  <c r="A182" i="4"/>
  <c r="AC181" i="4"/>
  <c r="X181" i="4"/>
  <c r="W181" i="4"/>
  <c r="T181" i="4"/>
  <c r="K181" i="4"/>
  <c r="A181" i="4"/>
  <c r="AE180" i="4"/>
  <c r="AC180" i="4"/>
  <c r="AA180" i="4"/>
  <c r="Z180" i="4"/>
  <c r="Y180" i="4"/>
  <c r="X180" i="4"/>
  <c r="W180" i="4"/>
  <c r="T180" i="4"/>
  <c r="N180" i="4"/>
  <c r="AH180" i="4" s="1"/>
  <c r="M180" i="4"/>
  <c r="AG180" i="4" s="1"/>
  <c r="L180" i="4"/>
  <c r="P180" i="4" s="1"/>
  <c r="K180" i="4"/>
  <c r="J180" i="4"/>
  <c r="D180" i="4"/>
  <c r="A180" i="4"/>
  <c r="AF179" i="4"/>
  <c r="AE179" i="4"/>
  <c r="AC179" i="4"/>
  <c r="Z179" i="4"/>
  <c r="AB179" i="4" s="1"/>
  <c r="AD179" i="4" s="1"/>
  <c r="Y179" i="4"/>
  <c r="X179" i="4"/>
  <c r="L179" i="4" s="1"/>
  <c r="W179" i="4"/>
  <c r="AA179" i="4" s="1"/>
  <c r="T179" i="4"/>
  <c r="P179" i="4"/>
  <c r="O179" i="4"/>
  <c r="AI179" i="4" s="1"/>
  <c r="N179" i="4"/>
  <c r="AH179" i="4" s="1"/>
  <c r="M179" i="4"/>
  <c r="AG179" i="4" s="1"/>
  <c r="K179" i="4"/>
  <c r="J179" i="4"/>
  <c r="G179" i="4"/>
  <c r="D179" i="4"/>
  <c r="A179" i="4"/>
  <c r="AC178" i="4"/>
  <c r="X178" i="4"/>
  <c r="W178" i="4"/>
  <c r="T178" i="4"/>
  <c r="K178" i="4"/>
  <c r="J178" i="4"/>
  <c r="G178" i="4"/>
  <c r="AF178" i="4" s="1"/>
  <c r="D178" i="4"/>
  <c r="A178" i="4"/>
  <c r="AF177" i="4"/>
  <c r="AE177" i="4"/>
  <c r="AC177" i="4"/>
  <c r="AA177" i="4"/>
  <c r="Z177" i="4"/>
  <c r="Y177" i="4"/>
  <c r="X177" i="4"/>
  <c r="W177" i="4"/>
  <c r="T177" i="4"/>
  <c r="K177" i="4"/>
  <c r="G177" i="4"/>
  <c r="D177" i="4"/>
  <c r="A177" i="4"/>
  <c r="AC176" i="4"/>
  <c r="X176" i="4"/>
  <c r="W176" i="4"/>
  <c r="D176" i="4" s="1"/>
  <c r="T176" i="4"/>
  <c r="M176" i="4"/>
  <c r="AG176" i="4" s="1"/>
  <c r="L176" i="4"/>
  <c r="P176" i="4" s="1"/>
  <c r="K176" i="4"/>
  <c r="J176" i="4"/>
  <c r="A176" i="4"/>
  <c r="AI175" i="4"/>
  <c r="AC175" i="4"/>
  <c r="AA175" i="4"/>
  <c r="Z175" i="4"/>
  <c r="Y175" i="4"/>
  <c r="X175" i="4"/>
  <c r="AE175" i="4" s="1"/>
  <c r="W175" i="4"/>
  <c r="T175" i="4"/>
  <c r="O175" i="4"/>
  <c r="M175" i="4"/>
  <c r="AG175" i="4" s="1"/>
  <c r="L175" i="4"/>
  <c r="P175" i="4" s="1"/>
  <c r="K175" i="4"/>
  <c r="J175" i="4"/>
  <c r="G175" i="4"/>
  <c r="AF175" i="4" s="1"/>
  <c r="D175" i="4"/>
  <c r="A175" i="4"/>
  <c r="AC174" i="4"/>
  <c r="AB174" i="4"/>
  <c r="AD174" i="4" s="1"/>
  <c r="Z174" i="4"/>
  <c r="Y174" i="4"/>
  <c r="X174" i="4"/>
  <c r="W174" i="4"/>
  <c r="AA174" i="4" s="1"/>
  <c r="T174" i="4"/>
  <c r="O174" i="4"/>
  <c r="AI174" i="4" s="1"/>
  <c r="N174" i="4"/>
  <c r="AH174" i="4" s="1"/>
  <c r="K174" i="4"/>
  <c r="J174" i="4"/>
  <c r="G174" i="4"/>
  <c r="AF174" i="4" s="1"/>
  <c r="D174" i="4"/>
  <c r="A174" i="4"/>
  <c r="AC173" i="4"/>
  <c r="AA173" i="4"/>
  <c r="Z173" i="4"/>
  <c r="Y173" i="4"/>
  <c r="X173" i="4"/>
  <c r="W173" i="4"/>
  <c r="T173" i="4"/>
  <c r="K173" i="4"/>
  <c r="D173" i="4"/>
  <c r="A173" i="4"/>
  <c r="AC172" i="4"/>
  <c r="X172" i="4"/>
  <c r="W172" i="4"/>
  <c r="T172" i="4"/>
  <c r="O172" i="4"/>
  <c r="AI172" i="4" s="1"/>
  <c r="N172" i="4"/>
  <c r="AH172" i="4" s="1"/>
  <c r="K172" i="4"/>
  <c r="G172" i="4"/>
  <c r="AF172" i="4" s="1"/>
  <c r="A172" i="4"/>
  <c r="AC171" i="4"/>
  <c r="AA171" i="4"/>
  <c r="Z171" i="4"/>
  <c r="Y171" i="4"/>
  <c r="X171" i="4"/>
  <c r="W171" i="4"/>
  <c r="D171" i="4" s="1"/>
  <c r="T171" i="4"/>
  <c r="K171" i="4"/>
  <c r="J171" i="4"/>
  <c r="G171" i="4"/>
  <c r="AF171" i="4" s="1"/>
  <c r="A171" i="4"/>
  <c r="AG170" i="4"/>
  <c r="AF170" i="4"/>
  <c r="AE170" i="4"/>
  <c r="AC170" i="4"/>
  <c r="AB170" i="4"/>
  <c r="AD170" i="4" s="1"/>
  <c r="AA170" i="4"/>
  <c r="Z170" i="4"/>
  <c r="Y170" i="4"/>
  <c r="X170" i="4"/>
  <c r="W170" i="4"/>
  <c r="T170" i="4"/>
  <c r="P170" i="4"/>
  <c r="O170" i="4"/>
  <c r="AI170" i="4" s="1"/>
  <c r="N170" i="4"/>
  <c r="AH170" i="4" s="1"/>
  <c r="M170" i="4"/>
  <c r="L170" i="4"/>
  <c r="K170" i="4"/>
  <c r="J170" i="4"/>
  <c r="G170" i="4"/>
  <c r="D170" i="4"/>
  <c r="A170" i="4"/>
  <c r="AH169" i="4"/>
  <c r="AC169" i="4"/>
  <c r="X169" i="4"/>
  <c r="W169" i="4"/>
  <c r="T169" i="4"/>
  <c r="N169" i="4"/>
  <c r="K169" i="4"/>
  <c r="A169" i="4"/>
  <c r="AC168" i="4"/>
  <c r="AA168" i="4"/>
  <c r="Z168" i="4"/>
  <c r="Y168" i="4"/>
  <c r="X168" i="4"/>
  <c r="W168" i="4"/>
  <c r="D168" i="4" s="1"/>
  <c r="T168" i="4"/>
  <c r="K168" i="4"/>
  <c r="A168" i="4"/>
  <c r="AC167" i="4"/>
  <c r="X167" i="4"/>
  <c r="W167" i="4"/>
  <c r="Y167" i="4" s="1"/>
  <c r="T167" i="4"/>
  <c r="M167" i="4"/>
  <c r="AG167" i="4" s="1"/>
  <c r="L167" i="4"/>
  <c r="P167" i="4" s="1"/>
  <c r="K167" i="4"/>
  <c r="A167" i="4"/>
  <c r="AE166" i="4"/>
  <c r="AC166" i="4"/>
  <c r="AA166" i="4"/>
  <c r="Z166" i="4"/>
  <c r="Y166" i="4"/>
  <c r="X166" i="4"/>
  <c r="W166" i="4"/>
  <c r="T166" i="4"/>
  <c r="O166" i="4"/>
  <c r="AI166" i="4" s="1"/>
  <c r="L166" i="4"/>
  <c r="P166" i="4" s="1"/>
  <c r="K166" i="4"/>
  <c r="D166" i="4"/>
  <c r="A166" i="4"/>
  <c r="AE165" i="4"/>
  <c r="AC165" i="4"/>
  <c r="AA165" i="4"/>
  <c r="AB165" i="4" s="1"/>
  <c r="AD165" i="4" s="1"/>
  <c r="Z165" i="4"/>
  <c r="Y165" i="4"/>
  <c r="X165" i="4"/>
  <c r="W165" i="4"/>
  <c r="T165" i="4"/>
  <c r="P165" i="4"/>
  <c r="O165" i="4"/>
  <c r="AI165" i="4" s="1"/>
  <c r="L165" i="4"/>
  <c r="K165" i="4"/>
  <c r="J165" i="4"/>
  <c r="G165" i="4"/>
  <c r="AF165" i="4" s="1"/>
  <c r="D165" i="4"/>
  <c r="A165" i="4"/>
  <c r="AG164" i="4"/>
  <c r="AE164" i="4"/>
  <c r="AC164" i="4"/>
  <c r="Z164" i="4"/>
  <c r="Y164" i="4"/>
  <c r="X164" i="4"/>
  <c r="W164" i="4"/>
  <c r="AA164" i="4" s="1"/>
  <c r="T164" i="4"/>
  <c r="O164" i="4"/>
  <c r="AI164" i="4" s="1"/>
  <c r="N164" i="4"/>
  <c r="AH164" i="4" s="1"/>
  <c r="M164" i="4"/>
  <c r="L164" i="4"/>
  <c r="P164" i="4" s="1"/>
  <c r="K164" i="4"/>
  <c r="J164" i="4"/>
  <c r="G164" i="4"/>
  <c r="D164" i="4"/>
  <c r="A164" i="4"/>
  <c r="AG163" i="4"/>
  <c r="AC163" i="4"/>
  <c r="X163" i="4"/>
  <c r="AE163" i="4" s="1"/>
  <c r="W163" i="4"/>
  <c r="T163" i="4"/>
  <c r="O163" i="4"/>
  <c r="AI163" i="4" s="1"/>
  <c r="N163" i="4"/>
  <c r="AH163" i="4" s="1"/>
  <c r="M163" i="4"/>
  <c r="L163" i="4"/>
  <c r="P163" i="4" s="1"/>
  <c r="K163" i="4"/>
  <c r="J163" i="4"/>
  <c r="G163" i="4"/>
  <c r="AF163" i="4" s="1"/>
  <c r="D163" i="4"/>
  <c r="A163" i="4"/>
  <c r="AF162" i="4"/>
  <c r="AE162" i="4"/>
  <c r="AC162" i="4"/>
  <c r="Z162" i="4"/>
  <c r="X162" i="4"/>
  <c r="O162" i="4" s="1"/>
  <c r="AI162" i="4" s="1"/>
  <c r="W162" i="4"/>
  <c r="T162" i="4"/>
  <c r="N162" i="4"/>
  <c r="AH162" i="4" s="1"/>
  <c r="K162" i="4"/>
  <c r="G162" i="4"/>
  <c r="D162" i="4"/>
  <c r="A162" i="4"/>
  <c r="AC161" i="4"/>
  <c r="X161" i="4"/>
  <c r="W161" i="4"/>
  <c r="T161" i="4"/>
  <c r="L161" i="4"/>
  <c r="P161" i="4" s="1"/>
  <c r="K161" i="4"/>
  <c r="J161" i="4"/>
  <c r="G161" i="4"/>
  <c r="AF161" i="4" s="1"/>
  <c r="D161" i="4"/>
  <c r="A161" i="4"/>
  <c r="AC160" i="4"/>
  <c r="X160" i="4"/>
  <c r="W160" i="4"/>
  <c r="T160" i="4"/>
  <c r="K160" i="4"/>
  <c r="A160" i="4"/>
  <c r="AE159" i="4"/>
  <c r="AC159" i="4"/>
  <c r="Z159" i="4"/>
  <c r="X159" i="4"/>
  <c r="J159" i="4" s="1"/>
  <c r="W159" i="4"/>
  <c r="T159" i="4"/>
  <c r="N159" i="4"/>
  <c r="AH159" i="4" s="1"/>
  <c r="K159" i="4"/>
  <c r="A159" i="4"/>
  <c r="AE158" i="4"/>
  <c r="AC158" i="4"/>
  <c r="X158" i="4"/>
  <c r="W158" i="4"/>
  <c r="T158" i="4"/>
  <c r="N158" i="4"/>
  <c r="AH158" i="4" s="1"/>
  <c r="M158" i="4"/>
  <c r="AG158" i="4" s="1"/>
  <c r="K158" i="4"/>
  <c r="A158" i="4"/>
  <c r="AI157" i="4"/>
  <c r="AH157" i="4"/>
  <c r="AG157" i="4"/>
  <c r="AF157" i="4"/>
  <c r="AE157" i="4"/>
  <c r="AC157" i="4"/>
  <c r="X157" i="4"/>
  <c r="W157" i="4"/>
  <c r="T157" i="4"/>
  <c r="P157" i="4"/>
  <c r="O157" i="4"/>
  <c r="N157" i="4"/>
  <c r="M157" i="4"/>
  <c r="L157" i="4"/>
  <c r="K157" i="4"/>
  <c r="J157" i="4"/>
  <c r="G157" i="4"/>
  <c r="A157" i="4"/>
  <c r="AI156" i="4"/>
  <c r="AH156" i="4"/>
  <c r="AF156" i="4"/>
  <c r="AE156" i="4"/>
  <c r="AC156" i="4"/>
  <c r="X156" i="4"/>
  <c r="W156" i="4"/>
  <c r="T156" i="4"/>
  <c r="P156" i="4"/>
  <c r="O156" i="4"/>
  <c r="N156" i="4"/>
  <c r="M156" i="4"/>
  <c r="AG156" i="4" s="1"/>
  <c r="L156" i="4"/>
  <c r="K156" i="4"/>
  <c r="J156" i="4"/>
  <c r="G156" i="4"/>
  <c r="A156" i="4"/>
  <c r="AE155" i="4"/>
  <c r="AC155" i="4"/>
  <c r="X155" i="4"/>
  <c r="L155" i="4" s="1"/>
  <c r="P155" i="4" s="1"/>
  <c r="W155" i="4"/>
  <c r="T155" i="4"/>
  <c r="O155" i="4"/>
  <c r="AI155" i="4" s="1"/>
  <c r="M155" i="4"/>
  <c r="AG155" i="4" s="1"/>
  <c r="K155" i="4"/>
  <c r="A155" i="4"/>
  <c r="AI154" i="4"/>
  <c r="AF154" i="4"/>
  <c r="AE154" i="4"/>
  <c r="AC154" i="4"/>
  <c r="Z154" i="4"/>
  <c r="Y154" i="4"/>
  <c r="X154" i="4"/>
  <c r="G154" i="4" s="1"/>
  <c r="AB154" i="4" s="1"/>
  <c r="AD154" i="4" s="1"/>
  <c r="W154" i="4"/>
  <c r="AA154" i="4" s="1"/>
  <c r="T154" i="4"/>
  <c r="O154" i="4"/>
  <c r="N154" i="4"/>
  <c r="AH154" i="4" s="1"/>
  <c r="K154" i="4"/>
  <c r="J154" i="4"/>
  <c r="A154" i="4"/>
  <c r="AC153" i="4"/>
  <c r="AA153" i="4"/>
  <c r="Z153" i="4"/>
  <c r="Y153" i="4"/>
  <c r="X153" i="4"/>
  <c r="W153" i="4"/>
  <c r="T153" i="4"/>
  <c r="M153" i="4"/>
  <c r="AG153" i="4" s="1"/>
  <c r="K153" i="4"/>
  <c r="D153" i="4"/>
  <c r="A153" i="4"/>
  <c r="AI152" i="4"/>
  <c r="AH152" i="4"/>
  <c r="AE152" i="4"/>
  <c r="AC152" i="4"/>
  <c r="AA152" i="4"/>
  <c r="X152" i="4"/>
  <c r="W152" i="4"/>
  <c r="T152" i="4"/>
  <c r="P152" i="4"/>
  <c r="O152" i="4"/>
  <c r="N152" i="4"/>
  <c r="M152" i="4"/>
  <c r="AG152" i="4" s="1"/>
  <c r="L152" i="4"/>
  <c r="K152" i="4"/>
  <c r="J152" i="4"/>
  <c r="G152" i="4"/>
  <c r="AF152" i="4" s="1"/>
  <c r="D152" i="4"/>
  <c r="A152" i="4"/>
  <c r="AH151" i="4"/>
  <c r="AE151" i="4"/>
  <c r="AC151" i="4"/>
  <c r="X151" i="4"/>
  <c r="M151" i="4" s="1"/>
  <c r="AG151" i="4" s="1"/>
  <c r="W151" i="4"/>
  <c r="T151" i="4"/>
  <c r="P151" i="4"/>
  <c r="O151" i="4"/>
  <c r="AI151" i="4" s="1"/>
  <c r="N151" i="4"/>
  <c r="L151" i="4"/>
  <c r="K151" i="4"/>
  <c r="D151" i="4"/>
  <c r="A151" i="4"/>
  <c r="AE150" i="4"/>
  <c r="AC150" i="4"/>
  <c r="AA150" i="4"/>
  <c r="Y150" i="4"/>
  <c r="X150" i="4"/>
  <c r="M150" i="4" s="1"/>
  <c r="AG150" i="4" s="1"/>
  <c r="W150" i="4"/>
  <c r="T150" i="4"/>
  <c r="L150" i="4"/>
  <c r="P150" i="4" s="1"/>
  <c r="K150" i="4"/>
  <c r="J150" i="4"/>
  <c r="A150" i="4"/>
  <c r="AC149" i="4"/>
  <c r="X149" i="4"/>
  <c r="W149" i="4"/>
  <c r="T149" i="4"/>
  <c r="N149" i="4"/>
  <c r="AH149" i="4" s="1"/>
  <c r="K149" i="4"/>
  <c r="A149" i="4"/>
  <c r="AC148" i="4"/>
  <c r="AA148" i="4"/>
  <c r="Z148" i="4"/>
  <c r="Y148" i="4"/>
  <c r="X148" i="4"/>
  <c r="W148" i="4"/>
  <c r="T148" i="4"/>
  <c r="K148" i="4"/>
  <c r="J148" i="4"/>
  <c r="D148" i="4"/>
  <c r="A148" i="4"/>
  <c r="AE147" i="4"/>
  <c r="AC147" i="4"/>
  <c r="AA147" i="4"/>
  <c r="X147" i="4"/>
  <c r="W147" i="4"/>
  <c r="T147" i="4"/>
  <c r="O147" i="4"/>
  <c r="AI147" i="4" s="1"/>
  <c r="N147" i="4"/>
  <c r="AH147" i="4" s="1"/>
  <c r="M147" i="4"/>
  <c r="AG147" i="4" s="1"/>
  <c r="L147" i="4"/>
  <c r="P147" i="4" s="1"/>
  <c r="K147" i="4"/>
  <c r="J147" i="4"/>
  <c r="G147" i="4"/>
  <c r="AF147" i="4" s="1"/>
  <c r="D147" i="4"/>
  <c r="A147" i="4"/>
  <c r="AC146" i="4"/>
  <c r="X146" i="4"/>
  <c r="AE146" i="4" s="1"/>
  <c r="W146" i="4"/>
  <c r="T146" i="4"/>
  <c r="K146" i="4"/>
  <c r="A146" i="4"/>
  <c r="AC145" i="4"/>
  <c r="AA145" i="4"/>
  <c r="Y145" i="4"/>
  <c r="X145" i="4"/>
  <c r="W145" i="4"/>
  <c r="T145" i="4"/>
  <c r="O145" i="4"/>
  <c r="AI145" i="4" s="1"/>
  <c r="M145" i="4"/>
  <c r="AG145" i="4" s="1"/>
  <c r="L145" i="4"/>
  <c r="P145" i="4" s="1"/>
  <c r="K145" i="4"/>
  <c r="A145" i="4"/>
  <c r="AC144" i="4"/>
  <c r="X144" i="4"/>
  <c r="W144" i="4"/>
  <c r="D144" i="4" s="1"/>
  <c r="T144" i="4"/>
  <c r="O144" i="4"/>
  <c r="AI144" i="4" s="1"/>
  <c r="K144" i="4"/>
  <c r="G144" i="4"/>
  <c r="AF144" i="4" s="1"/>
  <c r="A144" i="4"/>
  <c r="AC143" i="4"/>
  <c r="AA143" i="4"/>
  <c r="Z143" i="4"/>
  <c r="Y143" i="4"/>
  <c r="X143" i="4"/>
  <c r="W143" i="4"/>
  <c r="T143" i="4"/>
  <c r="K143" i="4"/>
  <c r="D143" i="4"/>
  <c r="A143" i="4"/>
  <c r="AI142" i="4"/>
  <c r="AH142" i="4"/>
  <c r="AG142" i="4"/>
  <c r="AE142" i="4"/>
  <c r="AC142" i="4"/>
  <c r="AA142" i="4"/>
  <c r="X142" i="4"/>
  <c r="W142" i="4"/>
  <c r="T142" i="4"/>
  <c r="P142" i="4"/>
  <c r="O142" i="4"/>
  <c r="N142" i="4"/>
  <c r="M142" i="4"/>
  <c r="L142" i="4"/>
  <c r="K142" i="4"/>
  <c r="J142" i="4"/>
  <c r="G142" i="4"/>
  <c r="AF142" i="4" s="1"/>
  <c r="D142" i="4"/>
  <c r="A142" i="4"/>
  <c r="AF141" i="4"/>
  <c r="AC141" i="4"/>
  <c r="X141" i="4"/>
  <c r="N141" i="4" s="1"/>
  <c r="AH141" i="4" s="1"/>
  <c r="W141" i="4"/>
  <c r="T141" i="4"/>
  <c r="O141" i="4"/>
  <c r="AI141" i="4" s="1"/>
  <c r="M141" i="4"/>
  <c r="AG141" i="4" s="1"/>
  <c r="L141" i="4"/>
  <c r="P141" i="4" s="1"/>
  <c r="K141" i="4"/>
  <c r="J141" i="4"/>
  <c r="G141" i="4"/>
  <c r="A141" i="4"/>
  <c r="AE140" i="4"/>
  <c r="AC140" i="4"/>
  <c r="X140" i="4"/>
  <c r="W140" i="4"/>
  <c r="T140" i="4"/>
  <c r="N140" i="4"/>
  <c r="AH140" i="4" s="1"/>
  <c r="M140" i="4"/>
  <c r="AG140" i="4" s="1"/>
  <c r="L140" i="4"/>
  <c r="P140" i="4" s="1"/>
  <c r="K140" i="4"/>
  <c r="J140" i="4"/>
  <c r="A140" i="4"/>
  <c r="AH139" i="4"/>
  <c r="AF139" i="4"/>
  <c r="AE139" i="4"/>
  <c r="AC139" i="4"/>
  <c r="AA139" i="4"/>
  <c r="Z139" i="4"/>
  <c r="Y139" i="4"/>
  <c r="X139" i="4"/>
  <c r="W139" i="4"/>
  <c r="D139" i="4" s="1"/>
  <c r="T139" i="4"/>
  <c r="O139" i="4"/>
  <c r="AI139" i="4" s="1"/>
  <c r="N139" i="4"/>
  <c r="K139" i="4"/>
  <c r="J139" i="4"/>
  <c r="G139" i="4"/>
  <c r="A139" i="4"/>
  <c r="AI138" i="4"/>
  <c r="AH138" i="4"/>
  <c r="AG138" i="4"/>
  <c r="AF138" i="4"/>
  <c r="AE138" i="4"/>
  <c r="AC138" i="4"/>
  <c r="AA138" i="4"/>
  <c r="AB138" i="4" s="1"/>
  <c r="AD138" i="4" s="1"/>
  <c r="Z138" i="4"/>
  <c r="Y138" i="4"/>
  <c r="X138" i="4"/>
  <c r="O138" i="4" s="1"/>
  <c r="W138" i="4"/>
  <c r="T138" i="4"/>
  <c r="N138" i="4"/>
  <c r="M138" i="4"/>
  <c r="L138" i="4"/>
  <c r="P138" i="4" s="1"/>
  <c r="K138" i="4"/>
  <c r="G138" i="4"/>
  <c r="D138" i="4"/>
  <c r="A138" i="4"/>
  <c r="AI137" i="4"/>
  <c r="AH137" i="4"/>
  <c r="AG137" i="4"/>
  <c r="AE137" i="4"/>
  <c r="AC137" i="4"/>
  <c r="AA137" i="4"/>
  <c r="X137" i="4"/>
  <c r="W137" i="4"/>
  <c r="T137" i="4"/>
  <c r="P137" i="4"/>
  <c r="O137" i="4"/>
  <c r="N137" i="4"/>
  <c r="M137" i="4"/>
  <c r="L137" i="4"/>
  <c r="K137" i="4"/>
  <c r="J137" i="4"/>
  <c r="G137" i="4"/>
  <c r="AF137" i="4" s="1"/>
  <c r="D137" i="4"/>
  <c r="A137" i="4"/>
  <c r="AC136" i="4"/>
  <c r="AA136" i="4"/>
  <c r="Y136" i="4"/>
  <c r="X136" i="4"/>
  <c r="W136" i="4"/>
  <c r="Z136" i="4" s="1"/>
  <c r="T136" i="4"/>
  <c r="K136" i="4"/>
  <c r="D136" i="4"/>
  <c r="A136" i="4"/>
  <c r="AE135" i="4"/>
  <c r="AC135" i="4"/>
  <c r="Z135" i="4"/>
  <c r="X135" i="4"/>
  <c r="W135" i="4"/>
  <c r="T135" i="4"/>
  <c r="M135" i="4"/>
  <c r="AG135" i="4" s="1"/>
  <c r="L135" i="4"/>
  <c r="P135" i="4" s="1"/>
  <c r="K135" i="4"/>
  <c r="J135" i="4"/>
  <c r="A135" i="4"/>
  <c r="AC134" i="4"/>
  <c r="AA134" i="4"/>
  <c r="Z134" i="4"/>
  <c r="Y134" i="4"/>
  <c r="X134" i="4"/>
  <c r="G134" i="4" s="1"/>
  <c r="W134" i="4"/>
  <c r="D134" i="4" s="1"/>
  <c r="T134" i="4"/>
  <c r="K134" i="4"/>
  <c r="J134" i="4"/>
  <c r="A134" i="4"/>
  <c r="AI133" i="4"/>
  <c r="AH133" i="4"/>
  <c r="AG133" i="4"/>
  <c r="AE133" i="4"/>
  <c r="AC133" i="4"/>
  <c r="AA133" i="4"/>
  <c r="AB133" i="4" s="1"/>
  <c r="AD133" i="4" s="1"/>
  <c r="Z133" i="4"/>
  <c r="Y133" i="4"/>
  <c r="X133" i="4"/>
  <c r="O133" i="4" s="1"/>
  <c r="W133" i="4"/>
  <c r="T133" i="4"/>
  <c r="N133" i="4"/>
  <c r="M133" i="4"/>
  <c r="L133" i="4"/>
  <c r="P133" i="4" s="1"/>
  <c r="K133" i="4"/>
  <c r="J133" i="4"/>
  <c r="G133" i="4"/>
  <c r="AF133" i="4" s="1"/>
  <c r="D133" i="4"/>
  <c r="A133" i="4"/>
  <c r="AI132" i="4"/>
  <c r="AH132" i="4"/>
  <c r="AF132" i="4"/>
  <c r="AE132" i="4"/>
  <c r="AC132" i="4"/>
  <c r="AA132" i="4"/>
  <c r="X132" i="4"/>
  <c r="W132" i="4"/>
  <c r="T132" i="4"/>
  <c r="P132" i="4"/>
  <c r="O132" i="4"/>
  <c r="N132" i="4"/>
  <c r="M132" i="4"/>
  <c r="AG132" i="4" s="1"/>
  <c r="L132" i="4"/>
  <c r="K132" i="4"/>
  <c r="J132" i="4"/>
  <c r="G132" i="4"/>
  <c r="A132" i="4"/>
  <c r="AE131" i="4"/>
  <c r="AC131" i="4"/>
  <c r="AA131" i="4"/>
  <c r="Y131" i="4"/>
  <c r="X131" i="4"/>
  <c r="W131" i="4"/>
  <c r="T131" i="4"/>
  <c r="K131" i="4"/>
  <c r="J131" i="4"/>
  <c r="G131" i="4"/>
  <c r="AF131" i="4" s="1"/>
  <c r="A131" i="4"/>
  <c r="AC130" i="4"/>
  <c r="Z130" i="4"/>
  <c r="Y130" i="4"/>
  <c r="X130" i="4"/>
  <c r="W130" i="4"/>
  <c r="T130" i="4"/>
  <c r="K130" i="4"/>
  <c r="J130" i="4"/>
  <c r="A130" i="4"/>
  <c r="AC129" i="4"/>
  <c r="X129" i="4"/>
  <c r="W129" i="4"/>
  <c r="T129" i="4"/>
  <c r="K129" i="4"/>
  <c r="A129" i="4"/>
  <c r="AI128" i="4"/>
  <c r="AH128" i="4"/>
  <c r="AG128" i="4"/>
  <c r="AC128" i="4"/>
  <c r="AA128" i="4"/>
  <c r="AB128" i="4" s="1"/>
  <c r="AD128" i="4" s="1"/>
  <c r="Z128" i="4"/>
  <c r="X128" i="4"/>
  <c r="O128" i="4" s="1"/>
  <c r="W128" i="4"/>
  <c r="Y128" i="4" s="1"/>
  <c r="T128" i="4"/>
  <c r="N128" i="4"/>
  <c r="M128" i="4"/>
  <c r="L128" i="4"/>
  <c r="P128" i="4" s="1"/>
  <c r="K128" i="4"/>
  <c r="J128" i="4"/>
  <c r="G128" i="4"/>
  <c r="AF128" i="4" s="1"/>
  <c r="D128" i="4"/>
  <c r="A128" i="4"/>
  <c r="AI127" i="4"/>
  <c r="AH127" i="4"/>
  <c r="AE127" i="4"/>
  <c r="AC127" i="4"/>
  <c r="X127" i="4"/>
  <c r="W127" i="4"/>
  <c r="T127" i="4"/>
  <c r="O127" i="4"/>
  <c r="N127" i="4"/>
  <c r="M127" i="4"/>
  <c r="AG127" i="4" s="1"/>
  <c r="L127" i="4"/>
  <c r="P127" i="4" s="1"/>
  <c r="K127" i="4"/>
  <c r="J127" i="4"/>
  <c r="G127" i="4"/>
  <c r="AF127" i="4" s="1"/>
  <c r="A127" i="4"/>
  <c r="AE126" i="4"/>
  <c r="AC126" i="4"/>
  <c r="X126" i="4"/>
  <c r="W126" i="4"/>
  <c r="AA126" i="4" s="1"/>
  <c r="T126" i="4"/>
  <c r="K126" i="4"/>
  <c r="J126" i="4"/>
  <c r="G126" i="4"/>
  <c r="AF126" i="4" s="1"/>
  <c r="A126" i="4"/>
  <c r="AI125" i="4"/>
  <c r="AE125" i="4"/>
  <c r="AC125" i="4"/>
  <c r="X125" i="4"/>
  <c r="W125" i="4"/>
  <c r="T125" i="4"/>
  <c r="O125" i="4"/>
  <c r="N125" i="4"/>
  <c r="AH125" i="4" s="1"/>
  <c r="M125" i="4"/>
  <c r="AG125" i="4" s="1"/>
  <c r="K125" i="4"/>
  <c r="A125" i="4"/>
  <c r="AI124" i="4"/>
  <c r="AE124" i="4"/>
  <c r="AC124" i="4"/>
  <c r="AA124" i="4"/>
  <c r="Z124" i="4"/>
  <c r="Y124" i="4"/>
  <c r="X124" i="4"/>
  <c r="W124" i="4"/>
  <c r="T124" i="4"/>
  <c r="O124" i="4"/>
  <c r="K124" i="4"/>
  <c r="D124" i="4"/>
  <c r="A124" i="4"/>
  <c r="AC123" i="4"/>
  <c r="X123" i="4"/>
  <c r="W123" i="4"/>
  <c r="Z123" i="4" s="1"/>
  <c r="T123" i="4"/>
  <c r="L123" i="4"/>
  <c r="P123" i="4" s="1"/>
  <c r="K123" i="4"/>
  <c r="D123" i="4"/>
  <c r="A123" i="4"/>
  <c r="AI122" i="4"/>
  <c r="AH122" i="4"/>
  <c r="AG122" i="4"/>
  <c r="AE122" i="4"/>
  <c r="AC122" i="4"/>
  <c r="AA122" i="4"/>
  <c r="X122" i="4"/>
  <c r="W122" i="4"/>
  <c r="T122" i="4"/>
  <c r="P122" i="4"/>
  <c r="O122" i="4"/>
  <c r="N122" i="4"/>
  <c r="M122" i="4"/>
  <c r="L122" i="4"/>
  <c r="K122" i="4"/>
  <c r="J122" i="4"/>
  <c r="G122" i="4"/>
  <c r="AF122" i="4" s="1"/>
  <c r="A122" i="4"/>
  <c r="AC121" i="4"/>
  <c r="AA121" i="4"/>
  <c r="Z121" i="4"/>
  <c r="Y121" i="4"/>
  <c r="X121" i="4"/>
  <c r="W121" i="4"/>
  <c r="T121" i="4"/>
  <c r="K121" i="4"/>
  <c r="J121" i="4"/>
  <c r="G121" i="4"/>
  <c r="AF121" i="4" s="1"/>
  <c r="D121" i="4"/>
  <c r="A121" i="4"/>
  <c r="AE120" i="4"/>
  <c r="AC120" i="4"/>
  <c r="AA120" i="4"/>
  <c r="Z120" i="4"/>
  <c r="Y120" i="4"/>
  <c r="X120" i="4"/>
  <c r="W120" i="4"/>
  <c r="D120" i="4" s="1"/>
  <c r="T120" i="4"/>
  <c r="O120" i="4"/>
  <c r="AI120" i="4" s="1"/>
  <c r="K120" i="4"/>
  <c r="A120" i="4"/>
  <c r="AE119" i="4"/>
  <c r="AC119" i="4"/>
  <c r="AA119" i="4"/>
  <c r="Z119" i="4"/>
  <c r="Y119" i="4"/>
  <c r="X119" i="4"/>
  <c r="W119" i="4"/>
  <c r="T119" i="4"/>
  <c r="K119" i="4"/>
  <c r="D119" i="4"/>
  <c r="A119" i="4"/>
  <c r="AC118" i="4"/>
  <c r="X118" i="4"/>
  <c r="W118" i="4"/>
  <c r="T118" i="4"/>
  <c r="K118" i="4"/>
  <c r="J118" i="4"/>
  <c r="G118" i="4"/>
  <c r="AF118" i="4" s="1"/>
  <c r="D118" i="4"/>
  <c r="A118" i="4"/>
  <c r="AI117" i="4"/>
  <c r="AH117" i="4"/>
  <c r="AE117" i="4"/>
  <c r="AC117" i="4"/>
  <c r="X117" i="4"/>
  <c r="W117" i="4"/>
  <c r="T117" i="4"/>
  <c r="O117" i="4"/>
  <c r="N117" i="4"/>
  <c r="M117" i="4"/>
  <c r="AG117" i="4" s="1"/>
  <c r="L117" i="4"/>
  <c r="P117" i="4" s="1"/>
  <c r="K117" i="4"/>
  <c r="J117" i="4"/>
  <c r="G117" i="4"/>
  <c r="AF117" i="4" s="1"/>
  <c r="D117" i="4"/>
  <c r="A117" i="4"/>
  <c r="AF116" i="4"/>
  <c r="AE116" i="4"/>
  <c r="AC116" i="4"/>
  <c r="Z116" i="4"/>
  <c r="X116" i="4"/>
  <c r="O116" i="4" s="1"/>
  <c r="AI116" i="4" s="1"/>
  <c r="W116" i="4"/>
  <c r="AA116" i="4" s="1"/>
  <c r="T116" i="4"/>
  <c r="N116" i="4"/>
  <c r="AH116" i="4" s="1"/>
  <c r="M116" i="4"/>
  <c r="AG116" i="4" s="1"/>
  <c r="L116" i="4"/>
  <c r="P116" i="4" s="1"/>
  <c r="K116" i="4"/>
  <c r="J116" i="4"/>
  <c r="G116" i="4"/>
  <c r="D116" i="4"/>
  <c r="A116" i="4"/>
  <c r="AC115" i="4"/>
  <c r="AA115" i="4"/>
  <c r="Z115" i="4"/>
  <c r="Y115" i="4"/>
  <c r="X115" i="4"/>
  <c r="W115" i="4"/>
  <c r="D115" i="4" s="1"/>
  <c r="T115" i="4"/>
  <c r="K115" i="4"/>
  <c r="A115" i="4"/>
  <c r="AI114" i="4"/>
  <c r="AC114" i="4"/>
  <c r="AA114" i="4"/>
  <c r="Z114" i="4"/>
  <c r="Y114" i="4"/>
  <c r="X114" i="4"/>
  <c r="W114" i="4"/>
  <c r="T114" i="4"/>
  <c r="O114" i="4"/>
  <c r="K114" i="4"/>
  <c r="D114" i="4"/>
  <c r="A114" i="4"/>
  <c r="AI113" i="4"/>
  <c r="AG113" i="4"/>
  <c r="AE113" i="4"/>
  <c r="AC113" i="4"/>
  <c r="AA113" i="4"/>
  <c r="Z113" i="4"/>
  <c r="Y113" i="4"/>
  <c r="X113" i="4"/>
  <c r="O113" i="4" s="1"/>
  <c r="W113" i="4"/>
  <c r="T113" i="4"/>
  <c r="N113" i="4"/>
  <c r="AH113" i="4" s="1"/>
  <c r="M113" i="4"/>
  <c r="L113" i="4"/>
  <c r="P113" i="4" s="1"/>
  <c r="K113" i="4"/>
  <c r="J113" i="4"/>
  <c r="G113" i="4"/>
  <c r="AF113" i="4" s="1"/>
  <c r="D113" i="4"/>
  <c r="A113" i="4"/>
  <c r="AI112" i="4"/>
  <c r="AG112" i="4"/>
  <c r="AF112" i="4"/>
  <c r="AE112" i="4"/>
  <c r="AC112" i="4"/>
  <c r="AA112" i="4"/>
  <c r="X112" i="4"/>
  <c r="W112" i="4"/>
  <c r="T112" i="4"/>
  <c r="O112" i="4"/>
  <c r="N112" i="4"/>
  <c r="AH112" i="4" s="1"/>
  <c r="M112" i="4"/>
  <c r="L112" i="4"/>
  <c r="P112" i="4" s="1"/>
  <c r="K112" i="4"/>
  <c r="J112" i="4"/>
  <c r="G112" i="4"/>
  <c r="D112" i="4"/>
  <c r="A112" i="4"/>
  <c r="AI111" i="4"/>
  <c r="AF111" i="4"/>
  <c r="AE111" i="4"/>
  <c r="AC111" i="4"/>
  <c r="AA111" i="4"/>
  <c r="Z111" i="4"/>
  <c r="Y111" i="4"/>
  <c r="X111" i="4"/>
  <c r="G111" i="4" s="1"/>
  <c r="W111" i="4"/>
  <c r="T111" i="4"/>
  <c r="O111" i="4"/>
  <c r="N111" i="4"/>
  <c r="AH111" i="4" s="1"/>
  <c r="M111" i="4"/>
  <c r="AG111" i="4" s="1"/>
  <c r="L111" i="4"/>
  <c r="P111" i="4" s="1"/>
  <c r="K111" i="4"/>
  <c r="J111" i="4"/>
  <c r="D111" i="4"/>
  <c r="A111" i="4"/>
  <c r="AI110" i="4"/>
  <c r="AE110" i="4"/>
  <c r="AC110" i="4"/>
  <c r="AA110" i="4"/>
  <c r="Z110" i="4"/>
  <c r="Y110" i="4"/>
  <c r="X110" i="4"/>
  <c r="W110" i="4"/>
  <c r="D110" i="4" s="1"/>
  <c r="T110" i="4"/>
  <c r="P110" i="4"/>
  <c r="O110" i="4"/>
  <c r="N110" i="4"/>
  <c r="AH110" i="4" s="1"/>
  <c r="M110" i="4"/>
  <c r="AG110" i="4" s="1"/>
  <c r="L110" i="4"/>
  <c r="K110" i="4"/>
  <c r="A110" i="4"/>
  <c r="AH109" i="4"/>
  <c r="AE109" i="4"/>
  <c r="AC109" i="4"/>
  <c r="AA109" i="4"/>
  <c r="X109" i="4"/>
  <c r="W109" i="4"/>
  <c r="T109" i="4"/>
  <c r="O109" i="4"/>
  <c r="AI109" i="4" s="1"/>
  <c r="N109" i="4"/>
  <c r="K109" i="4"/>
  <c r="G109" i="4"/>
  <c r="AF109" i="4" s="1"/>
  <c r="D109" i="4"/>
  <c r="A109" i="4"/>
  <c r="AF108" i="4"/>
  <c r="AE108" i="4"/>
  <c r="AC108" i="4"/>
  <c r="X108" i="4"/>
  <c r="W108" i="4"/>
  <c r="T108" i="4"/>
  <c r="N108" i="4"/>
  <c r="AH108" i="4" s="1"/>
  <c r="M108" i="4"/>
  <c r="AG108" i="4" s="1"/>
  <c r="K108" i="4"/>
  <c r="J108" i="4"/>
  <c r="G108" i="4"/>
  <c r="D108" i="4"/>
  <c r="A108" i="4"/>
  <c r="AI107" i="4"/>
  <c r="AH107" i="4"/>
  <c r="AG107" i="4"/>
  <c r="AF107" i="4"/>
  <c r="AE107" i="4"/>
  <c r="AC107" i="4"/>
  <c r="X107" i="4"/>
  <c r="W107" i="4"/>
  <c r="T107" i="4"/>
  <c r="O107" i="4"/>
  <c r="N107" i="4"/>
  <c r="M107" i="4"/>
  <c r="L107" i="4"/>
  <c r="P107" i="4" s="1"/>
  <c r="K107" i="4"/>
  <c r="J107" i="4"/>
  <c r="G107" i="4"/>
  <c r="D107" i="4"/>
  <c r="A107" i="4"/>
  <c r="AF106" i="4"/>
  <c r="AE106" i="4"/>
  <c r="AC106" i="4"/>
  <c r="Y106" i="4"/>
  <c r="X106" i="4"/>
  <c r="W106" i="4"/>
  <c r="T106" i="4"/>
  <c r="K106" i="4"/>
  <c r="G106" i="4"/>
  <c r="D106" i="4"/>
  <c r="A106" i="4"/>
  <c r="AC105" i="4"/>
  <c r="Y105" i="4"/>
  <c r="X105" i="4"/>
  <c r="W105" i="4"/>
  <c r="T105" i="4"/>
  <c r="L105" i="4"/>
  <c r="P105" i="4" s="1"/>
  <c r="K105" i="4"/>
  <c r="A105" i="4"/>
  <c r="AI104" i="4"/>
  <c r="AH104" i="4"/>
  <c r="AE104" i="4"/>
  <c r="AC104" i="4"/>
  <c r="X104" i="4"/>
  <c r="W104" i="4"/>
  <c r="AA104" i="4" s="1"/>
  <c r="T104" i="4"/>
  <c r="O104" i="4"/>
  <c r="N104" i="4"/>
  <c r="K104" i="4"/>
  <c r="J104" i="4"/>
  <c r="G104" i="4"/>
  <c r="AF104" i="4" s="1"/>
  <c r="A104" i="4"/>
  <c r="AC103" i="4"/>
  <c r="AA103" i="4"/>
  <c r="Y103" i="4"/>
  <c r="X103" i="4"/>
  <c r="W103" i="4"/>
  <c r="Z103" i="4" s="1"/>
  <c r="T103" i="4"/>
  <c r="N103" i="4"/>
  <c r="AH103" i="4" s="1"/>
  <c r="K103" i="4"/>
  <c r="D103" i="4"/>
  <c r="A103" i="4"/>
  <c r="AG102" i="4"/>
  <c r="AE102" i="4"/>
  <c r="AC102" i="4"/>
  <c r="X102" i="4"/>
  <c r="W102" i="4"/>
  <c r="T102" i="4"/>
  <c r="P102" i="4"/>
  <c r="O102" i="4"/>
  <c r="AI102" i="4" s="1"/>
  <c r="N102" i="4"/>
  <c r="AH102" i="4" s="1"/>
  <c r="M102" i="4"/>
  <c r="L102" i="4"/>
  <c r="K102" i="4"/>
  <c r="J102" i="4"/>
  <c r="G102" i="4"/>
  <c r="AF102" i="4" s="1"/>
  <c r="D102" i="4"/>
  <c r="A102" i="4"/>
  <c r="AC101" i="4"/>
  <c r="AA101" i="4"/>
  <c r="Z101" i="4"/>
  <c r="Y101" i="4"/>
  <c r="X101" i="4"/>
  <c r="W101" i="4"/>
  <c r="T101" i="4"/>
  <c r="O101" i="4"/>
  <c r="AI101" i="4" s="1"/>
  <c r="N101" i="4"/>
  <c r="AH101" i="4" s="1"/>
  <c r="K101" i="4"/>
  <c r="J101" i="4"/>
  <c r="G101" i="4"/>
  <c r="AF101" i="4" s="1"/>
  <c r="D101" i="4"/>
  <c r="A101" i="4"/>
  <c r="AC100" i="4"/>
  <c r="AA100" i="4"/>
  <c r="Z100" i="4"/>
  <c r="X100" i="4"/>
  <c r="W100" i="4"/>
  <c r="D100" i="4" s="1"/>
  <c r="T100" i="4"/>
  <c r="K100" i="4"/>
  <c r="A100" i="4"/>
  <c r="AC99" i="4"/>
  <c r="X99" i="4"/>
  <c r="W99" i="4"/>
  <c r="T99" i="4"/>
  <c r="O99" i="4"/>
  <c r="AI99" i="4" s="1"/>
  <c r="N99" i="4"/>
  <c r="AH99" i="4" s="1"/>
  <c r="K99" i="4"/>
  <c r="J99" i="4"/>
  <c r="A99" i="4"/>
  <c r="AC98" i="4"/>
  <c r="X98" i="4"/>
  <c r="W98" i="4"/>
  <c r="T98" i="4"/>
  <c r="M98" i="4"/>
  <c r="AG98" i="4" s="1"/>
  <c r="L98" i="4"/>
  <c r="P98" i="4" s="1"/>
  <c r="K98" i="4"/>
  <c r="J98" i="4"/>
  <c r="G98" i="4"/>
  <c r="AF98" i="4" s="1"/>
  <c r="A98" i="4"/>
  <c r="AE97" i="4"/>
  <c r="AC97" i="4"/>
  <c r="AA97" i="4"/>
  <c r="X97" i="4"/>
  <c r="W97" i="4"/>
  <c r="T97" i="4"/>
  <c r="P97" i="4"/>
  <c r="O97" i="4"/>
  <c r="AI97" i="4" s="1"/>
  <c r="N97" i="4"/>
  <c r="AH97" i="4" s="1"/>
  <c r="M97" i="4"/>
  <c r="AG97" i="4" s="1"/>
  <c r="L97" i="4"/>
  <c r="K97" i="4"/>
  <c r="J97" i="4"/>
  <c r="G97" i="4"/>
  <c r="AF97" i="4" s="1"/>
  <c r="A97" i="4"/>
  <c r="AC96" i="4"/>
  <c r="Z96" i="4"/>
  <c r="X96" i="4"/>
  <c r="W96" i="4"/>
  <c r="T96" i="4"/>
  <c r="L96" i="4"/>
  <c r="P96" i="4" s="1"/>
  <c r="K96" i="4"/>
  <c r="G96" i="4"/>
  <c r="AF96" i="4" s="1"/>
  <c r="A96" i="4"/>
  <c r="AC95" i="4"/>
  <c r="X95" i="4"/>
  <c r="G95" i="4" s="1"/>
  <c r="AF95" i="4" s="1"/>
  <c r="W95" i="4"/>
  <c r="AA95" i="4" s="1"/>
  <c r="T95" i="4"/>
  <c r="P95" i="4"/>
  <c r="O95" i="4"/>
  <c r="AI95" i="4" s="1"/>
  <c r="N95" i="4"/>
  <c r="AH95" i="4" s="1"/>
  <c r="M95" i="4"/>
  <c r="AG95" i="4" s="1"/>
  <c r="L95" i="4"/>
  <c r="K95" i="4"/>
  <c r="J95" i="4"/>
  <c r="A95" i="4"/>
  <c r="AE94" i="4"/>
  <c r="AC94" i="4"/>
  <c r="Y94" i="4"/>
  <c r="X94" i="4"/>
  <c r="W94" i="4"/>
  <c r="T94" i="4"/>
  <c r="O94" i="4"/>
  <c r="AI94" i="4" s="1"/>
  <c r="N94" i="4"/>
  <c r="AH94" i="4" s="1"/>
  <c r="K94" i="4"/>
  <c r="J94" i="4"/>
  <c r="A94" i="4"/>
  <c r="AC93" i="4"/>
  <c r="X93" i="4"/>
  <c r="W93" i="4"/>
  <c r="T93" i="4"/>
  <c r="N93" i="4"/>
  <c r="AH93" i="4" s="1"/>
  <c r="L93" i="4"/>
  <c r="P93" i="4" s="1"/>
  <c r="K93" i="4"/>
  <c r="G93" i="4"/>
  <c r="AF93" i="4" s="1"/>
  <c r="D93" i="4"/>
  <c r="A93" i="4"/>
  <c r="AI92" i="4"/>
  <c r="AF92" i="4"/>
  <c r="AE92" i="4"/>
  <c r="AC92" i="4"/>
  <c r="X92" i="4"/>
  <c r="W92" i="4"/>
  <c r="T92" i="4"/>
  <c r="P92" i="4"/>
  <c r="O92" i="4"/>
  <c r="N92" i="4"/>
  <c r="AH92" i="4" s="1"/>
  <c r="M92" i="4"/>
  <c r="AG92" i="4" s="1"/>
  <c r="L92" i="4"/>
  <c r="K92" i="4"/>
  <c r="J92" i="4"/>
  <c r="G92" i="4"/>
  <c r="A92" i="4"/>
  <c r="AI91" i="4"/>
  <c r="AC91" i="4"/>
  <c r="X91" i="4"/>
  <c r="O91" i="4" s="1"/>
  <c r="W91" i="4"/>
  <c r="T91" i="4"/>
  <c r="L91" i="4"/>
  <c r="P91" i="4" s="1"/>
  <c r="K91" i="4"/>
  <c r="A91" i="4"/>
  <c r="AI90" i="4"/>
  <c r="AE90" i="4"/>
  <c r="AC90" i="4"/>
  <c r="AA90" i="4"/>
  <c r="Z90" i="4"/>
  <c r="Y90" i="4"/>
  <c r="X90" i="4"/>
  <c r="W90" i="4"/>
  <c r="D90" i="4" s="1"/>
  <c r="T90" i="4"/>
  <c r="P90" i="4"/>
  <c r="O90" i="4"/>
  <c r="N90" i="4"/>
  <c r="AH90" i="4" s="1"/>
  <c r="M90" i="4"/>
  <c r="AG90" i="4" s="1"/>
  <c r="L90" i="4"/>
  <c r="K90" i="4"/>
  <c r="A90" i="4"/>
  <c r="AI89" i="4"/>
  <c r="AC89" i="4"/>
  <c r="AA89" i="4"/>
  <c r="Z89" i="4"/>
  <c r="X89" i="4"/>
  <c r="W89" i="4"/>
  <c r="T89" i="4"/>
  <c r="O89" i="4"/>
  <c r="N89" i="4"/>
  <c r="AH89" i="4" s="1"/>
  <c r="K89" i="4"/>
  <c r="A89" i="4"/>
  <c r="AC88" i="4"/>
  <c r="X88" i="4"/>
  <c r="W88" i="4"/>
  <c r="T88" i="4"/>
  <c r="K88" i="4"/>
  <c r="A88" i="4"/>
  <c r="AI87" i="4"/>
  <c r="AH87" i="4"/>
  <c r="AG87" i="4"/>
  <c r="AE87" i="4"/>
  <c r="AC87" i="4"/>
  <c r="AA87" i="4"/>
  <c r="X87" i="4"/>
  <c r="W87" i="4"/>
  <c r="T87" i="4"/>
  <c r="P87" i="4"/>
  <c r="O87" i="4"/>
  <c r="N87" i="4"/>
  <c r="M87" i="4"/>
  <c r="L87" i="4"/>
  <c r="K87" i="4"/>
  <c r="J87" i="4"/>
  <c r="G87" i="4"/>
  <c r="AF87" i="4" s="1"/>
  <c r="D87" i="4"/>
  <c r="A87" i="4"/>
  <c r="AC86" i="4"/>
  <c r="X86" i="4"/>
  <c r="W86" i="4"/>
  <c r="D86" i="4" s="1"/>
  <c r="T86" i="4"/>
  <c r="K86" i="4"/>
  <c r="A86" i="4"/>
  <c r="AC85" i="4"/>
  <c r="AA85" i="4"/>
  <c r="Z85" i="4"/>
  <c r="X85" i="4"/>
  <c r="W85" i="4"/>
  <c r="T85" i="4"/>
  <c r="O85" i="4"/>
  <c r="AI85" i="4" s="1"/>
  <c r="K85" i="4"/>
  <c r="J85" i="4"/>
  <c r="A85" i="4"/>
  <c r="AC84" i="4"/>
  <c r="X84" i="4"/>
  <c r="W84" i="4"/>
  <c r="T84" i="4"/>
  <c r="K84" i="4"/>
  <c r="J84" i="4"/>
  <c r="G84" i="4"/>
  <c r="AF84" i="4" s="1"/>
  <c r="D84" i="4"/>
  <c r="A84" i="4"/>
  <c r="AE83" i="4"/>
  <c r="AC83" i="4"/>
  <c r="X83" i="4"/>
  <c r="W83" i="4"/>
  <c r="D83" i="4" s="1"/>
  <c r="T83" i="4"/>
  <c r="M83" i="4"/>
  <c r="AG83" i="4" s="1"/>
  <c r="L83" i="4"/>
  <c r="P83" i="4" s="1"/>
  <c r="K83" i="4"/>
  <c r="J83" i="4"/>
  <c r="A83" i="4"/>
  <c r="AF82" i="4"/>
  <c r="AE82" i="4"/>
  <c r="AC82" i="4"/>
  <c r="AA82" i="4"/>
  <c r="AB82" i="4" s="1"/>
  <c r="AD82" i="4" s="1"/>
  <c r="Y82" i="4"/>
  <c r="X82" i="4"/>
  <c r="W82" i="4"/>
  <c r="Z82" i="4" s="1"/>
  <c r="T82" i="4"/>
  <c r="P82" i="4"/>
  <c r="O82" i="4"/>
  <c r="AI82" i="4" s="1"/>
  <c r="N82" i="4"/>
  <c r="AH82" i="4" s="1"/>
  <c r="M82" i="4"/>
  <c r="AG82" i="4" s="1"/>
  <c r="L82" i="4"/>
  <c r="K82" i="4"/>
  <c r="J82" i="4"/>
  <c r="G82" i="4"/>
  <c r="D82" i="4"/>
  <c r="A82" i="4"/>
  <c r="AH81" i="4"/>
  <c r="AF81" i="4"/>
  <c r="AE81" i="4"/>
  <c r="AC81" i="4"/>
  <c r="AA81" i="4"/>
  <c r="Z81" i="4"/>
  <c r="X81" i="4"/>
  <c r="N81" i="4" s="1"/>
  <c r="W81" i="4"/>
  <c r="Y81" i="4" s="1"/>
  <c r="T81" i="4"/>
  <c r="P81" i="4"/>
  <c r="O81" i="4"/>
  <c r="AI81" i="4" s="1"/>
  <c r="M81" i="4"/>
  <c r="AG81" i="4" s="1"/>
  <c r="L81" i="4"/>
  <c r="K81" i="4"/>
  <c r="J81" i="4"/>
  <c r="G81" i="4"/>
  <c r="D81" i="4"/>
  <c r="A81" i="4"/>
  <c r="AI80" i="4"/>
  <c r="AG80" i="4"/>
  <c r="AE80" i="4"/>
  <c r="AC80" i="4"/>
  <c r="AA80" i="4"/>
  <c r="X80" i="4"/>
  <c r="G80" i="4" s="1"/>
  <c r="AF80" i="4" s="1"/>
  <c r="W80" i="4"/>
  <c r="T80" i="4"/>
  <c r="O80" i="4"/>
  <c r="N80" i="4"/>
  <c r="AH80" i="4" s="1"/>
  <c r="M80" i="4"/>
  <c r="L80" i="4"/>
  <c r="P80" i="4" s="1"/>
  <c r="K80" i="4"/>
  <c r="J80" i="4"/>
  <c r="D80" i="4"/>
  <c r="A80" i="4"/>
  <c r="AI79" i="4"/>
  <c r="AH79" i="4"/>
  <c r="AG79" i="4"/>
  <c r="AE79" i="4"/>
  <c r="AC79" i="4"/>
  <c r="Y79" i="4"/>
  <c r="X79" i="4"/>
  <c r="M79" i="4" s="1"/>
  <c r="W79" i="4"/>
  <c r="T79" i="4"/>
  <c r="O79" i="4"/>
  <c r="N79" i="4"/>
  <c r="L79" i="4"/>
  <c r="P79" i="4" s="1"/>
  <c r="K79" i="4"/>
  <c r="J79" i="4"/>
  <c r="G79" i="4"/>
  <c r="AF79" i="4" s="1"/>
  <c r="D79" i="4"/>
  <c r="A79" i="4"/>
  <c r="AC78" i="4"/>
  <c r="Z78" i="4"/>
  <c r="Y78" i="4"/>
  <c r="X78" i="4"/>
  <c r="W78" i="4"/>
  <c r="AA78" i="4" s="1"/>
  <c r="T78" i="4"/>
  <c r="K78" i="4"/>
  <c r="D78" i="4"/>
  <c r="A78" i="4"/>
  <c r="AI77" i="4"/>
  <c r="AH77" i="4"/>
  <c r="AE77" i="4"/>
  <c r="AC77" i="4"/>
  <c r="X77" i="4"/>
  <c r="W77" i="4"/>
  <c r="Z77" i="4" s="1"/>
  <c r="T77" i="4"/>
  <c r="O77" i="4"/>
  <c r="N77" i="4"/>
  <c r="M77" i="4"/>
  <c r="AG77" i="4" s="1"/>
  <c r="L77" i="4"/>
  <c r="P77" i="4" s="1"/>
  <c r="K77" i="4"/>
  <c r="J77" i="4"/>
  <c r="G77" i="4"/>
  <c r="AF77" i="4" s="1"/>
  <c r="D77" i="4"/>
  <c r="A77" i="4"/>
  <c r="AC76" i="4"/>
  <c r="X76" i="4"/>
  <c r="W76" i="4"/>
  <c r="AA76" i="4" s="1"/>
  <c r="T76" i="4"/>
  <c r="K76" i="4"/>
  <c r="A76" i="4"/>
  <c r="AC75" i="4"/>
  <c r="Y75" i="4"/>
  <c r="X75" i="4"/>
  <c r="W75" i="4"/>
  <c r="T75" i="4"/>
  <c r="N75" i="4"/>
  <c r="AH75" i="4" s="1"/>
  <c r="M75" i="4"/>
  <c r="AG75" i="4" s="1"/>
  <c r="L75" i="4"/>
  <c r="P75" i="4" s="1"/>
  <c r="K75" i="4"/>
  <c r="A75" i="4"/>
  <c r="AE74" i="4"/>
  <c r="AC74" i="4"/>
  <c r="X74" i="4"/>
  <c r="L74" i="4" s="1"/>
  <c r="W74" i="4"/>
  <c r="T74" i="4"/>
  <c r="P74" i="4"/>
  <c r="O74" i="4"/>
  <c r="AI74" i="4" s="1"/>
  <c r="N74" i="4"/>
  <c r="AH74" i="4" s="1"/>
  <c r="K74" i="4"/>
  <c r="A74" i="4"/>
  <c r="AC73" i="4"/>
  <c r="X73" i="4"/>
  <c r="W73" i="4"/>
  <c r="T73" i="4"/>
  <c r="K73" i="4"/>
  <c r="A73" i="4"/>
  <c r="AG72" i="4"/>
  <c r="AF72" i="4"/>
  <c r="AE72" i="4"/>
  <c r="AC72" i="4"/>
  <c r="X72" i="4"/>
  <c r="W72" i="4"/>
  <c r="T72" i="4"/>
  <c r="O72" i="4"/>
  <c r="AI72" i="4" s="1"/>
  <c r="N72" i="4"/>
  <c r="AH72" i="4" s="1"/>
  <c r="M72" i="4"/>
  <c r="L72" i="4"/>
  <c r="P72" i="4" s="1"/>
  <c r="K72" i="4"/>
  <c r="J72" i="4"/>
  <c r="G72" i="4"/>
  <c r="A72" i="4"/>
  <c r="AC71" i="4"/>
  <c r="AA71" i="4"/>
  <c r="Z71" i="4"/>
  <c r="Y71" i="4"/>
  <c r="X71" i="4"/>
  <c r="W71" i="4"/>
  <c r="T71" i="4"/>
  <c r="K71" i="4"/>
  <c r="J71" i="4"/>
  <c r="G71" i="4"/>
  <c r="AF71" i="4" s="1"/>
  <c r="D71" i="4"/>
  <c r="A71" i="4"/>
  <c r="AC70" i="4"/>
  <c r="AA70" i="4"/>
  <c r="Z70" i="4"/>
  <c r="X70" i="4"/>
  <c r="W70" i="4"/>
  <c r="T70" i="4"/>
  <c r="M70" i="4"/>
  <c r="AG70" i="4" s="1"/>
  <c r="L70" i="4"/>
  <c r="P70" i="4" s="1"/>
  <c r="K70" i="4"/>
  <c r="J70" i="4"/>
  <c r="A70" i="4"/>
  <c r="AC69" i="4"/>
  <c r="AA69" i="4"/>
  <c r="Z69" i="4"/>
  <c r="Y69" i="4"/>
  <c r="X69" i="4"/>
  <c r="W69" i="4"/>
  <c r="T69" i="4"/>
  <c r="K69" i="4"/>
  <c r="D69" i="4"/>
  <c r="A69" i="4"/>
  <c r="AH68" i="4"/>
  <c r="AG68" i="4"/>
  <c r="AC68" i="4"/>
  <c r="AA68" i="4"/>
  <c r="AB68" i="4" s="1"/>
  <c r="AD68" i="4" s="1"/>
  <c r="Z68" i="4"/>
  <c r="X68" i="4"/>
  <c r="W68" i="4"/>
  <c r="Y68" i="4" s="1"/>
  <c r="T68" i="4"/>
  <c r="P68" i="4"/>
  <c r="N68" i="4"/>
  <c r="M68" i="4"/>
  <c r="L68" i="4"/>
  <c r="K68" i="4"/>
  <c r="J68" i="4"/>
  <c r="G68" i="4"/>
  <c r="AF68" i="4" s="1"/>
  <c r="D68" i="4"/>
  <c r="A68" i="4"/>
  <c r="AI67" i="4"/>
  <c r="AE67" i="4"/>
  <c r="AC67" i="4"/>
  <c r="X67" i="4"/>
  <c r="W67" i="4"/>
  <c r="T67" i="4"/>
  <c r="O67" i="4"/>
  <c r="N67" i="4"/>
  <c r="AH67" i="4" s="1"/>
  <c r="M67" i="4"/>
  <c r="AG67" i="4" s="1"/>
  <c r="L67" i="4"/>
  <c r="P67" i="4" s="1"/>
  <c r="K67" i="4"/>
  <c r="J67" i="4"/>
  <c r="G67" i="4"/>
  <c r="AF67" i="4" s="1"/>
  <c r="A67" i="4"/>
  <c r="AE66" i="4"/>
  <c r="AC66" i="4"/>
  <c r="X66" i="4"/>
  <c r="W66" i="4"/>
  <c r="T66" i="4"/>
  <c r="P66" i="4"/>
  <c r="N66" i="4"/>
  <c r="AH66" i="4" s="1"/>
  <c r="M66" i="4"/>
  <c r="AG66" i="4" s="1"/>
  <c r="L66" i="4"/>
  <c r="K66" i="4"/>
  <c r="G66" i="4"/>
  <c r="AF66" i="4" s="1"/>
  <c r="D66" i="4"/>
  <c r="A66" i="4"/>
  <c r="AH65" i="4"/>
  <c r="AG65" i="4"/>
  <c r="AE65" i="4"/>
  <c r="AC65" i="4"/>
  <c r="AA65" i="4"/>
  <c r="Z65" i="4"/>
  <c r="Y65" i="4"/>
  <c r="X65" i="4"/>
  <c r="N65" i="4" s="1"/>
  <c r="W65" i="4"/>
  <c r="T65" i="4"/>
  <c r="P65" i="4"/>
  <c r="O65" i="4"/>
  <c r="AI65" i="4" s="1"/>
  <c r="M65" i="4"/>
  <c r="L65" i="4"/>
  <c r="K65" i="4"/>
  <c r="J65" i="4"/>
  <c r="G65" i="4"/>
  <c r="AF65" i="4" s="1"/>
  <c r="D65" i="4"/>
  <c r="A65" i="4"/>
  <c r="AC64" i="4"/>
  <c r="AA64" i="4"/>
  <c r="Y64" i="4"/>
  <c r="X64" i="4"/>
  <c r="AE64" i="4" s="1"/>
  <c r="W64" i="4"/>
  <c r="T64" i="4"/>
  <c r="P64" i="4"/>
  <c r="O64" i="4"/>
  <c r="AI64" i="4" s="1"/>
  <c r="N64" i="4"/>
  <c r="AH64" i="4" s="1"/>
  <c r="M64" i="4"/>
  <c r="AG64" i="4" s="1"/>
  <c r="L64" i="4"/>
  <c r="K64" i="4"/>
  <c r="J64" i="4"/>
  <c r="G64" i="4"/>
  <c r="A64" i="4"/>
  <c r="AG63" i="4"/>
  <c r="AF63" i="4"/>
  <c r="AE63" i="4"/>
  <c r="AC63" i="4"/>
  <c r="X63" i="4"/>
  <c r="W63" i="4"/>
  <c r="AA63" i="4" s="1"/>
  <c r="T63" i="4"/>
  <c r="O63" i="4"/>
  <c r="AI63" i="4" s="1"/>
  <c r="N63" i="4"/>
  <c r="AH63" i="4" s="1"/>
  <c r="M63" i="4"/>
  <c r="K63" i="4"/>
  <c r="G63" i="4"/>
  <c r="D63" i="4"/>
  <c r="A63" i="4"/>
  <c r="AG62" i="4"/>
  <c r="AE62" i="4"/>
  <c r="AC62" i="4"/>
  <c r="X62" i="4"/>
  <c r="W62" i="4"/>
  <c r="AA62" i="4" s="1"/>
  <c r="T62" i="4"/>
  <c r="M62" i="4"/>
  <c r="L62" i="4"/>
  <c r="P62" i="4" s="1"/>
  <c r="K62" i="4"/>
  <c r="J62" i="4"/>
  <c r="D62" i="4"/>
  <c r="A62" i="4"/>
  <c r="AI61" i="4"/>
  <c r="AH61" i="4"/>
  <c r="AG61" i="4"/>
  <c r="AE61" i="4"/>
  <c r="AC61" i="4"/>
  <c r="AA61" i="4"/>
  <c r="Z61" i="4"/>
  <c r="X61" i="4"/>
  <c r="W61" i="4"/>
  <c r="Y61" i="4" s="1"/>
  <c r="T61" i="4"/>
  <c r="P61" i="4"/>
  <c r="O61" i="4"/>
  <c r="N61" i="4"/>
  <c r="M61" i="4"/>
  <c r="L61" i="4"/>
  <c r="K61" i="4"/>
  <c r="J61" i="4"/>
  <c r="G61" i="4"/>
  <c r="D61" i="4"/>
  <c r="A61" i="4"/>
  <c r="AF60" i="4"/>
  <c r="AC60" i="4"/>
  <c r="X60" i="4"/>
  <c r="AE60" i="4" s="1"/>
  <c r="W60" i="4"/>
  <c r="T60" i="4"/>
  <c r="P60" i="4"/>
  <c r="M60" i="4"/>
  <c r="AG60" i="4" s="1"/>
  <c r="L60" i="4"/>
  <c r="K60" i="4"/>
  <c r="J60" i="4"/>
  <c r="G60" i="4"/>
  <c r="A60" i="4"/>
  <c r="AC59" i="4"/>
  <c r="X59" i="4"/>
  <c r="AE59" i="4" s="1"/>
  <c r="W59" i="4"/>
  <c r="T59" i="4"/>
  <c r="M59" i="4"/>
  <c r="AG59" i="4" s="1"/>
  <c r="L59" i="4"/>
  <c r="P59" i="4" s="1"/>
  <c r="K59" i="4"/>
  <c r="J59" i="4"/>
  <c r="G59" i="4"/>
  <c r="AF59" i="4" s="1"/>
  <c r="A59" i="4"/>
  <c r="AH58" i="4"/>
  <c r="AC58" i="4"/>
  <c r="X58" i="4"/>
  <c r="W58" i="4"/>
  <c r="D58" i="4" s="1"/>
  <c r="T58" i="4"/>
  <c r="N58" i="4"/>
  <c r="M58" i="4"/>
  <c r="AG58" i="4" s="1"/>
  <c r="K58" i="4"/>
  <c r="G58" i="4"/>
  <c r="AF58" i="4" s="1"/>
  <c r="A58" i="4"/>
  <c r="AC57" i="4"/>
  <c r="X57" i="4"/>
  <c r="W57" i="4"/>
  <c r="T57" i="4"/>
  <c r="K57" i="4"/>
  <c r="A57" i="4"/>
  <c r="AI56" i="4"/>
  <c r="AG56" i="4"/>
  <c r="AF56" i="4"/>
  <c r="AE56" i="4"/>
  <c r="AC56" i="4"/>
  <c r="AA56" i="4"/>
  <c r="AB56" i="4" s="1"/>
  <c r="AD56" i="4" s="1"/>
  <c r="Z56" i="4"/>
  <c r="X56" i="4"/>
  <c r="W56" i="4"/>
  <c r="Y56" i="4" s="1"/>
  <c r="T56" i="4"/>
  <c r="O56" i="4"/>
  <c r="N56" i="4"/>
  <c r="AH56" i="4" s="1"/>
  <c r="M56" i="4"/>
  <c r="L56" i="4"/>
  <c r="P56" i="4" s="1"/>
  <c r="K56" i="4"/>
  <c r="J56" i="4"/>
  <c r="G56" i="4"/>
  <c r="D56" i="4"/>
  <c r="A56" i="4"/>
  <c r="AC55" i="4"/>
  <c r="Z55" i="4"/>
  <c r="Y55" i="4"/>
  <c r="X55" i="4"/>
  <c r="W55" i="4"/>
  <c r="AA55" i="4" s="1"/>
  <c r="T55" i="4"/>
  <c r="N55" i="4"/>
  <c r="AH55" i="4" s="1"/>
  <c r="M55" i="4"/>
  <c r="AG55" i="4" s="1"/>
  <c r="L55" i="4"/>
  <c r="P55" i="4" s="1"/>
  <c r="K55" i="4"/>
  <c r="J55" i="4"/>
  <c r="D55" i="4"/>
  <c r="A55" i="4"/>
  <c r="AC54" i="4"/>
  <c r="AA54" i="4"/>
  <c r="Y54" i="4"/>
  <c r="X54" i="4"/>
  <c r="AE54" i="4" s="1"/>
  <c r="W54" i="4"/>
  <c r="T54" i="4"/>
  <c r="O54" i="4"/>
  <c r="AI54" i="4" s="1"/>
  <c r="K54" i="4"/>
  <c r="J54" i="4"/>
  <c r="G54" i="4"/>
  <c r="AF54" i="4" s="1"/>
  <c r="A54" i="4"/>
  <c r="AC53" i="4"/>
  <c r="AA53" i="4"/>
  <c r="Z53" i="4"/>
  <c r="Y53" i="4"/>
  <c r="X53" i="4"/>
  <c r="W53" i="4"/>
  <c r="T53" i="4"/>
  <c r="O53" i="4"/>
  <c r="AI53" i="4" s="1"/>
  <c r="N53" i="4"/>
  <c r="AH53" i="4" s="1"/>
  <c r="M53" i="4"/>
  <c r="AG53" i="4" s="1"/>
  <c r="K53" i="4"/>
  <c r="G53" i="4"/>
  <c r="AF53" i="4" s="1"/>
  <c r="D53" i="4"/>
  <c r="A53" i="4"/>
  <c r="AC52" i="4"/>
  <c r="X52" i="4"/>
  <c r="W52" i="4"/>
  <c r="Z52" i="4" s="1"/>
  <c r="T52" i="4"/>
  <c r="M52" i="4"/>
  <c r="AG52" i="4" s="1"/>
  <c r="L52" i="4"/>
  <c r="P52" i="4" s="1"/>
  <c r="K52" i="4"/>
  <c r="J52" i="4"/>
  <c r="A52" i="4"/>
  <c r="AG51" i="4"/>
  <c r="AE51" i="4"/>
  <c r="AC51" i="4"/>
  <c r="AB51" i="4"/>
  <c r="AD51" i="4" s="1"/>
  <c r="AA51" i="4"/>
  <c r="Z51" i="4"/>
  <c r="X51" i="4"/>
  <c r="W51" i="4"/>
  <c r="Y51" i="4" s="1"/>
  <c r="T51" i="4"/>
  <c r="O51" i="4"/>
  <c r="AI51" i="4" s="1"/>
  <c r="N51" i="4"/>
  <c r="AH51" i="4" s="1"/>
  <c r="M51" i="4"/>
  <c r="L51" i="4"/>
  <c r="P51" i="4" s="1"/>
  <c r="K51" i="4"/>
  <c r="J51" i="4"/>
  <c r="G51" i="4"/>
  <c r="AF51" i="4" s="1"/>
  <c r="D51" i="4"/>
  <c r="A51" i="4"/>
  <c r="AC50" i="4"/>
  <c r="X50" i="4"/>
  <c r="W50" i="4"/>
  <c r="T50" i="4"/>
  <c r="M50" i="4"/>
  <c r="AG50" i="4" s="1"/>
  <c r="L50" i="4"/>
  <c r="P50" i="4" s="1"/>
  <c r="K50" i="4"/>
  <c r="A50" i="4"/>
  <c r="AC49" i="4"/>
  <c r="X49" i="4"/>
  <c r="W49" i="4"/>
  <c r="T49" i="4"/>
  <c r="O49" i="4"/>
  <c r="AI49" i="4" s="1"/>
  <c r="N49" i="4"/>
  <c r="AH49" i="4" s="1"/>
  <c r="M49" i="4"/>
  <c r="AG49" i="4" s="1"/>
  <c r="L49" i="4"/>
  <c r="P49" i="4" s="1"/>
  <c r="K49" i="4"/>
  <c r="A49" i="4"/>
  <c r="AC48" i="4"/>
  <c r="Y48" i="4"/>
  <c r="X48" i="4"/>
  <c r="W48" i="4"/>
  <c r="T48" i="4"/>
  <c r="O48" i="4"/>
  <c r="AI48" i="4" s="1"/>
  <c r="K48" i="4"/>
  <c r="A48" i="4"/>
  <c r="AC47" i="4"/>
  <c r="Z47" i="4"/>
  <c r="Y47" i="4"/>
  <c r="X47" i="4"/>
  <c r="W47" i="4"/>
  <c r="T47" i="4"/>
  <c r="K47" i="4"/>
  <c r="J47" i="4"/>
  <c r="A47" i="4"/>
  <c r="AG46" i="4"/>
  <c r="AF46" i="4"/>
  <c r="AE46" i="4"/>
  <c r="AC46" i="4"/>
  <c r="AA46" i="4"/>
  <c r="Z46" i="4"/>
  <c r="X46" i="4"/>
  <c r="W46" i="4"/>
  <c r="Y46" i="4" s="1"/>
  <c r="T46" i="4"/>
  <c r="P46" i="4"/>
  <c r="O46" i="4"/>
  <c r="AI46" i="4" s="1"/>
  <c r="N46" i="4"/>
  <c r="AH46" i="4" s="1"/>
  <c r="M46" i="4"/>
  <c r="L46" i="4"/>
  <c r="K46" i="4"/>
  <c r="J46" i="4"/>
  <c r="G46" i="4"/>
  <c r="D46" i="4"/>
  <c r="A46" i="4"/>
  <c r="AH45" i="4"/>
  <c r="AC45" i="4"/>
  <c r="X45" i="4"/>
  <c r="W45" i="4"/>
  <c r="Y45" i="4" s="1"/>
  <c r="T45" i="4"/>
  <c r="O45" i="4"/>
  <c r="AI45" i="4" s="1"/>
  <c r="N45" i="4"/>
  <c r="K45" i="4"/>
  <c r="A45" i="4"/>
  <c r="AC44" i="4"/>
  <c r="X44" i="4"/>
  <c r="W44" i="4"/>
  <c r="T44" i="4"/>
  <c r="K44" i="4"/>
  <c r="A44" i="4"/>
  <c r="AC43" i="4"/>
  <c r="X43" i="4"/>
  <c r="W43" i="4"/>
  <c r="T43" i="4"/>
  <c r="O43" i="4"/>
  <c r="AI43" i="4" s="1"/>
  <c r="K43" i="4"/>
  <c r="A43" i="4"/>
  <c r="AC42" i="4"/>
  <c r="X42" i="4"/>
  <c r="W42" i="4"/>
  <c r="T42" i="4"/>
  <c r="K42" i="4"/>
  <c r="A42" i="4"/>
  <c r="AH41" i="4"/>
  <c r="AG41" i="4"/>
  <c r="AF41" i="4"/>
  <c r="AE41" i="4"/>
  <c r="AC41" i="4"/>
  <c r="AB41" i="4"/>
  <c r="AD41" i="4" s="1"/>
  <c r="AA41" i="4"/>
  <c r="Z41" i="4"/>
  <c r="X41" i="4"/>
  <c r="W41" i="4"/>
  <c r="Y41" i="4" s="1"/>
  <c r="T41" i="4"/>
  <c r="P41" i="4"/>
  <c r="O41" i="4"/>
  <c r="AI41" i="4" s="1"/>
  <c r="N41" i="4"/>
  <c r="M41" i="4"/>
  <c r="L41" i="4"/>
  <c r="K41" i="4"/>
  <c r="J41" i="4"/>
  <c r="G41" i="4"/>
  <c r="D41" i="4"/>
  <c r="A41" i="4"/>
  <c r="AF40" i="4"/>
  <c r="AE40" i="4"/>
  <c r="AC40" i="4"/>
  <c r="X40" i="4"/>
  <c r="W40" i="4"/>
  <c r="AA40" i="4" s="1"/>
  <c r="T40" i="4"/>
  <c r="K40" i="4"/>
  <c r="J40" i="4"/>
  <c r="G40" i="4"/>
  <c r="D40" i="4"/>
  <c r="A40" i="4"/>
  <c r="AC39" i="4"/>
  <c r="X39" i="4"/>
  <c r="W39" i="4"/>
  <c r="AA39" i="4" s="1"/>
  <c r="T39" i="4"/>
  <c r="K39" i="4"/>
  <c r="A39" i="4"/>
  <c r="AE38" i="4"/>
  <c r="AC38" i="4"/>
  <c r="AA38" i="4"/>
  <c r="AB38" i="4" s="1"/>
  <c r="AD38" i="4" s="1"/>
  <c r="Z38" i="4"/>
  <c r="Y38" i="4"/>
  <c r="X38" i="4"/>
  <c r="W38" i="4"/>
  <c r="T38" i="4"/>
  <c r="K38" i="4"/>
  <c r="G38" i="4"/>
  <c r="AF38" i="4" s="1"/>
  <c r="D38" i="4"/>
  <c r="A38" i="4"/>
  <c r="AG37" i="4"/>
  <c r="AE37" i="4"/>
  <c r="AC37" i="4"/>
  <c r="AA37" i="4"/>
  <c r="AB37" i="4" s="1"/>
  <c r="AD37" i="4" s="1"/>
  <c r="Z37" i="4"/>
  <c r="Y37" i="4"/>
  <c r="X37" i="4"/>
  <c r="W37" i="4"/>
  <c r="T37" i="4"/>
  <c r="M37" i="4"/>
  <c r="L37" i="4"/>
  <c r="P37" i="4" s="1"/>
  <c r="K37" i="4"/>
  <c r="J37" i="4"/>
  <c r="G37" i="4"/>
  <c r="AF37" i="4" s="1"/>
  <c r="D37" i="4"/>
  <c r="A37" i="4"/>
  <c r="AI36" i="4"/>
  <c r="AH36" i="4"/>
  <c r="AE36" i="4"/>
  <c r="AC36" i="4"/>
  <c r="AA36" i="4"/>
  <c r="Z36" i="4"/>
  <c r="X36" i="4"/>
  <c r="W36" i="4"/>
  <c r="Y36" i="4" s="1"/>
  <c r="T36" i="4"/>
  <c r="O36" i="4"/>
  <c r="N36" i="4"/>
  <c r="M36" i="4"/>
  <c r="AG36" i="4" s="1"/>
  <c r="L36" i="4"/>
  <c r="P36" i="4" s="1"/>
  <c r="K36" i="4"/>
  <c r="J36" i="4"/>
  <c r="G36" i="4"/>
  <c r="AF36" i="4" s="1"/>
  <c r="D36" i="4"/>
  <c r="A36" i="4"/>
  <c r="AG35" i="4"/>
  <c r="AE35" i="4"/>
  <c r="AC35" i="4"/>
  <c r="X35" i="4"/>
  <c r="W35" i="4"/>
  <c r="AA35" i="4" s="1"/>
  <c r="T35" i="4"/>
  <c r="P35" i="4"/>
  <c r="O35" i="4"/>
  <c r="AI35" i="4" s="1"/>
  <c r="N35" i="4"/>
  <c r="AH35" i="4" s="1"/>
  <c r="M35" i="4"/>
  <c r="L35" i="4"/>
  <c r="K35" i="4"/>
  <c r="J35" i="4"/>
  <c r="G35" i="4"/>
  <c r="AF35" i="4" s="1"/>
  <c r="D35" i="4"/>
  <c r="A35" i="4"/>
  <c r="AC34" i="4"/>
  <c r="X34" i="4"/>
  <c r="AE34" i="4" s="1"/>
  <c r="W34" i="4"/>
  <c r="D34" i="4" s="1"/>
  <c r="T34" i="4"/>
  <c r="P34" i="4"/>
  <c r="O34" i="4"/>
  <c r="AI34" i="4" s="1"/>
  <c r="M34" i="4"/>
  <c r="AG34" i="4" s="1"/>
  <c r="L34" i="4"/>
  <c r="K34" i="4"/>
  <c r="J34" i="4"/>
  <c r="G34" i="4"/>
  <c r="AF34" i="4" s="1"/>
  <c r="A34" i="4"/>
  <c r="AH33" i="4"/>
  <c r="AG33" i="4"/>
  <c r="AF33" i="4"/>
  <c r="AE33" i="4"/>
  <c r="AC33" i="4"/>
  <c r="X33" i="4"/>
  <c r="W33" i="4"/>
  <c r="T33" i="4"/>
  <c r="N33" i="4"/>
  <c r="M33" i="4"/>
  <c r="K33" i="4"/>
  <c r="G33" i="4"/>
  <c r="D33" i="4"/>
  <c r="A33" i="4"/>
  <c r="AC32" i="4"/>
  <c r="AA32" i="4"/>
  <c r="Z32" i="4"/>
  <c r="Y32" i="4"/>
  <c r="X32" i="4"/>
  <c r="W32" i="4"/>
  <c r="T32" i="4"/>
  <c r="M32" i="4"/>
  <c r="AG32" i="4" s="1"/>
  <c r="K32" i="4"/>
  <c r="D32" i="4"/>
  <c r="A32" i="4"/>
  <c r="AH31" i="4"/>
  <c r="AE31" i="4"/>
  <c r="AC31" i="4"/>
  <c r="X31" i="4"/>
  <c r="O31" i="4"/>
  <c r="AI31" i="4" s="1"/>
  <c r="N31" i="4"/>
  <c r="M31" i="4"/>
  <c r="AG31" i="4" s="1"/>
  <c r="L31" i="4"/>
  <c r="P31" i="4" s="1"/>
  <c r="K31" i="4"/>
  <c r="J31" i="4"/>
  <c r="G31" i="4"/>
  <c r="A31" i="4"/>
  <c r="AE30" i="4"/>
  <c r="AC30" i="4"/>
  <c r="X30" i="4"/>
  <c r="P30" i="4"/>
  <c r="O30" i="4"/>
  <c r="AI30" i="4" s="1"/>
  <c r="N30" i="4"/>
  <c r="AH30" i="4" s="1"/>
  <c r="M30" i="4"/>
  <c r="AG30" i="4" s="1"/>
  <c r="L30" i="4"/>
  <c r="K30" i="4"/>
  <c r="J30" i="4"/>
  <c r="G30" i="4"/>
  <c r="AF30" i="4" s="1"/>
  <c r="A30" i="4"/>
  <c r="AC29" i="4"/>
  <c r="X29" i="4"/>
  <c r="AE29" i="4" s="1"/>
  <c r="O29" i="4"/>
  <c r="AI29" i="4" s="1"/>
  <c r="N29" i="4"/>
  <c r="AH29" i="4" s="1"/>
  <c r="M29" i="4"/>
  <c r="AG29" i="4" s="1"/>
  <c r="L29" i="4"/>
  <c r="P29" i="4" s="1"/>
  <c r="K29" i="4"/>
  <c r="M15" i="3" s="1"/>
  <c r="O15" i="3" s="1"/>
  <c r="J29" i="4"/>
  <c r="A29" i="4"/>
  <c r="AC28" i="4"/>
  <c r="X28" i="4"/>
  <c r="W28" i="4"/>
  <c r="Y28" i="4" s="1"/>
  <c r="K28" i="4"/>
  <c r="A28" i="4"/>
  <c r="AE27" i="4"/>
  <c r="AC27" i="4"/>
  <c r="X27" i="4"/>
  <c r="L27" i="4"/>
  <c r="P27" i="4" s="1"/>
  <c r="N16" i="3" s="1"/>
  <c r="K27" i="4"/>
  <c r="A27" i="4"/>
  <c r="AF26" i="4"/>
  <c r="AE26" i="4"/>
  <c r="AC26" i="4"/>
  <c r="X26" i="4"/>
  <c r="P26" i="4"/>
  <c r="O26" i="4"/>
  <c r="AI26" i="4" s="1"/>
  <c r="N26" i="4"/>
  <c r="AH26" i="4" s="1"/>
  <c r="L26" i="4"/>
  <c r="K26" i="4"/>
  <c r="J26" i="4"/>
  <c r="G26" i="4"/>
  <c r="A26" i="4"/>
  <c r="AC25" i="4"/>
  <c r="X25" i="4"/>
  <c r="W25" i="4"/>
  <c r="Z25" i="4" s="1"/>
  <c r="O25" i="4"/>
  <c r="AI25" i="4" s="1"/>
  <c r="K25" i="4"/>
  <c r="A25" i="4"/>
  <c r="AC24" i="4"/>
  <c r="X24" i="4"/>
  <c r="K24" i="4"/>
  <c r="A24" i="4"/>
  <c r="AC23" i="4"/>
  <c r="X23" i="4"/>
  <c r="AE23" i="4" s="1"/>
  <c r="K23" i="4"/>
  <c r="G23" i="4"/>
  <c r="A23" i="4"/>
  <c r="AI22" i="4"/>
  <c r="AH22" i="4"/>
  <c r="AF22" i="4"/>
  <c r="AE22" i="4"/>
  <c r="AC22" i="4"/>
  <c r="X22" i="4"/>
  <c r="N22" i="4" s="1"/>
  <c r="O22" i="4"/>
  <c r="L22" i="4"/>
  <c r="P22" i="4" s="1"/>
  <c r="N12" i="3" s="1"/>
  <c r="K22" i="4"/>
  <c r="M12" i="3" s="1"/>
  <c r="O12" i="3" s="1"/>
  <c r="J22" i="4"/>
  <c r="G22" i="4"/>
  <c r="A22" i="4"/>
  <c r="AI21" i="4"/>
  <c r="AH21" i="4"/>
  <c r="AF21" i="4"/>
  <c r="AE21" i="4"/>
  <c r="AC21" i="4"/>
  <c r="X21" i="4"/>
  <c r="O21" i="4"/>
  <c r="N21" i="4"/>
  <c r="M21" i="4"/>
  <c r="AG21" i="4" s="1"/>
  <c r="L21" i="4"/>
  <c r="P21" i="4" s="1"/>
  <c r="N10" i="3" s="1"/>
  <c r="K21" i="4"/>
  <c r="M10" i="3" s="1"/>
  <c r="O10" i="3" s="1"/>
  <c r="J21" i="4"/>
  <c r="G21" i="4"/>
  <c r="A21" i="4"/>
  <c r="AI20" i="4"/>
  <c r="AH20" i="4"/>
  <c r="AE20" i="4"/>
  <c r="AC20" i="4"/>
  <c r="X20" i="4"/>
  <c r="N20" i="4" s="1"/>
  <c r="O20" i="4"/>
  <c r="L20" i="4"/>
  <c r="P20" i="4" s="1"/>
  <c r="K20" i="4"/>
  <c r="J20" i="4"/>
  <c r="G20" i="4"/>
  <c r="A20" i="4"/>
  <c r="AC19" i="4"/>
  <c r="X19" i="4"/>
  <c r="W19" i="4"/>
  <c r="N19" i="4"/>
  <c r="AH19" i="4" s="1"/>
  <c r="K19" i="4"/>
  <c r="A19" i="4"/>
  <c r="AC18" i="4"/>
  <c r="Z18" i="4"/>
  <c r="Y18" i="4"/>
  <c r="X18" i="4"/>
  <c r="L18" i="4" s="1"/>
  <c r="W18" i="4"/>
  <c r="P18" i="4"/>
  <c r="O18" i="4"/>
  <c r="AI18" i="4" s="1"/>
  <c r="N18" i="4"/>
  <c r="AH18" i="4" s="1"/>
  <c r="M18" i="4"/>
  <c r="AG18" i="4" s="1"/>
  <c r="K18" i="4"/>
  <c r="M14" i="3" s="1"/>
  <c r="O14" i="3" s="1"/>
  <c r="J18" i="4"/>
  <c r="G18" i="4"/>
  <c r="AF18" i="4" s="1"/>
  <c r="D18" i="4"/>
  <c r="A18" i="4"/>
  <c r="AC17" i="4"/>
  <c r="X17" i="4"/>
  <c r="L17" i="4"/>
  <c r="P17" i="4" s="1"/>
  <c r="K17" i="4"/>
  <c r="A17" i="4"/>
  <c r="AE16" i="4"/>
  <c r="AC16" i="4"/>
  <c r="X16" i="4"/>
  <c r="O16" i="4"/>
  <c r="AI16" i="4" s="1"/>
  <c r="N16" i="4"/>
  <c r="AH16" i="4" s="1"/>
  <c r="K16" i="4"/>
  <c r="A16" i="4"/>
  <c r="AE15" i="4"/>
  <c r="AC15" i="4"/>
  <c r="X15" i="4"/>
  <c r="K15" i="4"/>
  <c r="J15" i="4"/>
  <c r="G15" i="4"/>
  <c r="A15" i="4"/>
  <c r="AI14" i="4"/>
  <c r="AF14" i="4"/>
  <c r="AE14" i="4"/>
  <c r="AC14" i="4"/>
  <c r="X14" i="4"/>
  <c r="O14" i="4"/>
  <c r="N14" i="4"/>
  <c r="AH14" i="4" s="1"/>
  <c r="M14" i="4"/>
  <c r="AG14" i="4" s="1"/>
  <c r="L14" i="4"/>
  <c r="P14" i="4" s="1"/>
  <c r="K14" i="4"/>
  <c r="J14" i="4"/>
  <c r="G14" i="4"/>
  <c r="A14" i="4"/>
  <c r="AE13" i="4"/>
  <c r="AC13" i="4"/>
  <c r="X13" i="4"/>
  <c r="L13" i="4" s="1"/>
  <c r="W13" i="4"/>
  <c r="P13" i="4"/>
  <c r="O13" i="4"/>
  <c r="AI13" i="4" s="1"/>
  <c r="K13" i="4"/>
  <c r="M13" i="3" s="1"/>
  <c r="O13" i="3" s="1"/>
  <c r="J13" i="4"/>
  <c r="G13" i="4"/>
  <c r="AF13" i="4" s="1"/>
  <c r="D13" i="4"/>
  <c r="A13" i="4"/>
  <c r="AC12" i="4"/>
  <c r="X12" i="4"/>
  <c r="J12" i="4" s="1"/>
  <c r="W12" i="4"/>
  <c r="K12" i="4"/>
  <c r="A12" i="4"/>
  <c r="AI11" i="4"/>
  <c r="AC11" i="4"/>
  <c r="X11" i="4"/>
  <c r="AE11" i="4" s="1"/>
  <c r="O11" i="4"/>
  <c r="N11" i="4"/>
  <c r="AH11" i="4" s="1"/>
  <c r="M11" i="4"/>
  <c r="AG11" i="4" s="1"/>
  <c r="L11" i="4"/>
  <c r="P11" i="4" s="1"/>
  <c r="K11" i="4"/>
  <c r="M8" i="3" s="1"/>
  <c r="O8" i="3" s="1"/>
  <c r="J11" i="4"/>
  <c r="G11" i="4"/>
  <c r="AF11" i="4" s="1"/>
  <c r="A11" i="4"/>
  <c r="AE10" i="4"/>
  <c r="AC10" i="4"/>
  <c r="X10" i="4"/>
  <c r="K10" i="4"/>
  <c r="A10" i="4"/>
  <c r="AC9" i="4"/>
  <c r="X9" i="4"/>
  <c r="W9" i="4"/>
  <c r="K9" i="4"/>
  <c r="A9" i="4"/>
  <c r="AE8" i="4"/>
  <c r="AC8" i="4"/>
  <c r="X8" i="4"/>
  <c r="K8" i="4"/>
  <c r="J8" i="4"/>
  <c r="G8" i="4"/>
  <c r="A8" i="4"/>
  <c r="AI7" i="4"/>
  <c r="AF7" i="4"/>
  <c r="AE7" i="4"/>
  <c r="AC7" i="4"/>
  <c r="X7" i="4"/>
  <c r="O7" i="4"/>
  <c r="N7" i="4"/>
  <c r="AH7" i="4" s="1"/>
  <c r="M7" i="4"/>
  <c r="AG7" i="4" s="1"/>
  <c r="L7" i="4"/>
  <c r="P7" i="4" s="1"/>
  <c r="K7" i="4"/>
  <c r="J7" i="4"/>
  <c r="G7" i="4"/>
  <c r="A7" i="4"/>
  <c r="AI6" i="4"/>
  <c r="AH6" i="4"/>
  <c r="AG6" i="4"/>
  <c r="AE6" i="4"/>
  <c r="AC6" i="4"/>
  <c r="X6" i="4"/>
  <c r="N6" i="4" s="1"/>
  <c r="O6" i="4"/>
  <c r="L6" i="4"/>
  <c r="P6" i="4" s="1"/>
  <c r="K6" i="4"/>
  <c r="J6" i="4"/>
  <c r="G6" i="4"/>
  <c r="A6" i="4"/>
  <c r="A2" i="4"/>
  <c r="O45" i="3"/>
  <c r="N45" i="3"/>
  <c r="M45" i="3"/>
  <c r="G45" i="3"/>
  <c r="O44" i="3"/>
  <c r="N44" i="3"/>
  <c r="M44" i="3"/>
  <c r="G44" i="3"/>
  <c r="O43" i="3"/>
  <c r="N43" i="3"/>
  <c r="M43" i="3"/>
  <c r="G43" i="3"/>
  <c r="O42" i="3"/>
  <c r="N42" i="3"/>
  <c r="M42" i="3"/>
  <c r="G42" i="3"/>
  <c r="O41" i="3"/>
  <c r="N41" i="3"/>
  <c r="M41" i="3"/>
  <c r="G41" i="3"/>
  <c r="O40" i="3"/>
  <c r="N40" i="3"/>
  <c r="M40" i="3"/>
  <c r="G40" i="3"/>
  <c r="O39" i="3"/>
  <c r="N39" i="3"/>
  <c r="M39" i="3"/>
  <c r="G39" i="3"/>
  <c r="O38" i="3"/>
  <c r="N38" i="3"/>
  <c r="M38" i="3"/>
  <c r="G38" i="3"/>
  <c r="O37" i="3"/>
  <c r="N37" i="3"/>
  <c r="M37" i="3"/>
  <c r="G37" i="3"/>
  <c r="O36" i="3"/>
  <c r="N36" i="3"/>
  <c r="M36" i="3"/>
  <c r="G36" i="3"/>
  <c r="O35" i="3"/>
  <c r="N35" i="3"/>
  <c r="M35" i="3"/>
  <c r="G35" i="3"/>
  <c r="O34" i="3"/>
  <c r="N34" i="3"/>
  <c r="M34" i="3"/>
  <c r="G34" i="3"/>
  <c r="O33" i="3"/>
  <c r="N33" i="3"/>
  <c r="M33" i="3"/>
  <c r="G33" i="3"/>
  <c r="O32" i="3"/>
  <c r="N32" i="3"/>
  <c r="M32" i="3"/>
  <c r="G32" i="3"/>
  <c r="O31" i="3"/>
  <c r="N31" i="3"/>
  <c r="M31" i="3"/>
  <c r="G31" i="3"/>
  <c r="O30" i="3"/>
  <c r="N30" i="3"/>
  <c r="M30" i="3"/>
  <c r="G30" i="3"/>
  <c r="O29" i="3"/>
  <c r="N29" i="3"/>
  <c r="M29" i="3"/>
  <c r="G29" i="3"/>
  <c r="O28" i="3"/>
  <c r="N28" i="3"/>
  <c r="M28" i="3"/>
  <c r="G28" i="3"/>
  <c r="O27" i="3"/>
  <c r="N27" i="3"/>
  <c r="M27" i="3"/>
  <c r="G27" i="3"/>
  <c r="O26" i="3"/>
  <c r="N26" i="3"/>
  <c r="M26" i="3"/>
  <c r="G26" i="3"/>
  <c r="O25" i="3"/>
  <c r="N25" i="3"/>
  <c r="M25" i="3"/>
  <c r="G25" i="3"/>
  <c r="O24" i="3"/>
  <c r="N24" i="3"/>
  <c r="M24" i="3"/>
  <c r="G24" i="3"/>
  <c r="O23" i="3"/>
  <c r="N23" i="3"/>
  <c r="M23" i="3"/>
  <c r="G23" i="3"/>
  <c r="O22" i="3"/>
  <c r="N22" i="3"/>
  <c r="M22" i="3"/>
  <c r="G22" i="3"/>
  <c r="O21" i="3"/>
  <c r="N21" i="3"/>
  <c r="M21" i="3"/>
  <c r="G21" i="3"/>
  <c r="O20" i="3"/>
  <c r="N20" i="3"/>
  <c r="M20" i="3"/>
  <c r="G20" i="3"/>
  <c r="O19" i="3"/>
  <c r="N19" i="3"/>
  <c r="M19" i="3"/>
  <c r="G19" i="3"/>
  <c r="O18" i="3"/>
  <c r="N18" i="3"/>
  <c r="M18" i="3"/>
  <c r="G18" i="3"/>
  <c r="O17" i="3"/>
  <c r="N17" i="3"/>
  <c r="M17" i="3"/>
  <c r="G17" i="3"/>
  <c r="M16" i="3"/>
  <c r="O16" i="3" s="1"/>
  <c r="G16" i="3"/>
  <c r="M27" i="4" s="1"/>
  <c r="AG27" i="4" s="1"/>
  <c r="G15" i="3"/>
  <c r="G14" i="3"/>
  <c r="G13" i="3"/>
  <c r="G12" i="3"/>
  <c r="M22" i="4" s="1"/>
  <c r="AG22" i="4" s="1"/>
  <c r="M11" i="3"/>
  <c r="O11" i="3" s="1"/>
  <c r="G11" i="3"/>
  <c r="G10" i="3"/>
  <c r="M9" i="3"/>
  <c r="O9" i="3" s="1"/>
  <c r="G9" i="3"/>
  <c r="G8" i="3"/>
  <c r="N7" i="3"/>
  <c r="M7" i="3"/>
  <c r="O7" i="3" s="1"/>
  <c r="G7" i="3"/>
  <c r="M6" i="3"/>
  <c r="O6" i="3" s="1"/>
  <c r="G6" i="3"/>
  <c r="M6" i="4" s="1"/>
  <c r="A2" i="3"/>
  <c r="V65" i="2"/>
  <c r="R65" i="2"/>
  <c r="O65" i="2"/>
  <c r="M65" i="2"/>
  <c r="C65" i="2"/>
  <c r="B88" i="5" s="1"/>
  <c r="V64" i="2"/>
  <c r="R64" i="2"/>
  <c r="O64" i="2"/>
  <c r="M64" i="2"/>
  <c r="C64" i="2"/>
  <c r="B87" i="5" s="1"/>
  <c r="V63" i="2"/>
  <c r="R63" i="2"/>
  <c r="O63" i="2"/>
  <c r="M63" i="2"/>
  <c r="C63" i="2"/>
  <c r="B86" i="5" s="1"/>
  <c r="V62" i="2"/>
  <c r="R62" i="2"/>
  <c r="O62" i="2"/>
  <c r="M62" i="2"/>
  <c r="C62" i="2"/>
  <c r="B85" i="5" s="1"/>
  <c r="V61" i="2"/>
  <c r="R61" i="2"/>
  <c r="O61" i="2"/>
  <c r="M61" i="2"/>
  <c r="C61" i="2"/>
  <c r="B84" i="5" s="1"/>
  <c r="V60" i="2"/>
  <c r="R60" i="2"/>
  <c r="O60" i="2"/>
  <c r="M60" i="2"/>
  <c r="C60" i="2"/>
  <c r="B83" i="5" s="1"/>
  <c r="V59" i="2"/>
  <c r="R59" i="2"/>
  <c r="O59" i="2"/>
  <c r="M59" i="2"/>
  <c r="C59" i="2"/>
  <c r="B82" i="5" s="1"/>
  <c r="V58" i="2"/>
  <c r="R58" i="2"/>
  <c r="O58" i="2"/>
  <c r="M58" i="2"/>
  <c r="C58" i="2"/>
  <c r="B81" i="5" s="1"/>
  <c r="V57" i="2"/>
  <c r="R57" i="2"/>
  <c r="O57" i="2"/>
  <c r="M57" i="2"/>
  <c r="C57" i="2"/>
  <c r="B80" i="5" s="1"/>
  <c r="V56" i="2"/>
  <c r="R56" i="2"/>
  <c r="O56" i="2"/>
  <c r="M56" i="2"/>
  <c r="C56" i="2"/>
  <c r="B79" i="5" s="1"/>
  <c r="V55" i="2"/>
  <c r="R55" i="2"/>
  <c r="O55" i="2"/>
  <c r="M55" i="2"/>
  <c r="C55" i="2"/>
  <c r="B78" i="5" s="1"/>
  <c r="V54" i="2"/>
  <c r="R54" i="2"/>
  <c r="O54" i="2"/>
  <c r="M54" i="2"/>
  <c r="C54" i="2"/>
  <c r="B77" i="5" s="1"/>
  <c r="V53" i="2"/>
  <c r="R53" i="2"/>
  <c r="O53" i="2"/>
  <c r="M53" i="2"/>
  <c r="C53" i="2"/>
  <c r="B76" i="5" s="1"/>
  <c r="V52" i="2"/>
  <c r="R52" i="2"/>
  <c r="O52" i="2"/>
  <c r="M52" i="2"/>
  <c r="C52" i="2"/>
  <c r="B75" i="5" s="1"/>
  <c r="V51" i="2"/>
  <c r="R51" i="2"/>
  <c r="O51" i="2"/>
  <c r="M51" i="2"/>
  <c r="C51" i="2"/>
  <c r="B74" i="5" s="1"/>
  <c r="V50" i="2"/>
  <c r="R50" i="2"/>
  <c r="O50" i="2"/>
  <c r="M50" i="2"/>
  <c r="C50" i="2"/>
  <c r="B73" i="5" s="1"/>
  <c r="V49" i="2"/>
  <c r="R49" i="2"/>
  <c r="O49" i="2"/>
  <c r="M49" i="2"/>
  <c r="C49" i="2"/>
  <c r="B72" i="5" s="1"/>
  <c r="V48" i="2"/>
  <c r="R48" i="2"/>
  <c r="O48" i="2"/>
  <c r="M48" i="2"/>
  <c r="C48" i="2"/>
  <c r="B71" i="5" s="1"/>
  <c r="V47" i="2"/>
  <c r="R47" i="2"/>
  <c r="O47" i="2"/>
  <c r="M47" i="2"/>
  <c r="C47" i="2"/>
  <c r="B70" i="5" s="1"/>
  <c r="V46" i="2"/>
  <c r="R46" i="2"/>
  <c r="O46" i="2"/>
  <c r="M46" i="2"/>
  <c r="C46" i="2"/>
  <c r="B69" i="5" s="1"/>
  <c r="E69" i="5" s="1"/>
  <c r="V45" i="2"/>
  <c r="R45" i="2"/>
  <c r="O45" i="2"/>
  <c r="M45" i="2"/>
  <c r="C45" i="2"/>
  <c r="B68" i="5" s="1"/>
  <c r="V44" i="2"/>
  <c r="R44" i="2"/>
  <c r="O44" i="2"/>
  <c r="M44" i="2"/>
  <c r="C44" i="2"/>
  <c r="B67" i="5" s="1"/>
  <c r="V43" i="2"/>
  <c r="R43" i="2"/>
  <c r="O43" i="2"/>
  <c r="M43" i="2"/>
  <c r="C43" i="2"/>
  <c r="B66" i="5" s="1"/>
  <c r="V42" i="2"/>
  <c r="R42" i="2"/>
  <c r="O42" i="2"/>
  <c r="M42" i="2"/>
  <c r="C42" i="2"/>
  <c r="B65" i="5" s="1"/>
  <c r="V41" i="2"/>
  <c r="R41" i="2"/>
  <c r="O41" i="2"/>
  <c r="M41" i="2"/>
  <c r="C41" i="2"/>
  <c r="B64" i="5" s="1"/>
  <c r="V40" i="2"/>
  <c r="R40" i="2"/>
  <c r="O40" i="2"/>
  <c r="M40" i="2"/>
  <c r="C40" i="2"/>
  <c r="B63" i="5" s="1"/>
  <c r="V39" i="2"/>
  <c r="R39" i="2"/>
  <c r="O39" i="2"/>
  <c r="M39" i="2"/>
  <c r="C39" i="2"/>
  <c r="V38" i="2"/>
  <c r="R38" i="2"/>
  <c r="O38" i="2"/>
  <c r="M38" i="2"/>
  <c r="C38" i="2"/>
  <c r="B61" i="5" s="1"/>
  <c r="P61" i="5" s="1"/>
  <c r="V37" i="2"/>
  <c r="R37" i="2"/>
  <c r="O37" i="2"/>
  <c r="M37" i="2"/>
  <c r="C37" i="2"/>
  <c r="B60" i="5" s="1"/>
  <c r="V36" i="2"/>
  <c r="R36" i="2"/>
  <c r="O36" i="2"/>
  <c r="M36" i="2"/>
  <c r="C36" i="2"/>
  <c r="B59" i="5" s="1"/>
  <c r="V35" i="2"/>
  <c r="R35" i="2"/>
  <c r="O35" i="2"/>
  <c r="M35" i="2"/>
  <c r="C35" i="2"/>
  <c r="B58" i="5" s="1"/>
  <c r="V34" i="2"/>
  <c r="R34" i="2"/>
  <c r="O34" i="2"/>
  <c r="M34" i="2"/>
  <c r="C34" i="2"/>
  <c r="B57" i="5" s="1"/>
  <c r="V33" i="2"/>
  <c r="R33" i="2"/>
  <c r="O33" i="2"/>
  <c r="M33" i="2"/>
  <c r="C33" i="2"/>
  <c r="B56" i="5" s="1"/>
  <c r="V32" i="2"/>
  <c r="R32" i="2"/>
  <c r="O32" i="2"/>
  <c r="M32" i="2"/>
  <c r="C32" i="2"/>
  <c r="B55" i="5" s="1"/>
  <c r="V31" i="2"/>
  <c r="R31" i="2"/>
  <c r="O31" i="2"/>
  <c r="M31" i="2"/>
  <c r="C31" i="2"/>
  <c r="B54" i="5" s="1"/>
  <c r="V30" i="2"/>
  <c r="R30" i="2"/>
  <c r="O30" i="2"/>
  <c r="M30" i="2"/>
  <c r="C30" i="2"/>
  <c r="B53" i="5" s="1"/>
  <c r="V29" i="2"/>
  <c r="R29" i="2"/>
  <c r="O29" i="2"/>
  <c r="M29" i="2"/>
  <c r="C29" i="2"/>
  <c r="V28" i="2"/>
  <c r="R28" i="2"/>
  <c r="O28" i="2"/>
  <c r="M28" i="2"/>
  <c r="C28" i="2"/>
  <c r="B51" i="5" s="1"/>
  <c r="V27" i="2"/>
  <c r="R27" i="2"/>
  <c r="O27" i="2"/>
  <c r="M27" i="2"/>
  <c r="C27" i="2"/>
  <c r="B50" i="5" s="1"/>
  <c r="V26" i="2"/>
  <c r="R26" i="2"/>
  <c r="O26" i="2"/>
  <c r="M26" i="2"/>
  <c r="C26" i="2"/>
  <c r="B49" i="5" s="1"/>
  <c r="V25" i="2"/>
  <c r="R25" i="2"/>
  <c r="O25" i="2"/>
  <c r="M25" i="2"/>
  <c r="C25" i="2"/>
  <c r="B48" i="5" s="1"/>
  <c r="V24" i="2"/>
  <c r="R24" i="2"/>
  <c r="O24" i="2"/>
  <c r="M24" i="2"/>
  <c r="C24" i="2"/>
  <c r="B47" i="5" s="1"/>
  <c r="V23" i="2"/>
  <c r="R23" i="2"/>
  <c r="O23" i="2"/>
  <c r="M23" i="2"/>
  <c r="C23" i="2"/>
  <c r="B46" i="5" s="1"/>
  <c r="V22" i="2"/>
  <c r="R22" i="2"/>
  <c r="O22" i="2"/>
  <c r="M22" i="2"/>
  <c r="C22" i="2"/>
  <c r="B45" i="5" s="1"/>
  <c r="V21" i="2"/>
  <c r="R21" i="2"/>
  <c r="O21" i="2"/>
  <c r="M21" i="2"/>
  <c r="C21" i="2"/>
  <c r="B44" i="5" s="1"/>
  <c r="V20" i="2"/>
  <c r="R20" i="2"/>
  <c r="O20" i="2"/>
  <c r="M20" i="2"/>
  <c r="C20" i="2"/>
  <c r="B43" i="5" s="1"/>
  <c r="V19" i="2"/>
  <c r="R19" i="2"/>
  <c r="O19" i="2"/>
  <c r="M19" i="2"/>
  <c r="C19" i="2"/>
  <c r="B42" i="5" s="1"/>
  <c r="V18" i="2"/>
  <c r="R18" i="2"/>
  <c r="O18" i="2"/>
  <c r="M18" i="2"/>
  <c r="C18" i="2"/>
  <c r="B41" i="5" s="1"/>
  <c r="V17" i="2"/>
  <c r="R17" i="2"/>
  <c r="O17" i="2"/>
  <c r="M17" i="2"/>
  <c r="C17" i="2"/>
  <c r="B40" i="5" s="1"/>
  <c r="V16" i="2"/>
  <c r="R16" i="2"/>
  <c r="O16" i="2"/>
  <c r="M16" i="2"/>
  <c r="C16" i="2"/>
  <c r="B39" i="5" s="1"/>
  <c r="V15" i="2"/>
  <c r="R15" i="2"/>
  <c r="O15" i="2"/>
  <c r="M15" i="2"/>
  <c r="C15" i="2"/>
  <c r="B38" i="5" s="1"/>
  <c r="V14" i="2"/>
  <c r="R14" i="2"/>
  <c r="O14" i="2"/>
  <c r="M14" i="2"/>
  <c r="C14" i="2"/>
  <c r="B37" i="5" s="1"/>
  <c r="V13" i="2"/>
  <c r="R13" i="2"/>
  <c r="O13" i="2"/>
  <c r="M13" i="2"/>
  <c r="C13" i="2"/>
  <c r="V12" i="2"/>
  <c r="R12" i="2"/>
  <c r="O12" i="2"/>
  <c r="M12" i="2"/>
  <c r="C12" i="2"/>
  <c r="B35" i="5" s="1"/>
  <c r="V11" i="2"/>
  <c r="R11" i="2"/>
  <c r="O11" i="2"/>
  <c r="M11" i="2"/>
  <c r="C11" i="2"/>
  <c r="B34" i="5" s="1"/>
  <c r="V10" i="2"/>
  <c r="R10" i="2"/>
  <c r="O10" i="2"/>
  <c r="M10" i="2"/>
  <c r="C10" i="2"/>
  <c r="B33" i="5" s="1"/>
  <c r="V9" i="2"/>
  <c r="R9" i="2"/>
  <c r="O9" i="2"/>
  <c r="M9" i="2"/>
  <c r="C9" i="2"/>
  <c r="B32" i="5" s="1"/>
  <c r="V8" i="2"/>
  <c r="R8" i="2"/>
  <c r="O8" i="2"/>
  <c r="M8" i="2"/>
  <c r="C8" i="2"/>
  <c r="B31" i="5" s="1"/>
  <c r="V7" i="2"/>
  <c r="R7" i="2"/>
  <c r="O7" i="2"/>
  <c r="M7" i="2"/>
  <c r="C7" i="2"/>
  <c r="V6" i="2"/>
  <c r="R6" i="2"/>
  <c r="O6" i="2"/>
  <c r="AA18" i="4" s="1"/>
  <c r="AB18" i="4" s="1"/>
  <c r="AD18" i="4" s="1"/>
  <c r="T18" i="4" s="1"/>
  <c r="M6" i="2"/>
  <c r="C6" i="2"/>
  <c r="A2" i="2"/>
  <c r="C21" i="1"/>
  <c r="C20" i="1"/>
  <c r="C18" i="1"/>
  <c r="C17" i="1"/>
  <c r="B3" i="1"/>
  <c r="N5" i="5" l="1"/>
  <c r="O46" i="3"/>
  <c r="AB76" i="4"/>
  <c r="AD76" i="4" s="1"/>
  <c r="AB122" i="4"/>
  <c r="AD122" i="4" s="1"/>
  <c r="AA12" i="4"/>
  <c r="Z12" i="4"/>
  <c r="Y12" i="4"/>
  <c r="D43" i="4"/>
  <c r="AA43" i="4"/>
  <c r="Z43" i="4"/>
  <c r="Y43" i="4"/>
  <c r="Z67" i="4"/>
  <c r="D67" i="4"/>
  <c r="AA67" i="4"/>
  <c r="AB67" i="4" s="1"/>
  <c r="AD67" i="4" s="1"/>
  <c r="Y67" i="4"/>
  <c r="F36" i="5"/>
  <c r="E36" i="5"/>
  <c r="D36" i="5"/>
  <c r="C36" i="5"/>
  <c r="I36" i="5"/>
  <c r="J36" i="5" s="1"/>
  <c r="N36" i="5"/>
  <c r="M36" i="5"/>
  <c r="K36" i="5"/>
  <c r="L36" i="5"/>
  <c r="AF64" i="4"/>
  <c r="H52" i="5"/>
  <c r="AB89" i="4"/>
  <c r="AD89" i="4" s="1"/>
  <c r="D149" i="4"/>
  <c r="AA149" i="4"/>
  <c r="Z149" i="4"/>
  <c r="Y149" i="4"/>
  <c r="AE19" i="4"/>
  <c r="O19" i="4"/>
  <c r="AI19" i="4" s="1"/>
  <c r="L19" i="4"/>
  <c r="P19" i="4" s="1"/>
  <c r="G19" i="4"/>
  <c r="J19" i="4"/>
  <c r="B30" i="5"/>
  <c r="W6" i="4"/>
  <c r="W20" i="4"/>
  <c r="W30" i="4"/>
  <c r="W11" i="4"/>
  <c r="W24" i="4"/>
  <c r="W16" i="4"/>
  <c r="W15" i="4"/>
  <c r="W29" i="4"/>
  <c r="W27" i="4"/>
  <c r="P38" i="5"/>
  <c r="O38" i="5"/>
  <c r="N38" i="5"/>
  <c r="D38" i="5"/>
  <c r="C38" i="5"/>
  <c r="M38" i="5" s="1"/>
  <c r="H38" i="5"/>
  <c r="G38" i="5"/>
  <c r="F38" i="5"/>
  <c r="L38" i="5"/>
  <c r="I38" i="5"/>
  <c r="J38" i="5" s="1"/>
  <c r="E38" i="5"/>
  <c r="P50" i="5"/>
  <c r="O50" i="5"/>
  <c r="N50" i="5"/>
  <c r="M50" i="5"/>
  <c r="H50" i="5"/>
  <c r="G50" i="5"/>
  <c r="E50" i="5"/>
  <c r="F50" i="5"/>
  <c r="D50" i="5"/>
  <c r="C50" i="5"/>
  <c r="I50" i="5" s="1"/>
  <c r="K50" i="5" s="1"/>
  <c r="L50" i="5"/>
  <c r="P74" i="5"/>
  <c r="O74" i="5"/>
  <c r="N74" i="5"/>
  <c r="C74" i="5"/>
  <c r="M74" i="5" s="1"/>
  <c r="H74" i="5"/>
  <c r="I74" i="5"/>
  <c r="K74" i="5" s="1"/>
  <c r="G74" i="5"/>
  <c r="F74" i="5"/>
  <c r="J74" i="5" s="1"/>
  <c r="E74" i="5"/>
  <c r="D74" i="5"/>
  <c r="P82" i="5"/>
  <c r="O82" i="5"/>
  <c r="N82" i="5"/>
  <c r="F82" i="5"/>
  <c r="E82" i="5"/>
  <c r="D82" i="5"/>
  <c r="C82" i="5"/>
  <c r="L82" i="5" s="1"/>
  <c r="D9" i="4"/>
  <c r="AA9" i="4"/>
  <c r="AB9" i="4" s="1"/>
  <c r="AD9" i="4" s="1"/>
  <c r="M76" i="4"/>
  <c r="AG76" i="4" s="1"/>
  <c r="L76" i="4"/>
  <c r="P76" i="4" s="1"/>
  <c r="J76" i="4"/>
  <c r="G76" i="4"/>
  <c r="AF76" i="4" s="1"/>
  <c r="AE76" i="4"/>
  <c r="N76" i="4"/>
  <c r="AH76" i="4" s="1"/>
  <c r="O76" i="4"/>
  <c r="AI76" i="4" s="1"/>
  <c r="AF8" i="4"/>
  <c r="O71" i="4"/>
  <c r="AI71" i="4" s="1"/>
  <c r="N71" i="4"/>
  <c r="AH71" i="4" s="1"/>
  <c r="M71" i="4"/>
  <c r="AG71" i="4" s="1"/>
  <c r="AE71" i="4"/>
  <c r="L71" i="4"/>
  <c r="P71" i="4" s="1"/>
  <c r="AF31" i="4"/>
  <c r="AB63" i="4"/>
  <c r="AD63" i="4" s="1"/>
  <c r="O118" i="4"/>
  <c r="AI118" i="4" s="1"/>
  <c r="N118" i="4"/>
  <c r="AH118" i="4" s="1"/>
  <c r="M118" i="4"/>
  <c r="AG118" i="4" s="1"/>
  <c r="AE118" i="4"/>
  <c r="L118" i="4"/>
  <c r="P118" i="4" s="1"/>
  <c r="AA73" i="4"/>
  <c r="Z73" i="4"/>
  <c r="D73" i="4"/>
  <c r="O153" i="4"/>
  <c r="AI153" i="4" s="1"/>
  <c r="G153" i="4"/>
  <c r="AF153" i="4" s="1"/>
  <c r="J153" i="4"/>
  <c r="N153" i="4"/>
  <c r="AH153" i="4" s="1"/>
  <c r="L153" i="4"/>
  <c r="P153" i="4" s="1"/>
  <c r="AE153" i="4"/>
  <c r="AA182" i="4"/>
  <c r="D182" i="4"/>
  <c r="Z182" i="4"/>
  <c r="Y182" i="4"/>
  <c r="AB190" i="4"/>
  <c r="AD190" i="4" s="1"/>
  <c r="AF134" i="4"/>
  <c r="AB134" i="4"/>
  <c r="AD134" i="4" s="1"/>
  <c r="AE86" i="4"/>
  <c r="N86" i="4"/>
  <c r="AH86" i="4" s="1"/>
  <c r="M86" i="4"/>
  <c r="AG86" i="4" s="1"/>
  <c r="L86" i="4"/>
  <c r="P86" i="4" s="1"/>
  <c r="J86" i="4"/>
  <c r="G86" i="4"/>
  <c r="AF86" i="4" s="1"/>
  <c r="O86" i="4"/>
  <c r="AI86" i="4" s="1"/>
  <c r="AE173" i="4"/>
  <c r="J173" i="4"/>
  <c r="G173" i="4"/>
  <c r="AF173" i="4" s="1"/>
  <c r="L173" i="4"/>
  <c r="P173" i="4" s="1"/>
  <c r="O173" i="4"/>
  <c r="AI173" i="4" s="1"/>
  <c r="N173" i="4"/>
  <c r="AH173" i="4" s="1"/>
  <c r="M173" i="4"/>
  <c r="AG173" i="4" s="1"/>
  <c r="Z86" i="4"/>
  <c r="Z127" i="4"/>
  <c r="Y127" i="4"/>
  <c r="AA127" i="4"/>
  <c r="AB127" i="4" s="1"/>
  <c r="AD127" i="4" s="1"/>
  <c r="AB147" i="4"/>
  <c r="AD147" i="4" s="1"/>
  <c r="N34" i="5"/>
  <c r="C34" i="5"/>
  <c r="M34" i="5" s="1"/>
  <c r="D34" i="5"/>
  <c r="F34" i="5"/>
  <c r="E34" i="5"/>
  <c r="P42" i="5"/>
  <c r="O42" i="5"/>
  <c r="N42" i="5"/>
  <c r="D42" i="5"/>
  <c r="C42" i="5"/>
  <c r="I42" i="5" s="1"/>
  <c r="H42" i="5"/>
  <c r="F42" i="5"/>
  <c r="E42" i="5"/>
  <c r="P58" i="5"/>
  <c r="O58" i="5"/>
  <c r="N58" i="5"/>
  <c r="D58" i="5"/>
  <c r="C58" i="5"/>
  <c r="M58" i="5" s="1"/>
  <c r="L58" i="5"/>
  <c r="E58" i="5"/>
  <c r="G58" i="5"/>
  <c r="F58" i="5"/>
  <c r="I58" i="5"/>
  <c r="K58" i="5" s="1"/>
  <c r="H58" i="5"/>
  <c r="P66" i="5"/>
  <c r="O66" i="5"/>
  <c r="N66" i="5"/>
  <c r="F66" i="5"/>
  <c r="D66" i="5"/>
  <c r="E66" i="5"/>
  <c r="C66" i="5"/>
  <c r="M66" i="5" s="1"/>
  <c r="P70" i="5"/>
  <c r="O70" i="5"/>
  <c r="N70" i="5"/>
  <c r="M70" i="5"/>
  <c r="I70" i="5"/>
  <c r="K70" i="5" s="1"/>
  <c r="G70" i="5"/>
  <c r="C70" i="5"/>
  <c r="L70" i="5"/>
  <c r="H70" i="5"/>
  <c r="F70" i="5"/>
  <c r="J70" i="5" s="1"/>
  <c r="E70" i="5"/>
  <c r="D70" i="5"/>
  <c r="P78" i="5"/>
  <c r="O78" i="5"/>
  <c r="N78" i="5"/>
  <c r="D78" i="5"/>
  <c r="C78" i="5"/>
  <c r="M78" i="5" s="1"/>
  <c r="L78" i="5"/>
  <c r="I78" i="5"/>
  <c r="K78" i="5" s="1"/>
  <c r="H78" i="5"/>
  <c r="G78" i="5"/>
  <c r="E78" i="5"/>
  <c r="F78" i="5"/>
  <c r="P86" i="5"/>
  <c r="O86" i="5"/>
  <c r="N86" i="5"/>
  <c r="F86" i="5"/>
  <c r="D86" i="5"/>
  <c r="E86" i="5"/>
  <c r="C86" i="5"/>
  <c r="I86" i="5" s="1"/>
  <c r="AA86" i="4"/>
  <c r="AB86" i="4" s="1"/>
  <c r="AD86" i="4" s="1"/>
  <c r="AB142" i="4"/>
  <c r="AD142" i="4" s="1"/>
  <c r="N15" i="3"/>
  <c r="AB36" i="4"/>
  <c r="AD36" i="4" s="1"/>
  <c r="Y39" i="4"/>
  <c r="D42" i="4"/>
  <c r="AA42" i="4"/>
  <c r="Z42" i="4"/>
  <c r="AA88" i="4"/>
  <c r="D88" i="4"/>
  <c r="Z88" i="4"/>
  <c r="Y88" i="4"/>
  <c r="Z129" i="4"/>
  <c r="D129" i="4"/>
  <c r="M129" i="4"/>
  <c r="AG129" i="4" s="1"/>
  <c r="L129" i="4"/>
  <c r="P129" i="4" s="1"/>
  <c r="G129" i="4"/>
  <c r="AF129" i="4" s="1"/>
  <c r="O129" i="4"/>
  <c r="AI129" i="4" s="1"/>
  <c r="N129" i="4"/>
  <c r="AH129" i="4" s="1"/>
  <c r="AE129" i="4"/>
  <c r="J129" i="4"/>
  <c r="Y129" i="4"/>
  <c r="Z157" i="4"/>
  <c r="Y157" i="4"/>
  <c r="AA157" i="4"/>
  <c r="D157" i="4"/>
  <c r="AB215" i="4"/>
  <c r="AD215" i="4" s="1"/>
  <c r="AA313" i="4"/>
  <c r="D313" i="4"/>
  <c r="Z313" i="4"/>
  <c r="Y313" i="4"/>
  <c r="O73" i="4"/>
  <c r="AI73" i="4" s="1"/>
  <c r="M73" i="4"/>
  <c r="AG73" i="4" s="1"/>
  <c r="J73" i="4"/>
  <c r="G73" i="4"/>
  <c r="AF73" i="4" s="1"/>
  <c r="AE73" i="4"/>
  <c r="N73" i="4"/>
  <c r="AH73" i="4" s="1"/>
  <c r="L73" i="4"/>
  <c r="P73" i="4" s="1"/>
  <c r="O103" i="4"/>
  <c r="AI103" i="4" s="1"/>
  <c r="AE103" i="4"/>
  <c r="M103" i="4"/>
  <c r="AG103" i="4" s="1"/>
  <c r="L103" i="4"/>
  <c r="P103" i="4" s="1"/>
  <c r="J103" i="4"/>
  <c r="G103" i="4"/>
  <c r="AF103" i="4" s="1"/>
  <c r="AA202" i="4"/>
  <c r="Z202" i="4"/>
  <c r="D202" i="4"/>
  <c r="Y202" i="4"/>
  <c r="AE12" i="4"/>
  <c r="O12" i="4"/>
  <c r="AI12" i="4" s="1"/>
  <c r="M12" i="4"/>
  <c r="AG12" i="4" s="1"/>
  <c r="L12" i="4"/>
  <c r="P12" i="4" s="1"/>
  <c r="D318" i="4"/>
  <c r="Z318" i="4"/>
  <c r="AA318" i="4"/>
  <c r="AB318" i="4" s="1"/>
  <c r="AD318" i="4" s="1"/>
  <c r="Y318" i="4"/>
  <c r="AB95" i="4"/>
  <c r="AD95" i="4" s="1"/>
  <c r="AE318" i="4"/>
  <c r="O318" i="4"/>
  <c r="AI318" i="4" s="1"/>
  <c r="N318" i="4"/>
  <c r="AH318" i="4" s="1"/>
  <c r="M318" i="4"/>
  <c r="AG318" i="4" s="1"/>
  <c r="L318" i="4"/>
  <c r="P318" i="4" s="1"/>
  <c r="J318" i="4"/>
  <c r="G318" i="4"/>
  <c r="AF318" i="4" s="1"/>
  <c r="Y86" i="4"/>
  <c r="AE168" i="4"/>
  <c r="O168" i="4"/>
  <c r="AI168" i="4" s="1"/>
  <c r="N168" i="4"/>
  <c r="AH168" i="4" s="1"/>
  <c r="M168" i="4"/>
  <c r="AG168" i="4" s="1"/>
  <c r="L168" i="4"/>
  <c r="P168" i="4" s="1"/>
  <c r="J168" i="4"/>
  <c r="G168" i="4"/>
  <c r="AF168" i="4" s="1"/>
  <c r="P54" i="5"/>
  <c r="O54" i="5"/>
  <c r="N54" i="5"/>
  <c r="C54" i="5"/>
  <c r="H54" i="5" s="1"/>
  <c r="I54" i="5"/>
  <c r="K54" i="5" s="1"/>
  <c r="F54" i="5"/>
  <c r="E54" i="5"/>
  <c r="D54" i="5"/>
  <c r="N136" i="4"/>
  <c r="AH136" i="4" s="1"/>
  <c r="M136" i="4"/>
  <c r="AG136" i="4" s="1"/>
  <c r="J136" i="4"/>
  <c r="O136" i="4"/>
  <c r="AI136" i="4" s="1"/>
  <c r="L136" i="4"/>
  <c r="P136" i="4" s="1"/>
  <c r="G136" i="4"/>
  <c r="AF136" i="4" s="1"/>
  <c r="AF164" i="4"/>
  <c r="AB164" i="4"/>
  <c r="AD164" i="4" s="1"/>
  <c r="Z193" i="4"/>
  <c r="D193" i="4"/>
  <c r="AA193" i="4"/>
  <c r="AB193" i="4" s="1"/>
  <c r="AD193" i="4" s="1"/>
  <c r="Y193" i="4"/>
  <c r="O9" i="4"/>
  <c r="AI9" i="4" s="1"/>
  <c r="N9" i="4"/>
  <c r="AH9" i="4" s="1"/>
  <c r="J9" i="4"/>
  <c r="M9" i="4"/>
  <c r="AG9" i="4" s="1"/>
  <c r="L9" i="4"/>
  <c r="P9" i="4" s="1"/>
  <c r="AE9" i="4"/>
  <c r="G9" i="4"/>
  <c r="Z76" i="4"/>
  <c r="Y9" i="4"/>
  <c r="AA60" i="4"/>
  <c r="Z60" i="4"/>
  <c r="Y60" i="4"/>
  <c r="D60" i="4"/>
  <c r="O121" i="4"/>
  <c r="AI121" i="4" s="1"/>
  <c r="N121" i="4"/>
  <c r="AH121" i="4" s="1"/>
  <c r="M121" i="4"/>
  <c r="AG121" i="4" s="1"/>
  <c r="L121" i="4"/>
  <c r="P121" i="4" s="1"/>
  <c r="AE121" i="4"/>
  <c r="Y141" i="4"/>
  <c r="AA141" i="4"/>
  <c r="Z141" i="4"/>
  <c r="D141" i="4"/>
  <c r="AA181" i="4"/>
  <c r="AB181" i="4" s="1"/>
  <c r="AD181" i="4" s="1"/>
  <c r="Z181" i="4"/>
  <c r="Y181" i="4"/>
  <c r="D181" i="4"/>
  <c r="L231" i="4"/>
  <c r="P231" i="4" s="1"/>
  <c r="J231" i="4"/>
  <c r="G231" i="4"/>
  <c r="AF231" i="4" s="1"/>
  <c r="O231" i="4"/>
  <c r="AI231" i="4" s="1"/>
  <c r="N231" i="4"/>
  <c r="AH231" i="4" s="1"/>
  <c r="M231" i="4"/>
  <c r="AG231" i="4" s="1"/>
  <c r="AE231" i="4"/>
  <c r="AE265" i="4"/>
  <c r="M265" i="4"/>
  <c r="AG265" i="4" s="1"/>
  <c r="J265" i="4"/>
  <c r="O265" i="4"/>
  <c r="AI265" i="4" s="1"/>
  <c r="N265" i="4"/>
  <c r="AH265" i="4" s="1"/>
  <c r="L265" i="4"/>
  <c r="P265" i="4" s="1"/>
  <c r="G265" i="4"/>
  <c r="AF265" i="4" s="1"/>
  <c r="D44" i="4"/>
  <c r="Z44" i="4"/>
  <c r="AE136" i="4"/>
  <c r="M146" i="4"/>
  <c r="AG146" i="4" s="1"/>
  <c r="O146" i="4"/>
  <c r="AI146" i="4" s="1"/>
  <c r="L146" i="4"/>
  <c r="P146" i="4" s="1"/>
  <c r="J146" i="4"/>
  <c r="G146" i="4"/>
  <c r="AF146" i="4" s="1"/>
  <c r="N146" i="4"/>
  <c r="AH146" i="4" s="1"/>
  <c r="O32" i="4"/>
  <c r="AI32" i="4" s="1"/>
  <c r="N32" i="4"/>
  <c r="AH32" i="4" s="1"/>
  <c r="AE32" i="4"/>
  <c r="L32" i="4"/>
  <c r="P32" i="4" s="1"/>
  <c r="J32" i="4"/>
  <c r="G32" i="4"/>
  <c r="AF32" i="4" s="1"/>
  <c r="AE39" i="4"/>
  <c r="O39" i="4"/>
  <c r="AI39" i="4" s="1"/>
  <c r="N39" i="4"/>
  <c r="AH39" i="4" s="1"/>
  <c r="M39" i="4"/>
  <c r="AG39" i="4" s="1"/>
  <c r="L39" i="4"/>
  <c r="P39" i="4" s="1"/>
  <c r="J39" i="4"/>
  <c r="G39" i="4"/>
  <c r="AF39" i="4" s="1"/>
  <c r="Y44" i="4"/>
  <c r="O78" i="4"/>
  <c r="AI78" i="4" s="1"/>
  <c r="AE78" i="4"/>
  <c r="N78" i="4"/>
  <c r="AH78" i="4" s="1"/>
  <c r="M78" i="4"/>
  <c r="AG78" i="4" s="1"/>
  <c r="L78" i="4"/>
  <c r="P78" i="4" s="1"/>
  <c r="J78" i="4"/>
  <c r="G78" i="4"/>
  <c r="G115" i="4"/>
  <c r="AF115" i="4" s="1"/>
  <c r="O115" i="4"/>
  <c r="AI115" i="4" s="1"/>
  <c r="AE115" i="4"/>
  <c r="N115" i="4"/>
  <c r="AH115" i="4" s="1"/>
  <c r="M115" i="4"/>
  <c r="AG115" i="4" s="1"/>
  <c r="L115" i="4"/>
  <c r="P115" i="4" s="1"/>
  <c r="J115" i="4"/>
  <c r="O42" i="4"/>
  <c r="AI42" i="4" s="1"/>
  <c r="N42" i="4"/>
  <c r="AH42" i="4" s="1"/>
  <c r="G42" i="4"/>
  <c r="AF42" i="4" s="1"/>
  <c r="L42" i="4"/>
  <c r="P42" i="4" s="1"/>
  <c r="J42" i="4"/>
  <c r="AE42" i="4"/>
  <c r="M42" i="4"/>
  <c r="AG42" i="4" s="1"/>
  <c r="O88" i="4"/>
  <c r="AI88" i="4" s="1"/>
  <c r="J88" i="4"/>
  <c r="G88" i="4"/>
  <c r="AF88" i="4" s="1"/>
  <c r="N88" i="4"/>
  <c r="AH88" i="4" s="1"/>
  <c r="M88" i="4"/>
  <c r="AG88" i="4" s="1"/>
  <c r="L88" i="4"/>
  <c r="P88" i="4" s="1"/>
  <c r="AE88" i="4"/>
  <c r="AB61" i="4"/>
  <c r="AD61" i="4" s="1"/>
  <c r="AF61" i="4"/>
  <c r="AB310" i="4"/>
  <c r="AD310" i="4" s="1"/>
  <c r="W10" i="4"/>
  <c r="D12" i="4"/>
  <c r="W17" i="4"/>
  <c r="D48" i="4"/>
  <c r="AA48" i="4"/>
  <c r="Z48" i="4"/>
  <c r="AA50" i="4"/>
  <c r="D50" i="4"/>
  <c r="Z50" i="4"/>
  <c r="Y50" i="4"/>
  <c r="Y73" i="4"/>
  <c r="G75" i="4"/>
  <c r="AF75" i="4" s="1"/>
  <c r="AE75" i="4"/>
  <c r="J75" i="4"/>
  <c r="O75" i="4"/>
  <c r="AI75" i="4" s="1"/>
  <c r="AA189" i="4"/>
  <c r="Z189" i="4"/>
  <c r="D189" i="4"/>
  <c r="Y189" i="4"/>
  <c r="J202" i="4"/>
  <c r="N202" i="4"/>
  <c r="AH202" i="4" s="1"/>
  <c r="AE202" i="4"/>
  <c r="O202" i="4"/>
  <c r="AI202" i="4" s="1"/>
  <c r="L202" i="4"/>
  <c r="P202" i="4" s="1"/>
  <c r="M202" i="4"/>
  <c r="AG202" i="4" s="1"/>
  <c r="G202" i="4"/>
  <c r="AF202" i="4" s="1"/>
  <c r="D125" i="4"/>
  <c r="AA125" i="4"/>
  <c r="Z125" i="4"/>
  <c r="Y125" i="4"/>
  <c r="D19" i="4"/>
  <c r="Y19" i="4"/>
  <c r="AA19" i="4"/>
  <c r="Z19" i="4"/>
  <c r="D28" i="4"/>
  <c r="AA28" i="4"/>
  <c r="Z28" i="4"/>
  <c r="AB53" i="4"/>
  <c r="AD53" i="4" s="1"/>
  <c r="Z196" i="4"/>
  <c r="Y196" i="4"/>
  <c r="D196" i="4"/>
  <c r="AA196" i="4"/>
  <c r="L28" i="4"/>
  <c r="P28" i="4" s="1"/>
  <c r="J28" i="4"/>
  <c r="G28" i="4"/>
  <c r="AE28" i="4"/>
  <c r="O28" i="4"/>
  <c r="AI28" i="4" s="1"/>
  <c r="N28" i="4"/>
  <c r="AH28" i="4" s="1"/>
  <c r="M28" i="4"/>
  <c r="AG28" i="4" s="1"/>
  <c r="Y76" i="4"/>
  <c r="D76" i="4"/>
  <c r="P62" i="5"/>
  <c r="O62" i="5"/>
  <c r="N62" i="5"/>
  <c r="E62" i="5"/>
  <c r="C62" i="5"/>
  <c r="I62" i="5" s="1"/>
  <c r="F62" i="5"/>
  <c r="D62" i="5"/>
  <c r="P46" i="5"/>
  <c r="O46" i="5"/>
  <c r="N46" i="5"/>
  <c r="F46" i="5"/>
  <c r="E46" i="5"/>
  <c r="D46" i="5"/>
  <c r="C46" i="5"/>
  <c r="M46" i="5" s="1"/>
  <c r="L46" i="5"/>
  <c r="I46" i="5"/>
  <c r="K46" i="5" s="1"/>
  <c r="Y52" i="4"/>
  <c r="D52" i="4"/>
  <c r="AE254" i="4"/>
  <c r="M254" i="4"/>
  <c r="AG254" i="4" s="1"/>
  <c r="G254" i="4"/>
  <c r="AF254" i="4" s="1"/>
  <c r="J254" i="4"/>
  <c r="L254" i="4"/>
  <c r="P254" i="4" s="1"/>
  <c r="N254" i="4"/>
  <c r="AH254" i="4" s="1"/>
  <c r="O254" i="4"/>
  <c r="AI254" i="4" s="1"/>
  <c r="AE55" i="4"/>
  <c r="O55" i="4"/>
  <c r="AI55" i="4" s="1"/>
  <c r="Z9" i="4"/>
  <c r="M69" i="4"/>
  <c r="AG69" i="4" s="1"/>
  <c r="J69" i="4"/>
  <c r="AE69" i="4"/>
  <c r="O69" i="4"/>
  <c r="AI69" i="4" s="1"/>
  <c r="N69" i="4"/>
  <c r="AH69" i="4" s="1"/>
  <c r="L69" i="4"/>
  <c r="P69" i="4" s="1"/>
  <c r="G69" i="4"/>
  <c r="AF69" i="4" s="1"/>
  <c r="N181" i="4"/>
  <c r="AH181" i="4" s="1"/>
  <c r="AE181" i="4"/>
  <c r="O181" i="4"/>
  <c r="AI181" i="4" s="1"/>
  <c r="M181" i="4"/>
  <c r="AG181" i="4" s="1"/>
  <c r="G181" i="4"/>
  <c r="AF181" i="4" s="1"/>
  <c r="L181" i="4"/>
  <c r="P181" i="4" s="1"/>
  <c r="J181" i="4"/>
  <c r="D39" i="4"/>
  <c r="Z39" i="4"/>
  <c r="AE44" i="4"/>
  <c r="M44" i="4"/>
  <c r="AG44" i="4" s="1"/>
  <c r="L44" i="4"/>
  <c r="P44" i="4" s="1"/>
  <c r="J44" i="4"/>
  <c r="G44" i="4"/>
  <c r="AF44" i="4" s="1"/>
  <c r="O44" i="4"/>
  <c r="AI44" i="4" s="1"/>
  <c r="N44" i="4"/>
  <c r="AH44" i="4" s="1"/>
  <c r="O47" i="4"/>
  <c r="AI47" i="4" s="1"/>
  <c r="N47" i="4"/>
  <c r="AH47" i="4" s="1"/>
  <c r="G47" i="4"/>
  <c r="AF47" i="4" s="1"/>
  <c r="AE47" i="4"/>
  <c r="M47" i="4"/>
  <c r="AG47" i="4" s="1"/>
  <c r="L47" i="4"/>
  <c r="P47" i="4" s="1"/>
  <c r="AA52" i="4"/>
  <c r="O226" i="4"/>
  <c r="AI226" i="4" s="1"/>
  <c r="N226" i="4"/>
  <c r="AH226" i="4" s="1"/>
  <c r="M226" i="4"/>
  <c r="AG226" i="4" s="1"/>
  <c r="L226" i="4"/>
  <c r="P226" i="4" s="1"/>
  <c r="G226" i="4"/>
  <c r="J226" i="4"/>
  <c r="AE226" i="4"/>
  <c r="AF289" i="4"/>
  <c r="AB289" i="4"/>
  <c r="AD289" i="4" s="1"/>
  <c r="AB338" i="4"/>
  <c r="AD338" i="4" s="1"/>
  <c r="AF6" i="4"/>
  <c r="AF23" i="4"/>
  <c r="AA44" i="4"/>
  <c r="L23" i="4"/>
  <c r="P23" i="4" s="1"/>
  <c r="J23" i="4"/>
  <c r="M23" i="4"/>
  <c r="AG23" i="4" s="1"/>
  <c r="I34" i="5" s="1"/>
  <c r="K34" i="5" s="1"/>
  <c r="N23" i="4"/>
  <c r="AH23" i="4" s="1"/>
  <c r="L34" i="5" s="1"/>
  <c r="O23" i="4"/>
  <c r="AI23" i="4" s="1"/>
  <c r="Y42" i="4"/>
  <c r="Z57" i="4"/>
  <c r="AA57" i="4"/>
  <c r="D57" i="4"/>
  <c r="O57" i="4"/>
  <c r="AI57" i="4" s="1"/>
  <c r="N57" i="4"/>
  <c r="AH57" i="4" s="1"/>
  <c r="G57" i="4"/>
  <c r="AF57" i="4" s="1"/>
  <c r="AE57" i="4"/>
  <c r="M57" i="4"/>
  <c r="AG57" i="4" s="1"/>
  <c r="L57" i="4"/>
  <c r="P57" i="4" s="1"/>
  <c r="J57" i="4"/>
  <c r="AA129" i="4"/>
  <c r="AB129" i="4" s="1"/>
  <c r="AD129" i="4" s="1"/>
  <c r="AA392" i="4"/>
  <c r="Y392" i="4"/>
  <c r="D392" i="4"/>
  <c r="Z392" i="4"/>
  <c r="Y57" i="4"/>
  <c r="D127" i="4"/>
  <c r="Z167" i="4"/>
  <c r="AA167" i="4"/>
  <c r="D167" i="4"/>
  <c r="M20" i="4"/>
  <c r="AG20" i="4" s="1"/>
  <c r="M13" i="4"/>
  <c r="AG13" i="4" s="1"/>
  <c r="M26" i="4"/>
  <c r="AG26" i="4" s="1"/>
  <c r="L10" i="4"/>
  <c r="P10" i="4" s="1"/>
  <c r="J10" i="4"/>
  <c r="G10" i="4"/>
  <c r="N10" i="4"/>
  <c r="AH10" i="4" s="1"/>
  <c r="M10" i="4"/>
  <c r="AG10" i="4" s="1"/>
  <c r="O10" i="4"/>
  <c r="AI10" i="4" s="1"/>
  <c r="G12" i="4"/>
  <c r="AF20" i="4"/>
  <c r="N12" i="4"/>
  <c r="AH12" i="4" s="1"/>
  <c r="J17" i="4"/>
  <c r="G17" i="4"/>
  <c r="AE17" i="4"/>
  <c r="F5" i="5" s="1"/>
  <c r="O17" i="4"/>
  <c r="AI17" i="4" s="1"/>
  <c r="N17" i="4"/>
  <c r="AH17" i="4" s="1"/>
  <c r="M17" i="4"/>
  <c r="AG17" i="4" s="1"/>
  <c r="I32" i="5" s="1"/>
  <c r="K32" i="5" s="1"/>
  <c r="M19" i="4"/>
  <c r="AG19" i="4" s="1"/>
  <c r="AE24" i="4"/>
  <c r="O24" i="4"/>
  <c r="AI24" i="4" s="1"/>
  <c r="N24" i="4"/>
  <c r="AH24" i="4" s="1"/>
  <c r="M24" i="4"/>
  <c r="AG24" i="4" s="1"/>
  <c r="L24" i="4"/>
  <c r="P24" i="4" s="1"/>
  <c r="G24" i="4"/>
  <c r="J24" i="4"/>
  <c r="L48" i="4"/>
  <c r="P48" i="4" s="1"/>
  <c r="J48" i="4"/>
  <c r="G48" i="4"/>
  <c r="AF48" i="4" s="1"/>
  <c r="N48" i="4"/>
  <c r="AH48" i="4" s="1"/>
  <c r="M48" i="4"/>
  <c r="AG48" i="4" s="1"/>
  <c r="AE48" i="4"/>
  <c r="J50" i="4"/>
  <c r="G50" i="4"/>
  <c r="AF50" i="4" s="1"/>
  <c r="AE50" i="4"/>
  <c r="O50" i="4"/>
  <c r="AI50" i="4" s="1"/>
  <c r="N50" i="4"/>
  <c r="AH50" i="4" s="1"/>
  <c r="G55" i="4"/>
  <c r="AF55" i="4" s="1"/>
  <c r="AB103" i="4"/>
  <c r="AD103" i="4" s="1"/>
  <c r="L43" i="4"/>
  <c r="P43" i="4" s="1"/>
  <c r="J43" i="4"/>
  <c r="N43" i="4"/>
  <c r="AH43" i="4" s="1"/>
  <c r="M43" i="4"/>
  <c r="AG43" i="4" s="1"/>
  <c r="G43" i="4"/>
  <c r="AF43" i="4" s="1"/>
  <c r="AE43" i="4"/>
  <c r="Z72" i="4"/>
  <c r="D72" i="4"/>
  <c r="AA72" i="4"/>
  <c r="AB72" i="4" s="1"/>
  <c r="AD72" i="4" s="1"/>
  <c r="Y72" i="4"/>
  <c r="AA93" i="4"/>
  <c r="AB93" i="4" s="1"/>
  <c r="AD93" i="4" s="1"/>
  <c r="Y93" i="4"/>
  <c r="J96" i="4"/>
  <c r="O96" i="4"/>
  <c r="AI96" i="4" s="1"/>
  <c r="N96" i="4"/>
  <c r="AH96" i="4" s="1"/>
  <c r="M96" i="4"/>
  <c r="AG96" i="4" s="1"/>
  <c r="M149" i="4"/>
  <c r="AG149" i="4" s="1"/>
  <c r="L149" i="4"/>
  <c r="P149" i="4" s="1"/>
  <c r="O149" i="4"/>
  <c r="AI149" i="4" s="1"/>
  <c r="J149" i="4"/>
  <c r="G149" i="4"/>
  <c r="AF149" i="4" s="1"/>
  <c r="AE149" i="4"/>
  <c r="AB153" i="4"/>
  <c r="AD153" i="4" s="1"/>
  <c r="AB171" i="4"/>
  <c r="AD171" i="4" s="1"/>
  <c r="L392" i="4"/>
  <c r="P392" i="4" s="1"/>
  <c r="N392" i="4"/>
  <c r="AH392" i="4" s="1"/>
  <c r="M392" i="4"/>
  <c r="AG392" i="4" s="1"/>
  <c r="J392" i="4"/>
  <c r="G392" i="4"/>
  <c r="AF392" i="4" s="1"/>
  <c r="O392" i="4"/>
  <c r="AI392" i="4" s="1"/>
  <c r="AE392" i="4"/>
  <c r="AB398" i="4"/>
  <c r="AD398" i="4" s="1"/>
  <c r="AA13" i="4"/>
  <c r="AB13" i="4" s="1"/>
  <c r="AD13" i="4" s="1"/>
  <c r="T13" i="4" s="1"/>
  <c r="O27" i="4"/>
  <c r="AI27" i="4" s="1"/>
  <c r="N27" i="4"/>
  <c r="AH27" i="4" s="1"/>
  <c r="J27" i="4"/>
  <c r="G27" i="4"/>
  <c r="L54" i="4"/>
  <c r="P54" i="4" s="1"/>
  <c r="D99" i="4"/>
  <c r="AA99" i="4"/>
  <c r="Z99" i="4"/>
  <c r="Y161" i="4"/>
  <c r="AA161" i="4"/>
  <c r="AB161" i="4" s="1"/>
  <c r="AD161" i="4" s="1"/>
  <c r="AB173" i="4"/>
  <c r="AD173" i="4" s="1"/>
  <c r="O269" i="4"/>
  <c r="AI269" i="4" s="1"/>
  <c r="N269" i="4"/>
  <c r="AH269" i="4" s="1"/>
  <c r="M269" i="4"/>
  <c r="AG269" i="4" s="1"/>
  <c r="AE269" i="4"/>
  <c r="J269" i="4"/>
  <c r="G269" i="4"/>
  <c r="AF269" i="4" s="1"/>
  <c r="L269" i="4"/>
  <c r="P269" i="4" s="1"/>
  <c r="AB405" i="4"/>
  <c r="AD405" i="4" s="1"/>
  <c r="L8" i="4"/>
  <c r="P8" i="4" s="1"/>
  <c r="N11" i="3" s="1"/>
  <c r="N8" i="4"/>
  <c r="AH8" i="4" s="1"/>
  <c r="O8" i="4"/>
  <c r="AI8" i="4" s="1"/>
  <c r="M8" i="4"/>
  <c r="AG8" i="4" s="1"/>
  <c r="L38" i="4"/>
  <c r="P38" i="4" s="1"/>
  <c r="J38" i="4"/>
  <c r="N38" i="4"/>
  <c r="AH38" i="4" s="1"/>
  <c r="O38" i="4"/>
  <c r="AI38" i="4" s="1"/>
  <c r="M38" i="4"/>
  <c r="AG38" i="4" s="1"/>
  <c r="M54" i="4"/>
  <c r="AG54" i="4" s="1"/>
  <c r="Z93" i="4"/>
  <c r="M99" i="4"/>
  <c r="AG99" i="4" s="1"/>
  <c r="L99" i="4"/>
  <c r="P99" i="4" s="1"/>
  <c r="AE99" i="4"/>
  <c r="G99" i="4"/>
  <c r="AF99" i="4" s="1"/>
  <c r="D104" i="4"/>
  <c r="D105" i="4"/>
  <c r="AA105" i="4"/>
  <c r="Z105" i="4"/>
  <c r="AE161" i="4"/>
  <c r="M161" i="4"/>
  <c r="AG161" i="4" s="1"/>
  <c r="O161" i="4"/>
  <c r="AI161" i="4" s="1"/>
  <c r="N161" i="4"/>
  <c r="AH161" i="4" s="1"/>
  <c r="N176" i="4"/>
  <c r="AH176" i="4" s="1"/>
  <c r="AE176" i="4"/>
  <c r="O176" i="4"/>
  <c r="AI176" i="4" s="1"/>
  <c r="G176" i="4"/>
  <c r="AF176" i="4" s="1"/>
  <c r="Z187" i="4"/>
  <c r="AA276" i="4"/>
  <c r="Z276" i="4"/>
  <c r="Y276" i="4"/>
  <c r="D276" i="4"/>
  <c r="D25" i="4"/>
  <c r="D47" i="4"/>
  <c r="AA47" i="4"/>
  <c r="N54" i="4"/>
  <c r="AH54" i="4" s="1"/>
  <c r="D59" i="4"/>
  <c r="Z59" i="4"/>
  <c r="Y59" i="4"/>
  <c r="AA59" i="4"/>
  <c r="Z75" i="4"/>
  <c r="D75" i="4"/>
  <c r="AA75" i="4"/>
  <c r="D85" i="4"/>
  <c r="Y85" i="4"/>
  <c r="AE96" i="4"/>
  <c r="Y99" i="4"/>
  <c r="G105" i="4"/>
  <c r="AF105" i="4" s="1"/>
  <c r="O105" i="4"/>
  <c r="AI105" i="4" s="1"/>
  <c r="N105" i="4"/>
  <c r="AH105" i="4" s="1"/>
  <c r="M105" i="4"/>
  <c r="AG105" i="4" s="1"/>
  <c r="J105" i="4"/>
  <c r="AE105" i="4"/>
  <c r="Z109" i="4"/>
  <c r="AB109" i="4" s="1"/>
  <c r="AD109" i="4" s="1"/>
  <c r="Y109" i="4"/>
  <c r="Y118" i="4"/>
  <c r="AA118" i="4"/>
  <c r="Z118" i="4"/>
  <c r="Y146" i="4"/>
  <c r="AA146" i="4"/>
  <c r="Z146" i="4"/>
  <c r="D146" i="4"/>
  <c r="Z161" i="4"/>
  <c r="AA169" i="4"/>
  <c r="Z169" i="4"/>
  <c r="D169" i="4"/>
  <c r="Y169" i="4"/>
  <c r="AA184" i="4"/>
  <c r="D184" i="4"/>
  <c r="Z184" i="4"/>
  <c r="Y184" i="4"/>
  <c r="AA187" i="4"/>
  <c r="AB187" i="4" s="1"/>
  <c r="AD187" i="4" s="1"/>
  <c r="AA254" i="4"/>
  <c r="Z254" i="4"/>
  <c r="D254" i="4"/>
  <c r="Y254" i="4"/>
  <c r="M189" i="4"/>
  <c r="AG189" i="4" s="1"/>
  <c r="N189" i="4"/>
  <c r="AH189" i="4" s="1"/>
  <c r="L189" i="4"/>
  <c r="P189" i="4" s="1"/>
  <c r="AE189" i="4"/>
  <c r="O189" i="4"/>
  <c r="AI189" i="4" s="1"/>
  <c r="J189" i="4"/>
  <c r="D74" i="4"/>
  <c r="AA74" i="4"/>
  <c r="AA206" i="4"/>
  <c r="Z206" i="4"/>
  <c r="Y206" i="4"/>
  <c r="D206" i="4"/>
  <c r="AF295" i="4"/>
  <c r="AB295" i="4"/>
  <c r="AD295" i="4" s="1"/>
  <c r="AF15" i="4"/>
  <c r="N25" i="4"/>
  <c r="AH25" i="4" s="1"/>
  <c r="M25" i="4"/>
  <c r="AG25" i="4" s="1"/>
  <c r="J25" i="4"/>
  <c r="L25" i="4"/>
  <c r="P25" i="4" s="1"/>
  <c r="N13" i="3" s="1"/>
  <c r="G25" i="4"/>
  <c r="AE25" i="4"/>
  <c r="AB101" i="4"/>
  <c r="AD101" i="4" s="1"/>
  <c r="J192" i="4"/>
  <c r="M192" i="4"/>
  <c r="AG192" i="4" s="1"/>
  <c r="L192" i="4"/>
  <c r="P192" i="4" s="1"/>
  <c r="G192" i="4"/>
  <c r="AF192" i="4" s="1"/>
  <c r="O192" i="4"/>
  <c r="AI192" i="4" s="1"/>
  <c r="AE192" i="4"/>
  <c r="N192" i="4"/>
  <c r="AH192" i="4" s="1"/>
  <c r="D244" i="4"/>
  <c r="AA244" i="4"/>
  <c r="Z244" i="4"/>
  <c r="AB54" i="4"/>
  <c r="AD54" i="4" s="1"/>
  <c r="Y95" i="4"/>
  <c r="O40" i="4"/>
  <c r="AI40" i="4" s="1"/>
  <c r="N40" i="4"/>
  <c r="AH40" i="4" s="1"/>
  <c r="M40" i="4"/>
  <c r="AG40" i="4" s="1"/>
  <c r="L40" i="4"/>
  <c r="P40" i="4" s="1"/>
  <c r="D5" i="5" s="1"/>
  <c r="AB46" i="4"/>
  <c r="AD46" i="4" s="1"/>
  <c r="D49" i="4"/>
  <c r="Z49" i="4"/>
  <c r="AA49" i="4"/>
  <c r="Y49" i="4"/>
  <c r="Z74" i="4"/>
  <c r="Y77" i="4"/>
  <c r="O98" i="4"/>
  <c r="AI98" i="4" s="1"/>
  <c r="AE98" i="4"/>
  <c r="N98" i="4"/>
  <c r="AH98" i="4" s="1"/>
  <c r="AB126" i="4"/>
  <c r="AD126" i="4" s="1"/>
  <c r="D187" i="4"/>
  <c r="Y244" i="4"/>
  <c r="M88" i="5"/>
  <c r="Z92" i="4"/>
  <c r="Y92" i="4"/>
  <c r="D92" i="4"/>
  <c r="AA92" i="4"/>
  <c r="AB92" i="4" s="1"/>
  <c r="AD92" i="4" s="1"/>
  <c r="AA186" i="4"/>
  <c r="AB186" i="4" s="1"/>
  <c r="AD186" i="4" s="1"/>
  <c r="Z186" i="4"/>
  <c r="Y186" i="4"/>
  <c r="D186" i="4"/>
  <c r="O235" i="4"/>
  <c r="AI235" i="4" s="1"/>
  <c r="J235" i="4"/>
  <c r="N235" i="4"/>
  <c r="AH235" i="4" s="1"/>
  <c r="M235" i="4"/>
  <c r="AG235" i="4" s="1"/>
  <c r="L235" i="4"/>
  <c r="P235" i="4" s="1"/>
  <c r="G235" i="4"/>
  <c r="AF235" i="4" s="1"/>
  <c r="AE235" i="4"/>
  <c r="AB71" i="4"/>
  <c r="AD71" i="4" s="1"/>
  <c r="D95" i="4"/>
  <c r="Z95" i="4"/>
  <c r="Y123" i="4"/>
  <c r="AA123" i="4"/>
  <c r="M134" i="4"/>
  <c r="AG134" i="4" s="1"/>
  <c r="L134" i="4"/>
  <c r="P134" i="4" s="1"/>
  <c r="O134" i="4"/>
  <c r="AI134" i="4" s="1"/>
  <c r="N134" i="4"/>
  <c r="AH134" i="4" s="1"/>
  <c r="AE134" i="4"/>
  <c r="AF296" i="4"/>
  <c r="AB296" i="4"/>
  <c r="AD296" i="4" s="1"/>
  <c r="G389" i="4"/>
  <c r="AF389" i="4" s="1"/>
  <c r="O389" i="4"/>
  <c r="AI389" i="4" s="1"/>
  <c r="N389" i="4"/>
  <c r="AH389" i="4" s="1"/>
  <c r="M389" i="4"/>
  <c r="AG389" i="4" s="1"/>
  <c r="L389" i="4"/>
  <c r="P389" i="4" s="1"/>
  <c r="J389" i="4"/>
  <c r="AA45" i="4"/>
  <c r="D45" i="4"/>
  <c r="Y58" i="4"/>
  <c r="AA58" i="4"/>
  <c r="Z58" i="4"/>
  <c r="Z104" i="4"/>
  <c r="AB104" i="4" s="1"/>
  <c r="AD104" i="4" s="1"/>
  <c r="Y104" i="4"/>
  <c r="O123" i="4"/>
  <c r="AI123" i="4" s="1"/>
  <c r="AE123" i="4"/>
  <c r="J123" i="4"/>
  <c r="G123" i="4"/>
  <c r="AF123" i="4" s="1"/>
  <c r="N123" i="4"/>
  <c r="AH123" i="4" s="1"/>
  <c r="M123" i="4"/>
  <c r="AG123" i="4" s="1"/>
  <c r="Z158" i="4"/>
  <c r="Y158" i="4"/>
  <c r="D158" i="4"/>
  <c r="AA158" i="4"/>
  <c r="F52" i="5"/>
  <c r="E52" i="5"/>
  <c r="D52" i="5"/>
  <c r="C52" i="5"/>
  <c r="P52" i="5"/>
  <c r="I52" i="5"/>
  <c r="K52" i="5"/>
  <c r="J52" i="5"/>
  <c r="N52" i="5"/>
  <c r="O52" i="5"/>
  <c r="M52" i="5"/>
  <c r="AB40" i="4"/>
  <c r="AD40" i="4" s="1"/>
  <c r="M45" i="4"/>
  <c r="AG45" i="4" s="1"/>
  <c r="G45" i="4"/>
  <c r="AF45" i="4" s="1"/>
  <c r="L45" i="4"/>
  <c r="P45" i="4" s="1"/>
  <c r="J45" i="4"/>
  <c r="AE45" i="4"/>
  <c r="L58" i="4"/>
  <c r="P58" i="4" s="1"/>
  <c r="J58" i="4"/>
  <c r="AE58" i="4"/>
  <c r="O58" i="4"/>
  <c r="AI58" i="4" s="1"/>
  <c r="D98" i="4"/>
  <c r="Z98" i="4"/>
  <c r="AA98" i="4"/>
  <c r="AB98" i="4" s="1"/>
  <c r="AD98" i="4" s="1"/>
  <c r="AB114" i="4"/>
  <c r="AD114" i="4" s="1"/>
  <c r="O148" i="4"/>
  <c r="AI148" i="4" s="1"/>
  <c r="G148" i="4"/>
  <c r="AF148" i="4" s="1"/>
  <c r="N148" i="4"/>
  <c r="AH148" i="4" s="1"/>
  <c r="AE148" i="4"/>
  <c r="M148" i="4"/>
  <c r="AG148" i="4" s="1"/>
  <c r="L148" i="4"/>
  <c r="P148" i="4" s="1"/>
  <c r="AF258" i="4"/>
  <c r="AB258" i="4"/>
  <c r="AD258" i="4" s="1"/>
  <c r="G52" i="5"/>
  <c r="W22" i="4"/>
  <c r="Z33" i="4"/>
  <c r="Y33" i="4"/>
  <c r="AA33" i="4"/>
  <c r="Y40" i="4"/>
  <c r="Z45" i="4"/>
  <c r="AE49" i="4"/>
  <c r="J49" i="4"/>
  <c r="G49" i="4"/>
  <c r="AF49" i="4" s="1"/>
  <c r="AA77" i="4"/>
  <c r="AB77" i="4" s="1"/>
  <c r="AD77" i="4" s="1"/>
  <c r="Y84" i="4"/>
  <c r="AA84" i="4"/>
  <c r="Z84" i="4"/>
  <c r="Z87" i="4"/>
  <c r="AB87" i="4" s="1"/>
  <c r="AD87" i="4" s="1"/>
  <c r="Y87" i="4"/>
  <c r="D91" i="4"/>
  <c r="AA91" i="4"/>
  <c r="Z91" i="4"/>
  <c r="Y91" i="4"/>
  <c r="Z94" i="4"/>
  <c r="D94" i="4"/>
  <c r="AA94" i="4"/>
  <c r="Y98" i="4"/>
  <c r="G100" i="4"/>
  <c r="AF100" i="4" s="1"/>
  <c r="AE100" i="4"/>
  <c r="L100" i="4"/>
  <c r="P100" i="4" s="1"/>
  <c r="J100" i="4"/>
  <c r="O100" i="4"/>
  <c r="AI100" i="4" s="1"/>
  <c r="N100" i="4"/>
  <c r="AH100" i="4" s="1"/>
  <c r="M100" i="4"/>
  <c r="AG100" i="4" s="1"/>
  <c r="N166" i="4"/>
  <c r="AH166" i="4" s="1"/>
  <c r="J166" i="4"/>
  <c r="G166" i="4"/>
  <c r="M166" i="4"/>
  <c r="AG166" i="4" s="1"/>
  <c r="AA250" i="4"/>
  <c r="Z250" i="4"/>
  <c r="Y250" i="4"/>
  <c r="D250" i="4"/>
  <c r="L52" i="5"/>
  <c r="M114" i="4"/>
  <c r="AG114" i="4" s="1"/>
  <c r="L114" i="4"/>
  <c r="P114" i="4" s="1"/>
  <c r="N114" i="4"/>
  <c r="AH114" i="4" s="1"/>
  <c r="J114" i="4"/>
  <c r="G114" i="4"/>
  <c r="AF114" i="4" s="1"/>
  <c r="AE114" i="4"/>
  <c r="AA25" i="4"/>
  <c r="D192" i="4"/>
  <c r="Z192" i="4"/>
  <c r="Y192" i="4"/>
  <c r="AA192" i="4"/>
  <c r="AB192" i="4" s="1"/>
  <c r="AD192" i="4" s="1"/>
  <c r="M74" i="4"/>
  <c r="AG74" i="4" s="1"/>
  <c r="J74" i="4"/>
  <c r="G74" i="4"/>
  <c r="AF74" i="4" s="1"/>
  <c r="O143" i="4"/>
  <c r="AI143" i="4" s="1"/>
  <c r="J143" i="4"/>
  <c r="G143" i="4"/>
  <c r="AF143" i="4" s="1"/>
  <c r="AE143" i="4"/>
  <c r="N143" i="4"/>
  <c r="AH143" i="4" s="1"/>
  <c r="M143" i="4"/>
  <c r="AG143" i="4" s="1"/>
  <c r="L143" i="4"/>
  <c r="P143" i="4" s="1"/>
  <c r="M16" i="4"/>
  <c r="AG16" i="4" s="1"/>
  <c r="L16" i="4"/>
  <c r="P16" i="4" s="1"/>
  <c r="N9" i="3" s="1"/>
  <c r="J16" i="4"/>
  <c r="G16" i="4"/>
  <c r="Y25" i="4"/>
  <c r="Y74" i="4"/>
  <c r="L15" i="4"/>
  <c r="P15" i="4" s="1"/>
  <c r="N14" i="3" s="1"/>
  <c r="O15" i="4"/>
  <c r="AI15" i="4" s="1"/>
  <c r="M15" i="4"/>
  <c r="AG15" i="4" s="1"/>
  <c r="N15" i="4"/>
  <c r="AH15" i="4" s="1"/>
  <c r="L33" i="4"/>
  <c r="P33" i="4" s="1"/>
  <c r="J33" i="4"/>
  <c r="O33" i="4"/>
  <c r="AI33" i="4" s="1"/>
  <c r="Z40" i="4"/>
  <c r="AB62" i="4"/>
  <c r="AD62" i="4" s="1"/>
  <c r="M84" i="4"/>
  <c r="AG84" i="4" s="1"/>
  <c r="O84" i="4"/>
  <c r="AI84" i="4" s="1"/>
  <c r="N84" i="4"/>
  <c r="AH84" i="4" s="1"/>
  <c r="L84" i="4"/>
  <c r="P84" i="4" s="1"/>
  <c r="AE84" i="4"/>
  <c r="M94" i="4"/>
  <c r="AG94" i="4" s="1"/>
  <c r="L94" i="4"/>
  <c r="P94" i="4" s="1"/>
  <c r="G94" i="4"/>
  <c r="AF94" i="4" s="1"/>
  <c r="Y100" i="4"/>
  <c r="O106" i="4"/>
  <c r="AI106" i="4" s="1"/>
  <c r="J106" i="4"/>
  <c r="N106" i="4"/>
  <c r="AH106" i="4" s="1"/>
  <c r="M106" i="4"/>
  <c r="AG106" i="4" s="1"/>
  <c r="L106" i="4"/>
  <c r="P106" i="4" s="1"/>
  <c r="M119" i="4"/>
  <c r="AG119" i="4" s="1"/>
  <c r="L119" i="4"/>
  <c r="P119" i="4" s="1"/>
  <c r="O119" i="4"/>
  <c r="AI119" i="4" s="1"/>
  <c r="N119" i="4"/>
  <c r="AH119" i="4" s="1"/>
  <c r="J119" i="4"/>
  <c r="G119" i="4"/>
  <c r="AF119" i="4" s="1"/>
  <c r="AB197" i="4"/>
  <c r="AD197" i="4" s="1"/>
  <c r="L199" i="4"/>
  <c r="P199" i="4" s="1"/>
  <c r="AE199" i="4"/>
  <c r="J199" i="4"/>
  <c r="G199" i="4"/>
  <c r="O199" i="4"/>
  <c r="AI199" i="4" s="1"/>
  <c r="N199" i="4"/>
  <c r="AH199" i="4" s="1"/>
  <c r="M199" i="4"/>
  <c r="AG199" i="4" s="1"/>
  <c r="AB200" i="4"/>
  <c r="AD200" i="4" s="1"/>
  <c r="C31" i="5"/>
  <c r="L31" i="5" s="1"/>
  <c r="N31" i="5"/>
  <c r="D31" i="5"/>
  <c r="F31" i="5"/>
  <c r="E31" i="5"/>
  <c r="N35" i="5"/>
  <c r="F35" i="5"/>
  <c r="D35" i="5"/>
  <c r="E35" i="5"/>
  <c r="C35" i="5"/>
  <c r="L35" i="5" s="1"/>
  <c r="M39" i="5"/>
  <c r="L39" i="5"/>
  <c r="D39" i="5"/>
  <c r="P39" i="5"/>
  <c r="E39" i="5"/>
  <c r="N39" i="5"/>
  <c r="O39" i="5"/>
  <c r="F39" i="5"/>
  <c r="C39" i="5"/>
  <c r="G39" i="5" s="1"/>
  <c r="E43" i="5"/>
  <c r="D43" i="5"/>
  <c r="C43" i="5"/>
  <c r="M43" i="5" s="1"/>
  <c r="P43" i="5"/>
  <c r="H43" i="5"/>
  <c r="I43" i="5"/>
  <c r="K43" i="5" s="1"/>
  <c r="G43" i="5"/>
  <c r="N43" i="5"/>
  <c r="L43" i="5"/>
  <c r="F43" i="5"/>
  <c r="O43" i="5"/>
  <c r="P47" i="5"/>
  <c r="O47" i="5"/>
  <c r="D47" i="5"/>
  <c r="C47" i="5"/>
  <c r="I47" i="5" s="1"/>
  <c r="K47" i="5" s="1"/>
  <c r="N47" i="5"/>
  <c r="M47" i="5"/>
  <c r="L47" i="5"/>
  <c r="G47" i="5"/>
  <c r="F47" i="5"/>
  <c r="E47" i="5"/>
  <c r="I51" i="5"/>
  <c r="K51" i="5" s="1"/>
  <c r="H51" i="5"/>
  <c r="G51" i="5"/>
  <c r="N51" i="5"/>
  <c r="F51" i="5"/>
  <c r="E51" i="5"/>
  <c r="D51" i="5"/>
  <c r="O51" i="5"/>
  <c r="P51" i="5"/>
  <c r="C51" i="5"/>
  <c r="L51" i="5" s="1"/>
  <c r="O55" i="5"/>
  <c r="E55" i="5"/>
  <c r="D55" i="5"/>
  <c r="C55" i="5"/>
  <c r="M55" i="5" s="1"/>
  <c r="I55" i="5"/>
  <c r="G55" i="5"/>
  <c r="P55" i="5"/>
  <c r="N55" i="5"/>
  <c r="D59" i="5"/>
  <c r="P59" i="5"/>
  <c r="F59" i="5"/>
  <c r="E59" i="5"/>
  <c r="C59" i="5"/>
  <c r="M59" i="5" s="1"/>
  <c r="G59" i="5"/>
  <c r="H59" i="5"/>
  <c r="N59" i="5"/>
  <c r="I59" i="5"/>
  <c r="J59" i="5" s="1"/>
  <c r="E63" i="5"/>
  <c r="D63" i="5"/>
  <c r="C63" i="5"/>
  <c r="H63" i="5" s="1"/>
  <c r="P63" i="5"/>
  <c r="O63" i="5"/>
  <c r="N63" i="5"/>
  <c r="P67" i="5"/>
  <c r="O67" i="5"/>
  <c r="E67" i="5"/>
  <c r="D67" i="5"/>
  <c r="C67" i="5"/>
  <c r="I67" i="5" s="1"/>
  <c r="N67" i="5"/>
  <c r="M67" i="5"/>
  <c r="L67" i="5"/>
  <c r="F67" i="5"/>
  <c r="G67" i="5"/>
  <c r="F71" i="5"/>
  <c r="E71" i="5"/>
  <c r="P71" i="5"/>
  <c r="O71" i="5"/>
  <c r="C71" i="5"/>
  <c r="I71" i="5" s="1"/>
  <c r="D71" i="5"/>
  <c r="M71" i="5"/>
  <c r="L71" i="5"/>
  <c r="C75" i="5"/>
  <c r="I75" i="5" s="1"/>
  <c r="K75" i="5" s="1"/>
  <c r="G75" i="5"/>
  <c r="F75" i="5"/>
  <c r="J75" i="5" s="1"/>
  <c r="E75" i="5"/>
  <c r="D75" i="5"/>
  <c r="N75" i="5"/>
  <c r="P75" i="5"/>
  <c r="O75" i="5"/>
  <c r="D79" i="5"/>
  <c r="P79" i="5"/>
  <c r="O79" i="5"/>
  <c r="E79" i="5"/>
  <c r="C79" i="5"/>
  <c r="G79" i="5" s="1"/>
  <c r="F79" i="5"/>
  <c r="E83" i="5"/>
  <c r="D83" i="5"/>
  <c r="C83" i="5"/>
  <c r="P83" i="5"/>
  <c r="M83" i="5"/>
  <c r="L83" i="5"/>
  <c r="F83" i="5"/>
  <c r="O83" i="5"/>
  <c r="H83" i="5"/>
  <c r="G83" i="5"/>
  <c r="N83" i="5"/>
  <c r="I83" i="5"/>
  <c r="K83" i="5" s="1"/>
  <c r="P87" i="5"/>
  <c r="O87" i="5"/>
  <c r="H87" i="5"/>
  <c r="N87" i="5"/>
  <c r="M87" i="5"/>
  <c r="F87" i="5"/>
  <c r="D87" i="5"/>
  <c r="E87" i="5"/>
  <c r="C87" i="5"/>
  <c r="L87" i="5" s="1"/>
  <c r="O52" i="4"/>
  <c r="AI52" i="4" s="1"/>
  <c r="N52" i="4"/>
  <c r="AH52" i="4" s="1"/>
  <c r="G52" i="4"/>
  <c r="AF52" i="4" s="1"/>
  <c r="N59" i="4"/>
  <c r="AH59" i="4" s="1"/>
  <c r="N60" i="4"/>
  <c r="AH60" i="4" s="1"/>
  <c r="Y70" i="4"/>
  <c r="D70" i="4"/>
  <c r="G85" i="4"/>
  <c r="AF85" i="4" s="1"/>
  <c r="N85" i="4"/>
  <c r="AH85" i="4" s="1"/>
  <c r="M85" i="4"/>
  <c r="AG85" i="4" s="1"/>
  <c r="L85" i="4"/>
  <c r="P85" i="4" s="1"/>
  <c r="AE85" i="4"/>
  <c r="M91" i="4"/>
  <c r="AG91" i="4" s="1"/>
  <c r="O93" i="4"/>
  <c r="AI93" i="4" s="1"/>
  <c r="M93" i="4"/>
  <c r="AG93" i="4" s="1"/>
  <c r="J93" i="4"/>
  <c r="AB113" i="4"/>
  <c r="AD113" i="4" s="1"/>
  <c r="Z131" i="4"/>
  <c r="AB131" i="4" s="1"/>
  <c r="AD131" i="4" s="1"/>
  <c r="D131" i="4"/>
  <c r="Z132" i="4"/>
  <c r="AB132" i="4" s="1"/>
  <c r="AD132" i="4" s="1"/>
  <c r="Y132" i="4"/>
  <c r="O158" i="4"/>
  <c r="AI158" i="4" s="1"/>
  <c r="G158" i="4"/>
  <c r="AF158" i="4" s="1"/>
  <c r="L158" i="4"/>
  <c r="P158" i="4" s="1"/>
  <c r="J158" i="4"/>
  <c r="D172" i="4"/>
  <c r="AA172" i="4"/>
  <c r="Z172" i="4"/>
  <c r="Y172" i="4"/>
  <c r="AA228" i="4"/>
  <c r="Z228" i="4"/>
  <c r="Y228" i="4"/>
  <c r="AA255" i="4"/>
  <c r="AB255" i="4" s="1"/>
  <c r="AD255" i="4" s="1"/>
  <c r="Z255" i="4"/>
  <c r="Y255" i="4"/>
  <c r="D255" i="4"/>
  <c r="O59" i="5"/>
  <c r="N13" i="4"/>
  <c r="AH13" i="4" s="1"/>
  <c r="N34" i="4"/>
  <c r="AH34" i="4" s="1"/>
  <c r="L53" i="4"/>
  <c r="P53" i="4" s="1"/>
  <c r="J53" i="4"/>
  <c r="D54" i="4"/>
  <c r="Z54" i="4"/>
  <c r="O59" i="4"/>
  <c r="AI59" i="4" s="1"/>
  <c r="O60" i="4"/>
  <c r="AI60" i="4" s="1"/>
  <c r="G70" i="4"/>
  <c r="O70" i="4"/>
  <c r="AI70" i="4" s="1"/>
  <c r="N70" i="4"/>
  <c r="AH70" i="4" s="1"/>
  <c r="AB112" i="4"/>
  <c r="AD112" i="4" s="1"/>
  <c r="Z122" i="4"/>
  <c r="Y122" i="4"/>
  <c r="D122" i="4"/>
  <c r="N131" i="4"/>
  <c r="AH131" i="4" s="1"/>
  <c r="O131" i="4"/>
  <c r="AI131" i="4" s="1"/>
  <c r="M131" i="4"/>
  <c r="AG131" i="4" s="1"/>
  <c r="L131" i="4"/>
  <c r="P131" i="4" s="1"/>
  <c r="G145" i="4"/>
  <c r="AF145" i="4" s="1"/>
  <c r="N145" i="4"/>
  <c r="AH145" i="4" s="1"/>
  <c r="AE145" i="4"/>
  <c r="J145" i="4"/>
  <c r="J172" i="4"/>
  <c r="M172" i="4"/>
  <c r="AG172" i="4" s="1"/>
  <c r="L172" i="4"/>
  <c r="P172" i="4" s="1"/>
  <c r="AE172" i="4"/>
  <c r="AA225" i="4"/>
  <c r="D225" i="4"/>
  <c r="Z225" i="4"/>
  <c r="Y225" i="4"/>
  <c r="AB241" i="4"/>
  <c r="AD241" i="4" s="1"/>
  <c r="J253" i="4"/>
  <c r="G253" i="4"/>
  <c r="N253" i="4"/>
  <c r="AH253" i="4" s="1"/>
  <c r="O253" i="4"/>
  <c r="AI253" i="4" s="1"/>
  <c r="M253" i="4"/>
  <c r="AG253" i="4" s="1"/>
  <c r="L253" i="4"/>
  <c r="P253" i="4" s="1"/>
  <c r="AB152" i="4"/>
  <c r="AD152" i="4" s="1"/>
  <c r="AA66" i="4"/>
  <c r="Z66" i="4"/>
  <c r="Y66" i="4"/>
  <c r="O83" i="4"/>
  <c r="AI83" i="4" s="1"/>
  <c r="G83" i="4"/>
  <c r="AF83" i="4" s="1"/>
  <c r="N83" i="4"/>
  <c r="AH83" i="4" s="1"/>
  <c r="AE93" i="4"/>
  <c r="Z102" i="4"/>
  <c r="Y102" i="4"/>
  <c r="D160" i="4"/>
  <c r="Z160" i="4"/>
  <c r="AA160" i="4"/>
  <c r="J315" i="4"/>
  <c r="G315" i="4"/>
  <c r="AF315" i="4" s="1"/>
  <c r="L315" i="4"/>
  <c r="P315" i="4" s="1"/>
  <c r="AE315" i="4"/>
  <c r="N315" i="4"/>
  <c r="AH315" i="4" s="1"/>
  <c r="M315" i="4"/>
  <c r="AG315" i="4" s="1"/>
  <c r="O315" i="4"/>
  <c r="AI315" i="4" s="1"/>
  <c r="W7" i="4"/>
  <c r="Y13" i="4"/>
  <c r="Y34" i="4"/>
  <c r="AE52" i="4"/>
  <c r="AE53" i="4"/>
  <c r="Y62" i="4"/>
  <c r="L63" i="4"/>
  <c r="P63" i="4" s="1"/>
  <c r="J63" i="4"/>
  <c r="D64" i="4"/>
  <c r="Z64" i="4"/>
  <c r="AB64" i="4" s="1"/>
  <c r="AD64" i="4" s="1"/>
  <c r="J66" i="4"/>
  <c r="O66" i="4"/>
  <c r="AI66" i="4" s="1"/>
  <c r="AE70" i="4"/>
  <c r="Y83" i="4"/>
  <c r="Z97" i="4"/>
  <c r="Y97" i="4"/>
  <c r="D97" i="4"/>
  <c r="Y126" i="4"/>
  <c r="D130" i="4"/>
  <c r="AA130" i="4"/>
  <c r="AB130" i="4" s="1"/>
  <c r="AD130" i="4" s="1"/>
  <c r="M144" i="4"/>
  <c r="AG144" i="4" s="1"/>
  <c r="L144" i="4"/>
  <c r="P144" i="4" s="1"/>
  <c r="AE144" i="4"/>
  <c r="N144" i="4"/>
  <c r="AH144" i="4" s="1"/>
  <c r="J144" i="4"/>
  <c r="AB148" i="4"/>
  <c r="AD148" i="4" s="1"/>
  <c r="Z156" i="4"/>
  <c r="Y156" i="4"/>
  <c r="D156" i="4"/>
  <c r="AA156" i="4"/>
  <c r="AB156" i="4" s="1"/>
  <c r="AD156" i="4" s="1"/>
  <c r="J160" i="4"/>
  <c r="G160" i="4"/>
  <c r="AF160" i="4" s="1"/>
  <c r="N160" i="4"/>
  <c r="AH160" i="4" s="1"/>
  <c r="O160" i="4"/>
  <c r="AI160" i="4" s="1"/>
  <c r="M160" i="4"/>
  <c r="AG160" i="4" s="1"/>
  <c r="L160" i="4"/>
  <c r="P160" i="4" s="1"/>
  <c r="AE160" i="4"/>
  <c r="AB175" i="4"/>
  <c r="AD175" i="4" s="1"/>
  <c r="J194" i="4"/>
  <c r="G194" i="4"/>
  <c r="O194" i="4"/>
  <c r="AI194" i="4" s="1"/>
  <c r="N194" i="4"/>
  <c r="AH194" i="4" s="1"/>
  <c r="AE194" i="4"/>
  <c r="L194" i="4"/>
  <c r="P194" i="4" s="1"/>
  <c r="AA207" i="4"/>
  <c r="Z207" i="4"/>
  <c r="Y207" i="4"/>
  <c r="D207" i="4"/>
  <c r="AE253" i="4"/>
  <c r="AA368" i="4"/>
  <c r="AB368" i="4" s="1"/>
  <c r="AD368" i="4" s="1"/>
  <c r="Z368" i="4"/>
  <c r="Y368" i="4"/>
  <c r="G376" i="4"/>
  <c r="AF376" i="4" s="1"/>
  <c r="N376" i="4"/>
  <c r="AH376" i="4" s="1"/>
  <c r="M376" i="4"/>
  <c r="AG376" i="4" s="1"/>
  <c r="J376" i="4"/>
  <c r="O376" i="4"/>
  <c r="AI376" i="4" s="1"/>
  <c r="L376" i="4"/>
  <c r="P376" i="4" s="1"/>
  <c r="AE376" i="4"/>
  <c r="H40" i="5"/>
  <c r="F32" i="5"/>
  <c r="E32" i="5"/>
  <c r="D32" i="5"/>
  <c r="C32" i="5"/>
  <c r="N32" i="5"/>
  <c r="M32" i="5"/>
  <c r="F44" i="5"/>
  <c r="E44" i="5"/>
  <c r="D44" i="5"/>
  <c r="C44" i="5"/>
  <c r="H44" i="5" s="1"/>
  <c r="N44" i="5"/>
  <c r="M44" i="5"/>
  <c r="L44" i="5"/>
  <c r="G44" i="5"/>
  <c r="P44" i="5"/>
  <c r="O44" i="5"/>
  <c r="I44" i="5"/>
  <c r="K44" i="5" s="1"/>
  <c r="F56" i="5"/>
  <c r="E56" i="5"/>
  <c r="D56" i="5"/>
  <c r="C56" i="5"/>
  <c r="I56" i="5" s="1"/>
  <c r="K56" i="5" s="1"/>
  <c r="N56" i="5"/>
  <c r="P56" i="5"/>
  <c r="O56" i="5"/>
  <c r="F76" i="5"/>
  <c r="E76" i="5"/>
  <c r="D76" i="5"/>
  <c r="C76" i="5"/>
  <c r="L76" i="5" s="1"/>
  <c r="I76" i="5"/>
  <c r="K76" i="5" s="1"/>
  <c r="H76" i="5"/>
  <c r="O76" i="5"/>
  <c r="M76" i="5"/>
  <c r="G76" i="5"/>
  <c r="N76" i="5"/>
  <c r="P76" i="5"/>
  <c r="AB121" i="4"/>
  <c r="AD121" i="4" s="1"/>
  <c r="Y151" i="4"/>
  <c r="AA151" i="4"/>
  <c r="Z151" i="4"/>
  <c r="Z13" i="4"/>
  <c r="W14" i="4"/>
  <c r="AE18" i="4"/>
  <c r="Z34" i="4"/>
  <c r="Y35" i="4"/>
  <c r="Z62" i="4"/>
  <c r="Y63" i="4"/>
  <c r="Z80" i="4"/>
  <c r="AB80" i="4" s="1"/>
  <c r="AD80" i="4" s="1"/>
  <c r="Y80" i="4"/>
  <c r="Z83" i="4"/>
  <c r="Y89" i="4"/>
  <c r="D89" i="4"/>
  <c r="G90" i="4"/>
  <c r="J90" i="4"/>
  <c r="AA102" i="4"/>
  <c r="G120" i="4"/>
  <c r="AF120" i="4" s="1"/>
  <c r="N120" i="4"/>
  <c r="AH120" i="4" s="1"/>
  <c r="M120" i="4"/>
  <c r="AG120" i="4" s="1"/>
  <c r="L120" i="4"/>
  <c r="P120" i="4" s="1"/>
  <c r="J120" i="4"/>
  <c r="G130" i="4"/>
  <c r="AF130" i="4" s="1"/>
  <c r="O130" i="4"/>
  <c r="AI130" i="4" s="1"/>
  <c r="N130" i="4"/>
  <c r="AH130" i="4" s="1"/>
  <c r="M130" i="4"/>
  <c r="AG130" i="4" s="1"/>
  <c r="L130" i="4"/>
  <c r="P130" i="4" s="1"/>
  <c r="AE130" i="4"/>
  <c r="Y144" i="4"/>
  <c r="Y160" i="4"/>
  <c r="J177" i="4"/>
  <c r="N177" i="4"/>
  <c r="AH177" i="4" s="1"/>
  <c r="M177" i="4"/>
  <c r="AG177" i="4" s="1"/>
  <c r="L177" i="4"/>
  <c r="P177" i="4" s="1"/>
  <c r="O177" i="4"/>
  <c r="AI177" i="4" s="1"/>
  <c r="J264" i="4"/>
  <c r="G264" i="4"/>
  <c r="AF264" i="4" s="1"/>
  <c r="N264" i="4"/>
  <c r="AH264" i="4" s="1"/>
  <c r="L264" i="4"/>
  <c r="P264" i="4" s="1"/>
  <c r="O264" i="4"/>
  <c r="AI264" i="4" s="1"/>
  <c r="M264" i="4"/>
  <c r="AG264" i="4" s="1"/>
  <c r="AE264" i="4"/>
  <c r="I40" i="5"/>
  <c r="K40" i="5" s="1"/>
  <c r="F48" i="5"/>
  <c r="E48" i="5"/>
  <c r="D48" i="5"/>
  <c r="C48" i="5"/>
  <c r="G48" i="5" s="1"/>
  <c r="I48" i="5"/>
  <c r="J48" i="5" s="1"/>
  <c r="N48" i="5"/>
  <c r="M48" i="5"/>
  <c r="L48" i="5"/>
  <c r="K48" i="5"/>
  <c r="H48" i="5"/>
  <c r="P48" i="5"/>
  <c r="O48" i="5"/>
  <c r="F60" i="5"/>
  <c r="E60" i="5"/>
  <c r="D60" i="5"/>
  <c r="C60" i="5"/>
  <c r="M60" i="5"/>
  <c r="O60" i="5"/>
  <c r="N60" i="5"/>
  <c r="G60" i="5"/>
  <c r="I60" i="5"/>
  <c r="J60" i="5" s="1"/>
  <c r="L60" i="5"/>
  <c r="P60" i="5"/>
  <c r="H60" i="5"/>
  <c r="F64" i="5"/>
  <c r="K64" i="5" s="1"/>
  <c r="E64" i="5"/>
  <c r="D64" i="5"/>
  <c r="C64" i="5"/>
  <c r="M64" i="5" s="1"/>
  <c r="N64" i="5"/>
  <c r="H64" i="5"/>
  <c r="I64" i="5"/>
  <c r="G64" i="5"/>
  <c r="P64" i="5"/>
  <c r="O64" i="5"/>
  <c r="F72" i="5"/>
  <c r="E72" i="5"/>
  <c r="D72" i="5"/>
  <c r="C72" i="5"/>
  <c r="H72" i="5" s="1"/>
  <c r="P72" i="5"/>
  <c r="I72" i="5"/>
  <c r="L72" i="5"/>
  <c r="J72" i="5"/>
  <c r="K72" i="5"/>
  <c r="N72" i="5"/>
  <c r="F80" i="5"/>
  <c r="E80" i="5"/>
  <c r="D80" i="5"/>
  <c r="C80" i="5"/>
  <c r="M80" i="5"/>
  <c r="P80" i="5"/>
  <c r="N80" i="5"/>
  <c r="O80" i="5"/>
  <c r="L80" i="5"/>
  <c r="I80" i="5"/>
  <c r="J80" i="5" s="1"/>
  <c r="K80" i="5"/>
  <c r="H80" i="5"/>
  <c r="G80" i="5"/>
  <c r="F88" i="5"/>
  <c r="E88" i="5"/>
  <c r="D88" i="5"/>
  <c r="C88" i="5"/>
  <c r="L88" i="5" s="1"/>
  <c r="P88" i="5"/>
  <c r="O88" i="5"/>
  <c r="N88" i="5"/>
  <c r="N91" i="4"/>
  <c r="AH91" i="4" s="1"/>
  <c r="J91" i="4"/>
  <c r="G91" i="4"/>
  <c r="AF91" i="4" s="1"/>
  <c r="AE91" i="4"/>
  <c r="AB198" i="4"/>
  <c r="AD198" i="4" s="1"/>
  <c r="AB35" i="4"/>
  <c r="AD35" i="4" s="1"/>
  <c r="O62" i="4"/>
  <c r="AI62" i="4" s="1"/>
  <c r="N62" i="4"/>
  <c r="AH62" i="4" s="1"/>
  <c r="G62" i="4"/>
  <c r="AF62" i="4" s="1"/>
  <c r="AA108" i="4"/>
  <c r="Z108" i="4"/>
  <c r="Y108" i="4"/>
  <c r="AA34" i="4"/>
  <c r="AB34" i="4" s="1"/>
  <c r="AD34" i="4" s="1"/>
  <c r="Z35" i="4"/>
  <c r="O37" i="4"/>
  <c r="AI37" i="4" s="1"/>
  <c r="N37" i="4"/>
  <c r="AH37" i="4" s="1"/>
  <c r="Z63" i="4"/>
  <c r="AA79" i="4"/>
  <c r="Z79" i="4"/>
  <c r="AA83" i="4"/>
  <c r="M89" i="4"/>
  <c r="AG89" i="4" s="1"/>
  <c r="L89" i="4"/>
  <c r="P89" i="4" s="1"/>
  <c r="J89" i="4"/>
  <c r="G89" i="4"/>
  <c r="AF89" i="4" s="1"/>
  <c r="AE89" i="4"/>
  <c r="AB97" i="4"/>
  <c r="AD97" i="4" s="1"/>
  <c r="M101" i="4"/>
  <c r="AG101" i="4" s="1"/>
  <c r="L101" i="4"/>
  <c r="P101" i="4" s="1"/>
  <c r="AE101" i="4"/>
  <c r="Z144" i="4"/>
  <c r="D150" i="4"/>
  <c r="Z150" i="4"/>
  <c r="D224" i="4"/>
  <c r="AA224" i="4"/>
  <c r="Z224" i="4"/>
  <c r="Y224" i="4"/>
  <c r="M240" i="4"/>
  <c r="AG240" i="4" s="1"/>
  <c r="L240" i="4"/>
  <c r="P240" i="4" s="1"/>
  <c r="G240" i="4"/>
  <c r="AF240" i="4" s="1"/>
  <c r="AE240" i="4"/>
  <c r="O240" i="4"/>
  <c r="AI240" i="4" s="1"/>
  <c r="N240" i="4"/>
  <c r="AH240" i="4" s="1"/>
  <c r="AE279" i="4"/>
  <c r="L279" i="4"/>
  <c r="P279" i="4" s="1"/>
  <c r="J279" i="4"/>
  <c r="O279" i="4"/>
  <c r="AI279" i="4" s="1"/>
  <c r="N279" i="4"/>
  <c r="AH279" i="4" s="1"/>
  <c r="AB315" i="4"/>
  <c r="AD315" i="4" s="1"/>
  <c r="N71" i="5"/>
  <c r="AB325" i="4"/>
  <c r="AD325" i="4" s="1"/>
  <c r="N336" i="4"/>
  <c r="AH336" i="4" s="1"/>
  <c r="M336" i="4"/>
  <c r="AG336" i="4" s="1"/>
  <c r="G336" i="4"/>
  <c r="AF336" i="4" s="1"/>
  <c r="AE336" i="4"/>
  <c r="L336" i="4"/>
  <c r="P336" i="4" s="1"/>
  <c r="O336" i="4"/>
  <c r="AI336" i="4" s="1"/>
  <c r="J336" i="4"/>
  <c r="F40" i="5"/>
  <c r="E40" i="5"/>
  <c r="D40" i="5"/>
  <c r="C40" i="5"/>
  <c r="M40" i="5"/>
  <c r="O40" i="5"/>
  <c r="N40" i="5"/>
  <c r="L40" i="5"/>
  <c r="J40" i="5"/>
  <c r="G40" i="5"/>
  <c r="F68" i="5"/>
  <c r="J68" i="5" s="1"/>
  <c r="E68" i="5"/>
  <c r="D68" i="5"/>
  <c r="C68" i="5"/>
  <c r="M68" i="5" s="1"/>
  <c r="I68" i="5"/>
  <c r="K68" i="5" s="1"/>
  <c r="N68" i="5"/>
  <c r="P68" i="5"/>
  <c r="O68" i="5"/>
  <c r="F84" i="5"/>
  <c r="J84" i="5" s="1"/>
  <c r="E84" i="5"/>
  <c r="D84" i="5"/>
  <c r="C84" i="5"/>
  <c r="N84" i="5"/>
  <c r="M84" i="5"/>
  <c r="L84" i="5"/>
  <c r="P84" i="5"/>
  <c r="H84" i="5"/>
  <c r="G84" i="5"/>
  <c r="I84" i="5"/>
  <c r="O84" i="5"/>
  <c r="K84" i="5"/>
  <c r="D126" i="4"/>
  <c r="Z126" i="4"/>
  <c r="J258" i="4"/>
  <c r="L258" i="4"/>
  <c r="P258" i="4" s="1"/>
  <c r="AE258" i="4"/>
  <c r="O258" i="4"/>
  <c r="AI258" i="4" s="1"/>
  <c r="B29" i="5"/>
  <c r="W31" i="4"/>
  <c r="W26" i="4"/>
  <c r="W21" i="4"/>
  <c r="C33" i="5"/>
  <c r="I33" i="5" s="1"/>
  <c r="N33" i="5"/>
  <c r="P33" i="5" s="1"/>
  <c r="D33" i="5"/>
  <c r="E33" i="5"/>
  <c r="F37" i="5"/>
  <c r="P37" i="5"/>
  <c r="O37" i="5"/>
  <c r="D37" i="5"/>
  <c r="C37" i="5"/>
  <c r="I37" i="5" s="1"/>
  <c r="K37" i="5" s="1"/>
  <c r="E37" i="5"/>
  <c r="N37" i="5"/>
  <c r="M37" i="5"/>
  <c r="L37" i="5"/>
  <c r="G37" i="5"/>
  <c r="F41" i="5"/>
  <c r="J41" i="5" s="1"/>
  <c r="E41" i="5"/>
  <c r="C41" i="5"/>
  <c r="I41" i="5" s="1"/>
  <c r="K41" i="5" s="1"/>
  <c r="P41" i="5"/>
  <c r="O41" i="5"/>
  <c r="N41" i="5"/>
  <c r="M41" i="5"/>
  <c r="D41" i="5"/>
  <c r="I45" i="5"/>
  <c r="K45" i="5" s="1"/>
  <c r="H45" i="5"/>
  <c r="N45" i="5"/>
  <c r="L45" i="5"/>
  <c r="F45" i="5"/>
  <c r="J45" i="5" s="1"/>
  <c r="P45" i="5"/>
  <c r="D45" i="5"/>
  <c r="C45" i="5"/>
  <c r="O45" i="5"/>
  <c r="M45" i="5"/>
  <c r="E45" i="5"/>
  <c r="G45" i="5"/>
  <c r="O49" i="5"/>
  <c r="N49" i="5"/>
  <c r="P49" i="5"/>
  <c r="C49" i="5"/>
  <c r="L49" i="5" s="1"/>
  <c r="E49" i="5"/>
  <c r="D49" i="5"/>
  <c r="F49" i="5"/>
  <c r="C53" i="5"/>
  <c r="I53" i="5" s="1"/>
  <c r="K53" i="5" s="1"/>
  <c r="P53" i="5"/>
  <c r="N53" i="5"/>
  <c r="O53" i="5"/>
  <c r="M53" i="5"/>
  <c r="G53" i="5"/>
  <c r="L53" i="5"/>
  <c r="D53" i="5"/>
  <c r="E53" i="5"/>
  <c r="F53" i="5"/>
  <c r="J53" i="5" s="1"/>
  <c r="I57" i="5"/>
  <c r="K57" i="5" s="1"/>
  <c r="H57" i="5"/>
  <c r="F57" i="5"/>
  <c r="J57" i="5" s="1"/>
  <c r="O57" i="5"/>
  <c r="P57" i="5"/>
  <c r="N57" i="5"/>
  <c r="C57" i="5"/>
  <c r="M57" i="5" s="1"/>
  <c r="G57" i="5"/>
  <c r="E57" i="5"/>
  <c r="D57" i="5"/>
  <c r="I61" i="5"/>
  <c r="K61" i="5" s="1"/>
  <c r="H61" i="5"/>
  <c r="G61" i="5"/>
  <c r="F61" i="5"/>
  <c r="J61" i="5" s="1"/>
  <c r="E61" i="5"/>
  <c r="O61" i="5"/>
  <c r="N61" i="5"/>
  <c r="M61" i="5"/>
  <c r="L61" i="5"/>
  <c r="D61" i="5"/>
  <c r="C61" i="5"/>
  <c r="N65" i="5"/>
  <c r="C65" i="5"/>
  <c r="I65" i="5" s="1"/>
  <c r="O65" i="5"/>
  <c r="P65" i="5"/>
  <c r="M65" i="5"/>
  <c r="L65" i="5"/>
  <c r="G65" i="5"/>
  <c r="E65" i="5"/>
  <c r="D65" i="5"/>
  <c r="I69" i="5"/>
  <c r="K69" i="5" s="1"/>
  <c r="H69" i="5"/>
  <c r="O69" i="5"/>
  <c r="N69" i="5"/>
  <c r="M69" i="5"/>
  <c r="D69" i="5"/>
  <c r="C69" i="5"/>
  <c r="L69" i="5"/>
  <c r="G69" i="5"/>
  <c r="F69" i="5"/>
  <c r="P69" i="5"/>
  <c r="C73" i="5"/>
  <c r="L73" i="5" s="1"/>
  <c r="G73" i="5"/>
  <c r="F73" i="5"/>
  <c r="N73" i="5"/>
  <c r="D73" i="5"/>
  <c r="P73" i="5"/>
  <c r="O73" i="5"/>
  <c r="M73" i="5"/>
  <c r="F77" i="5"/>
  <c r="E77" i="5"/>
  <c r="D77" i="5"/>
  <c r="C77" i="5"/>
  <c r="G77" i="5" s="1"/>
  <c r="P77" i="5"/>
  <c r="O77" i="5"/>
  <c r="N77" i="5"/>
  <c r="M77" i="5"/>
  <c r="I81" i="5"/>
  <c r="J81" i="5" s="1"/>
  <c r="H81" i="5"/>
  <c r="G81" i="5"/>
  <c r="F81" i="5"/>
  <c r="E81" i="5"/>
  <c r="O81" i="5"/>
  <c r="N81" i="5"/>
  <c r="D81" i="5"/>
  <c r="C81" i="5"/>
  <c r="M81" i="5" s="1"/>
  <c r="N85" i="5"/>
  <c r="P85" i="5"/>
  <c r="O85" i="5"/>
  <c r="D85" i="5"/>
  <c r="E85" i="5"/>
  <c r="C85" i="5"/>
  <c r="I85" i="5" s="1"/>
  <c r="M85" i="5"/>
  <c r="L85" i="5"/>
  <c r="G85" i="5"/>
  <c r="F85" i="5"/>
  <c r="W8" i="4"/>
  <c r="W23" i="4"/>
  <c r="G29" i="4"/>
  <c r="AB65" i="4"/>
  <c r="AD65" i="4" s="1"/>
  <c r="AB81" i="4"/>
  <c r="AD81" i="4" s="1"/>
  <c r="D96" i="4"/>
  <c r="AA96" i="4"/>
  <c r="AB96" i="4" s="1"/>
  <c r="AD96" i="4" s="1"/>
  <c r="Y96" i="4"/>
  <c r="D132" i="4"/>
  <c r="AA144" i="4"/>
  <c r="G150" i="4"/>
  <c r="AF150" i="4" s="1"/>
  <c r="N150" i="4"/>
  <c r="AH150" i="4" s="1"/>
  <c r="O150" i="4"/>
  <c r="AI150" i="4" s="1"/>
  <c r="M162" i="4"/>
  <c r="AG162" i="4" s="1"/>
  <c r="L162" i="4"/>
  <c r="P162" i="4" s="1"/>
  <c r="J162" i="4"/>
  <c r="AB219" i="4"/>
  <c r="AD219" i="4" s="1"/>
  <c r="P40" i="5"/>
  <c r="O72" i="5"/>
  <c r="AB116" i="4"/>
  <c r="AD116" i="4" s="1"/>
  <c r="Z117" i="4"/>
  <c r="Y117" i="4"/>
  <c r="AA117" i="4"/>
  <c r="D155" i="4"/>
  <c r="Y155" i="4"/>
  <c r="Z155" i="4"/>
  <c r="J167" i="4"/>
  <c r="O167" i="4"/>
  <c r="AI167" i="4" s="1"/>
  <c r="N167" i="4"/>
  <c r="AH167" i="4" s="1"/>
  <c r="G167" i="4"/>
  <c r="AF167" i="4" s="1"/>
  <c r="AE167" i="4"/>
  <c r="O280" i="4"/>
  <c r="AI280" i="4" s="1"/>
  <c r="N280" i="4"/>
  <c r="AH280" i="4" s="1"/>
  <c r="J280" i="4"/>
  <c r="G280" i="4"/>
  <c r="M280" i="4"/>
  <c r="AG280" i="4" s="1"/>
  <c r="D316" i="4"/>
  <c r="AA316" i="4"/>
  <c r="Z316" i="4"/>
  <c r="Y316" i="4"/>
  <c r="Y116" i="4"/>
  <c r="O126" i="4"/>
  <c r="AI126" i="4" s="1"/>
  <c r="N126" i="4"/>
  <c r="AH126" i="4" s="1"/>
  <c r="M126" i="4"/>
  <c r="AG126" i="4" s="1"/>
  <c r="L126" i="4"/>
  <c r="P126" i="4" s="1"/>
  <c r="D140" i="4"/>
  <c r="Z140" i="4"/>
  <c r="AA140" i="4"/>
  <c r="AB140" i="4" s="1"/>
  <c r="AD140" i="4" s="1"/>
  <c r="Y140" i="4"/>
  <c r="AE141" i="4"/>
  <c r="AA155" i="4"/>
  <c r="AB155" i="4" s="1"/>
  <c r="AD155" i="4" s="1"/>
  <c r="N171" i="4"/>
  <c r="AH171" i="4" s="1"/>
  <c r="O171" i="4"/>
  <c r="AI171" i="4" s="1"/>
  <c r="M171" i="4"/>
  <c r="AG171" i="4" s="1"/>
  <c r="L171" i="4"/>
  <c r="P171" i="4" s="1"/>
  <c r="AE171" i="4"/>
  <c r="O184" i="4"/>
  <c r="AI184" i="4" s="1"/>
  <c r="N184" i="4"/>
  <c r="AH184" i="4" s="1"/>
  <c r="M184" i="4"/>
  <c r="AG184" i="4" s="1"/>
  <c r="J184" i="4"/>
  <c r="G184" i="4"/>
  <c r="AF184" i="4" s="1"/>
  <c r="AE198" i="4"/>
  <c r="O198" i="4"/>
  <c r="AI198" i="4" s="1"/>
  <c r="N198" i="4"/>
  <c r="AH198" i="4" s="1"/>
  <c r="M198" i="4"/>
  <c r="AG198" i="4" s="1"/>
  <c r="N205" i="4"/>
  <c r="AH205" i="4" s="1"/>
  <c r="M205" i="4"/>
  <c r="AG205" i="4" s="1"/>
  <c r="G205" i="4"/>
  <c r="AF205" i="4" s="1"/>
  <c r="AE205" i="4"/>
  <c r="J228" i="4"/>
  <c r="M228" i="4"/>
  <c r="AG228" i="4" s="1"/>
  <c r="L228" i="4"/>
  <c r="P228" i="4" s="1"/>
  <c r="AE228" i="4"/>
  <c r="N228" i="4"/>
  <c r="AH228" i="4" s="1"/>
  <c r="AB284" i="4"/>
  <c r="AD284" i="4" s="1"/>
  <c r="AE95" i="4"/>
  <c r="O108" i="4"/>
  <c r="AI108" i="4" s="1"/>
  <c r="L108" i="4"/>
  <c r="P108" i="4" s="1"/>
  <c r="AB111" i="4"/>
  <c r="AD111" i="4" s="1"/>
  <c r="G125" i="4"/>
  <c r="AF125" i="4" s="1"/>
  <c r="L125" i="4"/>
  <c r="P125" i="4" s="1"/>
  <c r="J125" i="4"/>
  <c r="D135" i="4"/>
  <c r="AA135" i="4"/>
  <c r="AB139" i="4"/>
  <c r="AD139" i="4" s="1"/>
  <c r="M169" i="4"/>
  <c r="AG169" i="4" s="1"/>
  <c r="L169" i="4"/>
  <c r="P169" i="4" s="1"/>
  <c r="AE169" i="4"/>
  <c r="O169" i="4"/>
  <c r="AI169" i="4" s="1"/>
  <c r="J169" i="4"/>
  <c r="G169" i="4"/>
  <c r="AF169" i="4" s="1"/>
  <c r="AE174" i="4"/>
  <c r="L174" i="4"/>
  <c r="P174" i="4" s="1"/>
  <c r="M174" i="4"/>
  <c r="AG174" i="4" s="1"/>
  <c r="AA178" i="4"/>
  <c r="Z178" i="4"/>
  <c r="Y178" i="4"/>
  <c r="N186" i="4"/>
  <c r="AH186" i="4" s="1"/>
  <c r="J186" i="4"/>
  <c r="G186" i="4"/>
  <c r="AF186" i="4" s="1"/>
  <c r="O186" i="4"/>
  <c r="AI186" i="4" s="1"/>
  <c r="M186" i="4"/>
  <c r="AG186" i="4" s="1"/>
  <c r="AE186" i="4"/>
  <c r="AA201" i="4"/>
  <c r="Z201" i="4"/>
  <c r="Y201" i="4"/>
  <c r="AB218" i="4"/>
  <c r="AD218" i="4" s="1"/>
  <c r="Y227" i="4"/>
  <c r="AA227" i="4"/>
  <c r="D227" i="4"/>
  <c r="AB239" i="4"/>
  <c r="AD239" i="4" s="1"/>
  <c r="O250" i="4"/>
  <c r="AI250" i="4" s="1"/>
  <c r="N250" i="4"/>
  <c r="AH250" i="4" s="1"/>
  <c r="AE250" i="4"/>
  <c r="M250" i="4"/>
  <c r="AG250" i="4" s="1"/>
  <c r="L250" i="4"/>
  <c r="P250" i="4" s="1"/>
  <c r="G250" i="4"/>
  <c r="AF250" i="4" s="1"/>
  <c r="AB277" i="4"/>
  <c r="AD277" i="4" s="1"/>
  <c r="AE313" i="4"/>
  <c r="N313" i="4"/>
  <c r="AH313" i="4" s="1"/>
  <c r="M313" i="4"/>
  <c r="AG313" i="4" s="1"/>
  <c r="L313" i="4"/>
  <c r="P313" i="4" s="1"/>
  <c r="J313" i="4"/>
  <c r="G313" i="4"/>
  <c r="AF313" i="4" s="1"/>
  <c r="O313" i="4"/>
  <c r="AI313" i="4" s="1"/>
  <c r="O68" i="4"/>
  <c r="AI68" i="4" s="1"/>
  <c r="AE68" i="4"/>
  <c r="M124" i="4"/>
  <c r="AG124" i="4" s="1"/>
  <c r="L124" i="4"/>
  <c r="P124" i="4" s="1"/>
  <c r="G124" i="4"/>
  <c r="AF124" i="4" s="1"/>
  <c r="N124" i="4"/>
  <c r="AH124" i="4" s="1"/>
  <c r="J124" i="4"/>
  <c r="G135" i="4"/>
  <c r="AF135" i="4" s="1"/>
  <c r="O135" i="4"/>
  <c r="AI135" i="4" s="1"/>
  <c r="N135" i="4"/>
  <c r="AH135" i="4" s="1"/>
  <c r="AB136" i="4"/>
  <c r="AD136" i="4" s="1"/>
  <c r="AE178" i="4"/>
  <c r="O178" i="4"/>
  <c r="AI178" i="4" s="1"/>
  <c r="N178" i="4"/>
  <c r="AH178" i="4" s="1"/>
  <c r="M178" i="4"/>
  <c r="AG178" i="4" s="1"/>
  <c r="L178" i="4"/>
  <c r="P178" i="4" s="1"/>
  <c r="N204" i="4"/>
  <c r="AH204" i="4" s="1"/>
  <c r="O204" i="4"/>
  <c r="AI204" i="4" s="1"/>
  <c r="Y373" i="4"/>
  <c r="D373" i="4"/>
  <c r="Z373" i="4"/>
  <c r="AA373" i="4"/>
  <c r="AB373" i="4" s="1"/>
  <c r="AD373" i="4" s="1"/>
  <c r="AA106" i="4"/>
  <c r="Z106" i="4"/>
  <c r="Z107" i="4"/>
  <c r="Y107" i="4"/>
  <c r="AA107" i="4"/>
  <c r="AB107" i="4" s="1"/>
  <c r="AD107" i="4" s="1"/>
  <c r="Y135" i="4"/>
  <c r="D145" i="4"/>
  <c r="Z145" i="4"/>
  <c r="AA159" i="4"/>
  <c r="AB159" i="4" s="1"/>
  <c r="AD159" i="4" s="1"/>
  <c r="Y159" i="4"/>
  <c r="D159" i="4"/>
  <c r="J197" i="4"/>
  <c r="AE197" i="4"/>
  <c r="M197" i="4"/>
  <c r="AG197" i="4" s="1"/>
  <c r="L197" i="4"/>
  <c r="P197" i="4" s="1"/>
  <c r="G197" i="4"/>
  <c r="AF197" i="4" s="1"/>
  <c r="AA208" i="4"/>
  <c r="Z208" i="4"/>
  <c r="Y208" i="4"/>
  <c r="D208" i="4"/>
  <c r="Z227" i="4"/>
  <c r="M345" i="4"/>
  <c r="AG345" i="4" s="1"/>
  <c r="O345" i="4"/>
  <c r="AI345" i="4" s="1"/>
  <c r="N345" i="4"/>
  <c r="AH345" i="4" s="1"/>
  <c r="L345" i="4"/>
  <c r="P345" i="4" s="1"/>
  <c r="AE345" i="4"/>
  <c r="G345" i="4"/>
  <c r="J345" i="4"/>
  <c r="AB359" i="4"/>
  <c r="AD359" i="4" s="1"/>
  <c r="M109" i="4"/>
  <c r="AG109" i="4" s="1"/>
  <c r="L109" i="4"/>
  <c r="P109" i="4" s="1"/>
  <c r="J109" i="4"/>
  <c r="G140" i="4"/>
  <c r="AF140" i="4" s="1"/>
  <c r="O140" i="4"/>
  <c r="AI140" i="4" s="1"/>
  <c r="G151" i="4"/>
  <c r="AF151" i="4" s="1"/>
  <c r="J155" i="4"/>
  <c r="AB281" i="4"/>
  <c r="AD281" i="4" s="1"/>
  <c r="AA303" i="4"/>
  <c r="Z303" i="4"/>
  <c r="Y303" i="4"/>
  <c r="D303" i="4"/>
  <c r="D311" i="4"/>
  <c r="Z311" i="4"/>
  <c r="Y311" i="4"/>
  <c r="AA311" i="4"/>
  <c r="AB311" i="4" s="1"/>
  <c r="AD311" i="4" s="1"/>
  <c r="D369" i="4"/>
  <c r="AA369" i="4"/>
  <c r="Y369" i="4"/>
  <c r="L378" i="4"/>
  <c r="P378" i="4" s="1"/>
  <c r="M378" i="4"/>
  <c r="AG378" i="4" s="1"/>
  <c r="O378" i="4"/>
  <c r="AI378" i="4" s="1"/>
  <c r="J378" i="4"/>
  <c r="AE378" i="4"/>
  <c r="L388" i="4"/>
  <c r="P388" i="4" s="1"/>
  <c r="N388" i="4"/>
  <c r="AH388" i="4" s="1"/>
  <c r="G388" i="4"/>
  <c r="O388" i="4"/>
  <c r="AI388" i="4" s="1"/>
  <c r="M388" i="4"/>
  <c r="AG388" i="4" s="1"/>
  <c r="AE388" i="4"/>
  <c r="G110" i="4"/>
  <c r="AF110" i="4" s="1"/>
  <c r="J110" i="4"/>
  <c r="M139" i="4"/>
  <c r="AG139" i="4" s="1"/>
  <c r="L139" i="4"/>
  <c r="P139" i="4" s="1"/>
  <c r="J151" i="4"/>
  <c r="D154" i="4"/>
  <c r="G159" i="4"/>
  <c r="AF159" i="4" s="1"/>
  <c r="AA163" i="4"/>
  <c r="Z163" i="4"/>
  <c r="Y163" i="4"/>
  <c r="G180" i="4"/>
  <c r="O180" i="4"/>
  <c r="AI180" i="4" s="1"/>
  <c r="N185" i="4"/>
  <c r="AH185" i="4" s="1"/>
  <c r="M185" i="4"/>
  <c r="AG185" i="4" s="1"/>
  <c r="O185" i="4"/>
  <c r="AI185" i="4" s="1"/>
  <c r="L185" i="4"/>
  <c r="P185" i="4" s="1"/>
  <c r="AE185" i="4"/>
  <c r="AB234" i="4"/>
  <c r="AD234" i="4" s="1"/>
  <c r="AE303" i="4"/>
  <c r="M303" i="4"/>
  <c r="AG303" i="4" s="1"/>
  <c r="L303" i="4"/>
  <c r="P303" i="4" s="1"/>
  <c r="G303" i="4"/>
  <c r="AF303" i="4" s="1"/>
  <c r="O303" i="4"/>
  <c r="AI303" i="4" s="1"/>
  <c r="N311" i="4"/>
  <c r="AH311" i="4" s="1"/>
  <c r="O311" i="4"/>
  <c r="AI311" i="4" s="1"/>
  <c r="M311" i="4"/>
  <c r="AG311" i="4" s="1"/>
  <c r="AE311" i="4"/>
  <c r="J311" i="4"/>
  <c r="G311" i="4"/>
  <c r="AF311" i="4" s="1"/>
  <c r="D337" i="4"/>
  <c r="Z337" i="4"/>
  <c r="G369" i="4"/>
  <c r="AF369" i="4" s="1"/>
  <c r="AE369" i="4"/>
  <c r="O369" i="4"/>
  <c r="AI369" i="4" s="1"/>
  <c r="M369" i="4"/>
  <c r="AG369" i="4" s="1"/>
  <c r="L369" i="4"/>
  <c r="P369" i="4" s="1"/>
  <c r="J369" i="4"/>
  <c r="Z112" i="4"/>
  <c r="Y112" i="4"/>
  <c r="Z137" i="4"/>
  <c r="AB137" i="4" s="1"/>
  <c r="AD137" i="4" s="1"/>
  <c r="Y137" i="4"/>
  <c r="AA162" i="4"/>
  <c r="AB162" i="4" s="1"/>
  <c r="AD162" i="4" s="1"/>
  <c r="Y162" i="4"/>
  <c r="AA204" i="4"/>
  <c r="D204" i="4"/>
  <c r="Z204" i="4"/>
  <c r="Y204" i="4"/>
  <c r="AA230" i="4"/>
  <c r="Z230" i="4"/>
  <c r="Y230" i="4"/>
  <c r="D230" i="4"/>
  <c r="J277" i="4"/>
  <c r="G277" i="4"/>
  <c r="AF277" i="4" s="1"/>
  <c r="AE277" i="4"/>
  <c r="O277" i="4"/>
  <c r="AI277" i="4" s="1"/>
  <c r="N277" i="4"/>
  <c r="AH277" i="4" s="1"/>
  <c r="M277" i="4"/>
  <c r="AG277" i="4" s="1"/>
  <c r="L277" i="4"/>
  <c r="P277" i="4" s="1"/>
  <c r="J337" i="4"/>
  <c r="G337" i="4"/>
  <c r="AF337" i="4" s="1"/>
  <c r="O337" i="4"/>
  <c r="AI337" i="4" s="1"/>
  <c r="N337" i="4"/>
  <c r="AH337" i="4" s="1"/>
  <c r="AE337" i="4"/>
  <c r="M337" i="4"/>
  <c r="AG337" i="4" s="1"/>
  <c r="L337" i="4"/>
  <c r="P337" i="4" s="1"/>
  <c r="Z369" i="4"/>
  <c r="AB395" i="4"/>
  <c r="AD395" i="4" s="1"/>
  <c r="AF395" i="4"/>
  <c r="AA312" i="4"/>
  <c r="AB312" i="4" s="1"/>
  <c r="AD312" i="4" s="1"/>
  <c r="D312" i="4"/>
  <c r="Y312" i="4"/>
  <c r="G155" i="4"/>
  <c r="AF155" i="4" s="1"/>
  <c r="N155" i="4"/>
  <c r="AH155" i="4" s="1"/>
  <c r="M159" i="4"/>
  <c r="AG159" i="4" s="1"/>
  <c r="L159" i="4"/>
  <c r="P159" i="4" s="1"/>
  <c r="O159" i="4"/>
  <c r="AI159" i="4" s="1"/>
  <c r="AB188" i="4"/>
  <c r="AD188" i="4" s="1"/>
  <c r="AE193" i="4"/>
  <c r="J193" i="4"/>
  <c r="G193" i="4"/>
  <c r="AF193" i="4" s="1"/>
  <c r="L193" i="4"/>
  <c r="P193" i="4" s="1"/>
  <c r="Z307" i="4"/>
  <c r="Y307" i="4"/>
  <c r="AA307" i="4"/>
  <c r="AB307" i="4" s="1"/>
  <c r="AD307" i="4" s="1"/>
  <c r="D307" i="4"/>
  <c r="J312" i="4"/>
  <c r="AE312" i="4"/>
  <c r="O312" i="4"/>
  <c r="AI312" i="4" s="1"/>
  <c r="N312" i="4"/>
  <c r="AH312" i="4" s="1"/>
  <c r="M312" i="4"/>
  <c r="AG312" i="4" s="1"/>
  <c r="L312" i="4"/>
  <c r="P312" i="4" s="1"/>
  <c r="G312" i="4"/>
  <c r="AF312" i="4" s="1"/>
  <c r="AA356" i="4"/>
  <c r="D356" i="4"/>
  <c r="Z356" i="4"/>
  <c r="Y356" i="4"/>
  <c r="M154" i="4"/>
  <c r="AG154" i="4" s="1"/>
  <c r="L154" i="4"/>
  <c r="P154" i="4" s="1"/>
  <c r="Z176" i="4"/>
  <c r="Y176" i="4"/>
  <c r="AA176" i="4"/>
  <c r="AB176" i="4" s="1"/>
  <c r="AD176" i="4" s="1"/>
  <c r="AE188" i="4"/>
  <c r="N188" i="4"/>
  <c r="AH188" i="4" s="1"/>
  <c r="M188" i="4"/>
  <c r="AG188" i="4" s="1"/>
  <c r="L188" i="4"/>
  <c r="P188" i="4" s="1"/>
  <c r="O188" i="4"/>
  <c r="AI188" i="4" s="1"/>
  <c r="N260" i="4"/>
  <c r="AH260" i="4" s="1"/>
  <c r="M260" i="4"/>
  <c r="AG260" i="4" s="1"/>
  <c r="G260" i="4"/>
  <c r="AF260" i="4" s="1"/>
  <c r="L260" i="4"/>
  <c r="P260" i="4" s="1"/>
  <c r="N271" i="4"/>
  <c r="AH271" i="4" s="1"/>
  <c r="J271" i="4"/>
  <c r="AE271" i="4"/>
  <c r="O271" i="4"/>
  <c r="AI271" i="4" s="1"/>
  <c r="M271" i="4"/>
  <c r="AG271" i="4" s="1"/>
  <c r="L271" i="4"/>
  <c r="P271" i="4" s="1"/>
  <c r="AA274" i="4"/>
  <c r="AB274" i="4" s="1"/>
  <c r="AD274" i="4" s="1"/>
  <c r="Y274" i="4"/>
  <c r="D274" i="4"/>
  <c r="AA279" i="4"/>
  <c r="Z279" i="4"/>
  <c r="L310" i="4"/>
  <c r="P310" i="4" s="1"/>
  <c r="AE310" i="4"/>
  <c r="N310" i="4"/>
  <c r="AH310" i="4" s="1"/>
  <c r="M310" i="4"/>
  <c r="AG310" i="4" s="1"/>
  <c r="O310" i="4"/>
  <c r="AI310" i="4" s="1"/>
  <c r="J310" i="4"/>
  <c r="Z312" i="4"/>
  <c r="AB377" i="4"/>
  <c r="AD377" i="4" s="1"/>
  <c r="Z152" i="4"/>
  <c r="Y152" i="4"/>
  <c r="N175" i="4"/>
  <c r="AH175" i="4" s="1"/>
  <c r="J182" i="4"/>
  <c r="N182" i="4"/>
  <c r="AH182" i="4" s="1"/>
  <c r="O182" i="4"/>
  <c r="AI182" i="4" s="1"/>
  <c r="O195" i="4"/>
  <c r="AI195" i="4" s="1"/>
  <c r="J195" i="4"/>
  <c r="G195" i="4"/>
  <c r="AF195" i="4" s="1"/>
  <c r="N206" i="4"/>
  <c r="AH206" i="4" s="1"/>
  <c r="J206" i="4"/>
  <c r="G206" i="4"/>
  <c r="AF206" i="4" s="1"/>
  <c r="J230" i="4"/>
  <c r="M230" i="4"/>
  <c r="AG230" i="4" s="1"/>
  <c r="L230" i="4"/>
  <c r="P230" i="4" s="1"/>
  <c r="AB231" i="4"/>
  <c r="AD231" i="4" s="1"/>
  <c r="AA240" i="4"/>
  <c r="AB240" i="4" s="1"/>
  <c r="AD240" i="4" s="1"/>
  <c r="Z240" i="4"/>
  <c r="Y240" i="4"/>
  <c r="D240" i="4"/>
  <c r="AE244" i="4"/>
  <c r="G244" i="4"/>
  <c r="AF244" i="4" s="1"/>
  <c r="O244" i="4"/>
  <c r="AI244" i="4" s="1"/>
  <c r="N244" i="4"/>
  <c r="AH244" i="4" s="1"/>
  <c r="M244" i="4"/>
  <c r="AG244" i="4" s="1"/>
  <c r="D317" i="4"/>
  <c r="AA317" i="4"/>
  <c r="AB317" i="4" s="1"/>
  <c r="AD317" i="4" s="1"/>
  <c r="AA343" i="4"/>
  <c r="Z343" i="4"/>
  <c r="Y343" i="4"/>
  <c r="O350" i="4"/>
  <c r="AI350" i="4" s="1"/>
  <c r="N350" i="4"/>
  <c r="AH350" i="4" s="1"/>
  <c r="AE350" i="4"/>
  <c r="J350" i="4"/>
  <c r="G350" i="4"/>
  <c r="AF350" i="4" s="1"/>
  <c r="M350" i="4"/>
  <c r="AG350" i="4" s="1"/>
  <c r="L350" i="4"/>
  <c r="P350" i="4" s="1"/>
  <c r="AA378" i="4"/>
  <c r="Z378" i="4"/>
  <c r="AE384" i="4"/>
  <c r="M384" i="4"/>
  <c r="AG384" i="4" s="1"/>
  <c r="O384" i="4"/>
  <c r="AI384" i="4" s="1"/>
  <c r="G384" i="4"/>
  <c r="AB229" i="4"/>
  <c r="AD229" i="4" s="1"/>
  <c r="AA233" i="4"/>
  <c r="Z233" i="4"/>
  <c r="D233" i="4"/>
  <c r="AE273" i="4"/>
  <c r="G273" i="4"/>
  <c r="AF273" i="4" s="1"/>
  <c r="J273" i="4"/>
  <c r="N276" i="4"/>
  <c r="AH276" i="4" s="1"/>
  <c r="M276" i="4"/>
  <c r="AG276" i="4" s="1"/>
  <c r="L276" i="4"/>
  <c r="P276" i="4" s="1"/>
  <c r="AE276" i="4"/>
  <c r="O276" i="4"/>
  <c r="AI276" i="4" s="1"/>
  <c r="G276" i="4"/>
  <c r="AF276" i="4" s="1"/>
  <c r="M375" i="4"/>
  <c r="AG375" i="4" s="1"/>
  <c r="G375" i="4"/>
  <c r="AF375" i="4" s="1"/>
  <c r="J375" i="4"/>
  <c r="AE375" i="4"/>
  <c r="Z142" i="4"/>
  <c r="Y142" i="4"/>
  <c r="AB177" i="4"/>
  <c r="AD177" i="4" s="1"/>
  <c r="N191" i="4"/>
  <c r="AH191" i="4" s="1"/>
  <c r="O191" i="4"/>
  <c r="AI191" i="4" s="1"/>
  <c r="J191" i="4"/>
  <c r="G191" i="4"/>
  <c r="AE195" i="4"/>
  <c r="Y203" i="4"/>
  <c r="AA203" i="4"/>
  <c r="Z203" i="4"/>
  <c r="AE229" i="4"/>
  <c r="N229" i="4"/>
  <c r="AH229" i="4" s="1"/>
  <c r="M229" i="4"/>
  <c r="AG229" i="4" s="1"/>
  <c r="J229" i="4"/>
  <c r="J233" i="4"/>
  <c r="O233" i="4"/>
  <c r="AI233" i="4" s="1"/>
  <c r="N233" i="4"/>
  <c r="AH233" i="4" s="1"/>
  <c r="G233" i="4"/>
  <c r="AF233" i="4" s="1"/>
  <c r="M233" i="4"/>
  <c r="AG233" i="4" s="1"/>
  <c r="L233" i="4"/>
  <c r="P233" i="4" s="1"/>
  <c r="AE239" i="4"/>
  <c r="G239" i="4"/>
  <c r="AF239" i="4" s="1"/>
  <c r="N239" i="4"/>
  <c r="AH239" i="4" s="1"/>
  <c r="M239" i="4"/>
  <c r="AG239" i="4" s="1"/>
  <c r="L239" i="4"/>
  <c r="P239" i="4" s="1"/>
  <c r="AA243" i="4"/>
  <c r="Z243" i="4"/>
  <c r="Y243" i="4"/>
  <c r="O247" i="4"/>
  <c r="AI247" i="4" s="1"/>
  <c r="N247" i="4"/>
  <c r="AH247" i="4" s="1"/>
  <c r="L247" i="4"/>
  <c r="P247" i="4" s="1"/>
  <c r="J247" i="4"/>
  <c r="G247" i="4"/>
  <c r="AF247" i="4" s="1"/>
  <c r="L270" i="4"/>
  <c r="P270" i="4" s="1"/>
  <c r="M270" i="4"/>
  <c r="AG270" i="4" s="1"/>
  <c r="AE270" i="4"/>
  <c r="J270" i="4"/>
  <c r="G270" i="4"/>
  <c r="AF270" i="4" s="1"/>
  <c r="AA299" i="4"/>
  <c r="Z299" i="4"/>
  <c r="Y299" i="4"/>
  <c r="D299" i="4"/>
  <c r="AA314" i="4"/>
  <c r="Y314" i="4"/>
  <c r="D314" i="4"/>
  <c r="Z314" i="4"/>
  <c r="AB320" i="4"/>
  <c r="AD320" i="4" s="1"/>
  <c r="AF320" i="4"/>
  <c r="D332" i="4"/>
  <c r="AA332" i="4"/>
  <c r="Z332" i="4"/>
  <c r="Y332" i="4"/>
  <c r="AB362" i="4"/>
  <c r="AD362" i="4" s="1"/>
  <c r="AF362" i="4"/>
  <c r="G399" i="4"/>
  <c r="AF399" i="4" s="1"/>
  <c r="N399" i="4"/>
  <c r="AH399" i="4" s="1"/>
  <c r="L399" i="4"/>
  <c r="P399" i="4" s="1"/>
  <c r="M399" i="4"/>
  <c r="AG399" i="4" s="1"/>
  <c r="J399" i="4"/>
  <c r="AE399" i="4"/>
  <c r="O399" i="4"/>
  <c r="AI399" i="4" s="1"/>
  <c r="AE255" i="4"/>
  <c r="N255" i="4"/>
  <c r="AH255" i="4" s="1"/>
  <c r="O255" i="4"/>
  <c r="AI255" i="4" s="1"/>
  <c r="M255" i="4"/>
  <c r="AG255" i="4" s="1"/>
  <c r="L255" i="4"/>
  <c r="P255" i="4" s="1"/>
  <c r="AB256" i="4"/>
  <c r="AD256" i="4" s="1"/>
  <c r="AB266" i="4"/>
  <c r="AD266" i="4" s="1"/>
  <c r="AB328" i="4"/>
  <c r="AD328" i="4" s="1"/>
  <c r="N201" i="4"/>
  <c r="AH201" i="4" s="1"/>
  <c r="AE201" i="4"/>
  <c r="N232" i="4"/>
  <c r="AH232" i="4" s="1"/>
  <c r="J232" i="4"/>
  <c r="G232" i="4"/>
  <c r="AF232" i="4" s="1"/>
  <c r="L232" i="4"/>
  <c r="P232" i="4" s="1"/>
  <c r="D238" i="4"/>
  <c r="AA238" i="4"/>
  <c r="AA245" i="4"/>
  <c r="Z245" i="4"/>
  <c r="Y245" i="4"/>
  <c r="D245" i="4"/>
  <c r="Z272" i="4"/>
  <c r="Y272" i="4"/>
  <c r="AA272" i="4"/>
  <c r="AE275" i="4"/>
  <c r="J275" i="4"/>
  <c r="G275" i="4"/>
  <c r="O275" i="4"/>
  <c r="AI275" i="4" s="1"/>
  <c r="N275" i="4"/>
  <c r="AH275" i="4" s="1"/>
  <c r="AE305" i="4"/>
  <c r="N305" i="4"/>
  <c r="AH305" i="4" s="1"/>
  <c r="M305" i="4"/>
  <c r="AG305" i="4" s="1"/>
  <c r="O305" i="4"/>
  <c r="AI305" i="4" s="1"/>
  <c r="L385" i="4"/>
  <c r="P385" i="4" s="1"/>
  <c r="O385" i="4"/>
  <c r="AI385" i="4" s="1"/>
  <c r="J385" i="4"/>
  <c r="G385" i="4"/>
  <c r="AF385" i="4" s="1"/>
  <c r="M385" i="4"/>
  <c r="AG385" i="4" s="1"/>
  <c r="D404" i="4"/>
  <c r="AA404" i="4"/>
  <c r="Y404" i="4"/>
  <c r="Z404" i="4"/>
  <c r="M104" i="4"/>
  <c r="AG104" i="4" s="1"/>
  <c r="L104" i="4"/>
  <c r="P104" i="4" s="1"/>
  <c r="AE128" i="4"/>
  <c r="J138" i="4"/>
  <c r="Z147" i="4"/>
  <c r="Y147" i="4"/>
  <c r="AE191" i="4"/>
  <c r="AB216" i="4"/>
  <c r="AD216" i="4" s="1"/>
  <c r="G230" i="4"/>
  <c r="AF230" i="4" s="1"/>
  <c r="Y232" i="4"/>
  <c r="J238" i="4"/>
  <c r="AE238" i="4"/>
  <c r="G238" i="4"/>
  <c r="AF238" i="4" s="1"/>
  <c r="M238" i="4"/>
  <c r="AG238" i="4" s="1"/>
  <c r="L238" i="4"/>
  <c r="P238" i="4" s="1"/>
  <c r="AE241" i="4"/>
  <c r="N241" i="4"/>
  <c r="AH241" i="4" s="1"/>
  <c r="M241" i="4"/>
  <c r="AG241" i="4" s="1"/>
  <c r="L241" i="4"/>
  <c r="P241" i="4" s="1"/>
  <c r="O241" i="4"/>
  <c r="AI241" i="4" s="1"/>
  <c r="J241" i="4"/>
  <c r="O245" i="4"/>
  <c r="AI245" i="4" s="1"/>
  <c r="N245" i="4"/>
  <c r="AH245" i="4" s="1"/>
  <c r="AB251" i="4"/>
  <c r="AD251" i="4" s="1"/>
  <c r="AB264" i="4"/>
  <c r="AD264" i="4" s="1"/>
  <c r="AA269" i="4"/>
  <c r="Y269" i="4"/>
  <c r="J272" i="4"/>
  <c r="AE272" i="4"/>
  <c r="G272" i="4"/>
  <c r="AF272" i="4" s="1"/>
  <c r="M272" i="4"/>
  <c r="AG272" i="4" s="1"/>
  <c r="N402" i="4"/>
  <c r="AH402" i="4" s="1"/>
  <c r="J402" i="4"/>
  <c r="AE402" i="4"/>
  <c r="O402" i="4"/>
  <c r="AI402" i="4" s="1"/>
  <c r="G402" i="4"/>
  <c r="M402" i="4"/>
  <c r="AG402" i="4" s="1"/>
  <c r="J404" i="4"/>
  <c r="G404" i="4"/>
  <c r="AF404" i="4" s="1"/>
  <c r="O404" i="4"/>
  <c r="AI404" i="4" s="1"/>
  <c r="M404" i="4"/>
  <c r="AG404" i="4" s="1"/>
  <c r="AE404" i="4"/>
  <c r="N404" i="4"/>
  <c r="AH404" i="4" s="1"/>
  <c r="AA209" i="4"/>
  <c r="Z209" i="4"/>
  <c r="AE224" i="4"/>
  <c r="G224" i="4"/>
  <c r="AF224" i="4" s="1"/>
  <c r="J243" i="4"/>
  <c r="L243" i="4"/>
  <c r="P243" i="4" s="1"/>
  <c r="N243" i="4"/>
  <c r="AH243" i="4" s="1"/>
  <c r="M243" i="4"/>
  <c r="AG243" i="4" s="1"/>
  <c r="AA257" i="4"/>
  <c r="Y257" i="4"/>
  <c r="AB283" i="4"/>
  <c r="AD283" i="4" s="1"/>
  <c r="J307" i="4"/>
  <c r="L307" i="4"/>
  <c r="P307" i="4" s="1"/>
  <c r="O307" i="4"/>
  <c r="AI307" i="4" s="1"/>
  <c r="N307" i="4"/>
  <c r="AH307" i="4" s="1"/>
  <c r="M307" i="4"/>
  <c r="AG307" i="4" s="1"/>
  <c r="AA319" i="4"/>
  <c r="Y319" i="4"/>
  <c r="AB326" i="4"/>
  <c r="AD326" i="4" s="1"/>
  <c r="N351" i="4"/>
  <c r="AH351" i="4" s="1"/>
  <c r="M351" i="4"/>
  <c r="AG351" i="4" s="1"/>
  <c r="J351" i="4"/>
  <c r="G351" i="4"/>
  <c r="O351" i="4"/>
  <c r="AI351" i="4" s="1"/>
  <c r="L351" i="4"/>
  <c r="P351" i="4" s="1"/>
  <c r="AE351" i="4"/>
  <c r="D363" i="4"/>
  <c r="AA363" i="4"/>
  <c r="AB363" i="4" s="1"/>
  <c r="AD363" i="4" s="1"/>
  <c r="Z363" i="4"/>
  <c r="D365" i="4"/>
  <c r="Y365" i="4"/>
  <c r="AA365" i="4"/>
  <c r="Z365" i="4"/>
  <c r="G380" i="4"/>
  <c r="AF380" i="4" s="1"/>
  <c r="O380" i="4"/>
  <c r="AI380" i="4" s="1"/>
  <c r="N380" i="4"/>
  <c r="AH380" i="4" s="1"/>
  <c r="AE380" i="4"/>
  <c r="J380" i="4"/>
  <c r="M380" i="4"/>
  <c r="AG380" i="4" s="1"/>
  <c r="J223" i="4"/>
  <c r="L223" i="4"/>
  <c r="P223" i="4" s="1"/>
  <c r="N237" i="4"/>
  <c r="AH237" i="4" s="1"/>
  <c r="G237" i="4"/>
  <c r="AF237" i="4" s="1"/>
  <c r="J237" i="4"/>
  <c r="Z263" i="4"/>
  <c r="Y263" i="4"/>
  <c r="AB300" i="4"/>
  <c r="AD300" i="4" s="1"/>
  <c r="AF300" i="4"/>
  <c r="J304" i="4"/>
  <c r="G304" i="4"/>
  <c r="AF304" i="4" s="1"/>
  <c r="AE304" i="4"/>
  <c r="AA333" i="4"/>
  <c r="D333" i="4"/>
  <c r="Y333" i="4"/>
  <c r="Z333" i="4"/>
  <c r="Y355" i="4"/>
  <c r="AA355" i="4"/>
  <c r="Z355" i="4"/>
  <c r="N363" i="4"/>
  <c r="AH363" i="4" s="1"/>
  <c r="O363" i="4"/>
  <c r="AI363" i="4" s="1"/>
  <c r="M363" i="4"/>
  <c r="AG363" i="4" s="1"/>
  <c r="AE363" i="4"/>
  <c r="L363" i="4"/>
  <c r="P363" i="4" s="1"/>
  <c r="J363" i="4"/>
  <c r="AE365" i="4"/>
  <c r="L365" i="4"/>
  <c r="P365" i="4" s="1"/>
  <c r="O365" i="4"/>
  <c r="AI365" i="4" s="1"/>
  <c r="N365" i="4"/>
  <c r="AH365" i="4" s="1"/>
  <c r="M365" i="4"/>
  <c r="AG365" i="4" s="1"/>
  <c r="J365" i="4"/>
  <c r="G365" i="4"/>
  <c r="AF365" i="4" s="1"/>
  <c r="Y209" i="4"/>
  <c r="N211" i="4"/>
  <c r="AH211" i="4" s="1"/>
  <c r="O211" i="4"/>
  <c r="AI211" i="4" s="1"/>
  <c r="J212" i="4"/>
  <c r="M212" i="4"/>
  <c r="AG212" i="4" s="1"/>
  <c r="L212" i="4"/>
  <c r="P212" i="4" s="1"/>
  <c r="AA214" i="4"/>
  <c r="AB214" i="4" s="1"/>
  <c r="AD214" i="4" s="1"/>
  <c r="D214" i="4"/>
  <c r="Y217" i="4"/>
  <c r="AA217" i="4"/>
  <c r="AB217" i="4" s="1"/>
  <c r="AD217" i="4" s="1"/>
  <c r="M236" i="4"/>
  <c r="AG236" i="4" s="1"/>
  <c r="L236" i="4"/>
  <c r="P236" i="4" s="1"/>
  <c r="J236" i="4"/>
  <c r="G236" i="4"/>
  <c r="AF236" i="4" s="1"/>
  <c r="Y237" i="4"/>
  <c r="N242" i="4"/>
  <c r="AH242" i="4" s="1"/>
  <c r="O242" i="4"/>
  <c r="AI242" i="4" s="1"/>
  <c r="M242" i="4"/>
  <c r="AG242" i="4" s="1"/>
  <c r="L242" i="4"/>
  <c r="P242" i="4" s="1"/>
  <c r="J242" i="4"/>
  <c r="Z249" i="4"/>
  <c r="Y249" i="4"/>
  <c r="AA249" i="4"/>
  <c r="AB249" i="4" s="1"/>
  <c r="AD249" i="4" s="1"/>
  <c r="Z257" i="4"/>
  <c r="AE263" i="4"/>
  <c r="M263" i="4"/>
  <c r="AG263" i="4" s="1"/>
  <c r="L263" i="4"/>
  <c r="P263" i="4" s="1"/>
  <c r="N263" i="4"/>
  <c r="AH263" i="4" s="1"/>
  <c r="J263" i="4"/>
  <c r="G263" i="4"/>
  <c r="AF263" i="4" s="1"/>
  <c r="AE268" i="4"/>
  <c r="G268" i="4"/>
  <c r="AF268" i="4" s="1"/>
  <c r="O268" i="4"/>
  <c r="AI268" i="4" s="1"/>
  <c r="Z319" i="4"/>
  <c r="AE325" i="4"/>
  <c r="O325" i="4"/>
  <c r="AI325" i="4" s="1"/>
  <c r="N325" i="4"/>
  <c r="AH325" i="4" s="1"/>
  <c r="M325" i="4"/>
  <c r="AG325" i="4" s="1"/>
  <c r="L325" i="4"/>
  <c r="P325" i="4" s="1"/>
  <c r="J325" i="4"/>
  <c r="G325" i="4"/>
  <c r="AF325" i="4" s="1"/>
  <c r="AE333" i="4"/>
  <c r="N333" i="4"/>
  <c r="AH333" i="4" s="1"/>
  <c r="J333" i="4"/>
  <c r="N357" i="4"/>
  <c r="AH357" i="4" s="1"/>
  <c r="M357" i="4"/>
  <c r="AG357" i="4" s="1"/>
  <c r="O357" i="4"/>
  <c r="AI357" i="4" s="1"/>
  <c r="J357" i="4"/>
  <c r="G357" i="4"/>
  <c r="AB358" i="4"/>
  <c r="AD358" i="4" s="1"/>
  <c r="Y363" i="4"/>
  <c r="AB375" i="4"/>
  <c r="AD375" i="4" s="1"/>
  <c r="N165" i="4"/>
  <c r="AH165" i="4" s="1"/>
  <c r="M165" i="4"/>
  <c r="AG165" i="4" s="1"/>
  <c r="AE213" i="4"/>
  <c r="J213" i="4"/>
  <c r="G213" i="4"/>
  <c r="AF213" i="4" s="1"/>
  <c r="O216" i="4"/>
  <c r="AI216" i="4" s="1"/>
  <c r="N216" i="4"/>
  <c r="AH216" i="4" s="1"/>
  <c r="M216" i="4"/>
  <c r="AG216" i="4" s="1"/>
  <c r="J217" i="4"/>
  <c r="M217" i="4"/>
  <c r="AG217" i="4" s="1"/>
  <c r="AA235" i="4"/>
  <c r="D235" i="4"/>
  <c r="Z237" i="4"/>
  <c r="AE307" i="4"/>
  <c r="D336" i="4"/>
  <c r="AA336" i="4"/>
  <c r="Y371" i="4"/>
  <c r="AA371" i="4"/>
  <c r="Z371" i="4"/>
  <c r="D371" i="4"/>
  <c r="AE259" i="4"/>
  <c r="G259" i="4"/>
  <c r="AF259" i="4" s="1"/>
  <c r="O259" i="4"/>
  <c r="AI259" i="4" s="1"/>
  <c r="N259" i="4"/>
  <c r="AH259" i="4" s="1"/>
  <c r="D278" i="4"/>
  <c r="AA278" i="4"/>
  <c r="Z278" i="4"/>
  <c r="Y278" i="4"/>
  <c r="J317" i="4"/>
  <c r="G317" i="4"/>
  <c r="AF317" i="4" s="1"/>
  <c r="N317" i="4"/>
  <c r="AH317" i="4" s="1"/>
  <c r="M317" i="4"/>
  <c r="AG317" i="4" s="1"/>
  <c r="L317" i="4"/>
  <c r="P317" i="4" s="1"/>
  <c r="O317" i="4"/>
  <c r="AI317" i="4" s="1"/>
  <c r="AE317" i="4"/>
  <c r="Z322" i="4"/>
  <c r="AB322" i="4" s="1"/>
  <c r="AD322" i="4" s="1"/>
  <c r="Y322" i="4"/>
  <c r="AB327" i="4"/>
  <c r="AD327" i="4" s="1"/>
  <c r="AA354" i="4"/>
  <c r="D354" i="4"/>
  <c r="Z354" i="4"/>
  <c r="Y354" i="4"/>
  <c r="AA248" i="4"/>
  <c r="AB248" i="4" s="1"/>
  <c r="AD248" i="4" s="1"/>
  <c r="Y248" i="4"/>
  <c r="Z248" i="4"/>
  <c r="Z267" i="4"/>
  <c r="Y267" i="4"/>
  <c r="M300" i="4"/>
  <c r="AG300" i="4" s="1"/>
  <c r="L300" i="4"/>
  <c r="P300" i="4" s="1"/>
  <c r="N316" i="4"/>
  <c r="AH316" i="4" s="1"/>
  <c r="M316" i="4"/>
  <c r="AG316" i="4" s="1"/>
  <c r="L316" i="4"/>
  <c r="P316" i="4" s="1"/>
  <c r="J316" i="4"/>
  <c r="G316" i="4"/>
  <c r="AF316" i="4" s="1"/>
  <c r="J332" i="4"/>
  <c r="AE332" i="4"/>
  <c r="M332" i="4"/>
  <c r="AG332" i="4" s="1"/>
  <c r="J356" i="4"/>
  <c r="O356" i="4"/>
  <c r="AI356" i="4" s="1"/>
  <c r="N356" i="4"/>
  <c r="AH356" i="4" s="1"/>
  <c r="M356" i="4"/>
  <c r="AG356" i="4" s="1"/>
  <c r="AB380" i="4"/>
  <c r="AD380" i="4" s="1"/>
  <c r="O391" i="4"/>
  <c r="AI391" i="4" s="1"/>
  <c r="M391" i="4"/>
  <c r="AG391" i="4" s="1"/>
  <c r="L391" i="4"/>
  <c r="P391" i="4" s="1"/>
  <c r="J391" i="4"/>
  <c r="AE391" i="4"/>
  <c r="G391" i="4"/>
  <c r="AF391" i="4" s="1"/>
  <c r="AA220" i="4"/>
  <c r="Z220" i="4"/>
  <c r="Y220" i="4"/>
  <c r="J267" i="4"/>
  <c r="G267" i="4"/>
  <c r="AF267" i="4" s="1"/>
  <c r="AE267" i="4"/>
  <c r="AB394" i="4"/>
  <c r="AD394" i="4" s="1"/>
  <c r="N222" i="4"/>
  <c r="AH222" i="4" s="1"/>
  <c r="O222" i="4"/>
  <c r="AI222" i="4" s="1"/>
  <c r="M222" i="4"/>
  <c r="AG222" i="4" s="1"/>
  <c r="G222" i="4"/>
  <c r="AF222" i="4" s="1"/>
  <c r="AA247" i="4"/>
  <c r="Z247" i="4"/>
  <c r="Y247" i="4"/>
  <c r="AA267" i="4"/>
  <c r="J364" i="4"/>
  <c r="N364" i="4"/>
  <c r="AH364" i="4" s="1"/>
  <c r="M364" i="4"/>
  <c r="AG364" i="4" s="1"/>
  <c r="AE364" i="4"/>
  <c r="G364" i="4"/>
  <c r="AF364" i="4" s="1"/>
  <c r="Y376" i="4"/>
  <c r="D376" i="4"/>
  <c r="AA376" i="4"/>
  <c r="AB376" i="4" s="1"/>
  <c r="AD376" i="4" s="1"/>
  <c r="AA306" i="4"/>
  <c r="AB306" i="4" s="1"/>
  <c r="AD306" i="4" s="1"/>
  <c r="D306" i="4"/>
  <c r="AE319" i="4"/>
  <c r="O319" i="4"/>
  <c r="AI319" i="4" s="1"/>
  <c r="N319" i="4"/>
  <c r="AH319" i="4" s="1"/>
  <c r="M319" i="4"/>
  <c r="AG319" i="4" s="1"/>
  <c r="L319" i="4"/>
  <c r="P319" i="4" s="1"/>
  <c r="AA334" i="4"/>
  <c r="Z334" i="4"/>
  <c r="Y334" i="4"/>
  <c r="D334" i="4"/>
  <c r="AA344" i="4"/>
  <c r="Z344" i="4"/>
  <c r="AA349" i="4"/>
  <c r="Z349" i="4"/>
  <c r="D349" i="4"/>
  <c r="J354" i="4"/>
  <c r="G354" i="4"/>
  <c r="AF354" i="4" s="1"/>
  <c r="N354" i="4"/>
  <c r="AH354" i="4" s="1"/>
  <c r="M354" i="4"/>
  <c r="AG354" i="4" s="1"/>
  <c r="L354" i="4"/>
  <c r="P354" i="4" s="1"/>
  <c r="AE354" i="4"/>
  <c r="AB367" i="4"/>
  <c r="AD367" i="4" s="1"/>
  <c r="O252" i="4"/>
  <c r="AI252" i="4" s="1"/>
  <c r="N252" i="4"/>
  <c r="AH252" i="4" s="1"/>
  <c r="G252" i="4"/>
  <c r="AF252" i="4" s="1"/>
  <c r="AB260" i="4"/>
  <c r="AD260" i="4" s="1"/>
  <c r="J262" i="4"/>
  <c r="O262" i="4"/>
  <c r="AI262" i="4" s="1"/>
  <c r="M262" i="4"/>
  <c r="AG262" i="4" s="1"/>
  <c r="G262" i="4"/>
  <c r="AF262" i="4" s="1"/>
  <c r="N291" i="4"/>
  <c r="AH291" i="4" s="1"/>
  <c r="O291" i="4"/>
  <c r="AI291" i="4" s="1"/>
  <c r="M291" i="4"/>
  <c r="AG291" i="4" s="1"/>
  <c r="L291" i="4"/>
  <c r="P291" i="4" s="1"/>
  <c r="D304" i="4"/>
  <c r="L334" i="4"/>
  <c r="P334" i="4" s="1"/>
  <c r="G334" i="4"/>
  <c r="AF334" i="4" s="1"/>
  <c r="O344" i="4"/>
  <c r="AI344" i="4" s="1"/>
  <c r="AE344" i="4"/>
  <c r="N344" i="4"/>
  <c r="AH344" i="4" s="1"/>
  <c r="L344" i="4"/>
  <c r="P344" i="4" s="1"/>
  <c r="J344" i="4"/>
  <c r="O349" i="4"/>
  <c r="AI349" i="4" s="1"/>
  <c r="J349" i="4"/>
  <c r="G349" i="4"/>
  <c r="AF349" i="4" s="1"/>
  <c r="J397" i="4"/>
  <c r="G397" i="4"/>
  <c r="AF397" i="4" s="1"/>
  <c r="AE397" i="4"/>
  <c r="O397" i="4"/>
  <c r="AI397" i="4" s="1"/>
  <c r="D383" i="4"/>
  <c r="Z383" i="4"/>
  <c r="Y383" i="4"/>
  <c r="AA383" i="4"/>
  <c r="AA403" i="4"/>
  <c r="Z403" i="4"/>
  <c r="Y403" i="4"/>
  <c r="D403" i="4"/>
  <c r="AB304" i="4"/>
  <c r="AD304" i="4" s="1"/>
  <c r="AB305" i="4"/>
  <c r="AD305" i="4" s="1"/>
  <c r="Y346" i="4"/>
  <c r="D346" i="4"/>
  <c r="D379" i="4"/>
  <c r="Z379" i="4"/>
  <c r="AA379" i="4"/>
  <c r="AB379" i="4" s="1"/>
  <c r="AD379" i="4" s="1"/>
  <c r="Y396" i="4"/>
  <c r="Z396" i="4"/>
  <c r="D396" i="4"/>
  <c r="AA396" i="4"/>
  <c r="AB399" i="4"/>
  <c r="AD399" i="4" s="1"/>
  <c r="N403" i="4"/>
  <c r="AH403" i="4" s="1"/>
  <c r="M403" i="4"/>
  <c r="AG403" i="4" s="1"/>
  <c r="L403" i="4"/>
  <c r="P403" i="4" s="1"/>
  <c r="J403" i="4"/>
  <c r="G403" i="4"/>
  <c r="AF403" i="4" s="1"/>
  <c r="AE403" i="4"/>
  <c r="O403" i="4"/>
  <c r="AI403" i="4" s="1"/>
  <c r="AE405" i="4"/>
  <c r="N405" i="4"/>
  <c r="AH405" i="4" s="1"/>
  <c r="L405" i="4"/>
  <c r="P405" i="4" s="1"/>
  <c r="G405" i="4"/>
  <c r="AF405" i="4" s="1"/>
  <c r="M405" i="4"/>
  <c r="AG405" i="4" s="1"/>
  <c r="J405" i="4"/>
  <c r="O405" i="4"/>
  <c r="AI405" i="4" s="1"/>
  <c r="AE299" i="4"/>
  <c r="N299" i="4"/>
  <c r="AH299" i="4" s="1"/>
  <c r="M299" i="4"/>
  <c r="AG299" i="4" s="1"/>
  <c r="L299" i="4"/>
  <c r="P299" i="4" s="1"/>
  <c r="AA329" i="4"/>
  <c r="AB329" i="4" s="1"/>
  <c r="AD329" i="4" s="1"/>
  <c r="D329" i="4"/>
  <c r="D331" i="4"/>
  <c r="Y331" i="4"/>
  <c r="AB374" i="4"/>
  <c r="AD374" i="4" s="1"/>
  <c r="J302" i="4"/>
  <c r="O302" i="4"/>
  <c r="AI302" i="4" s="1"/>
  <c r="O329" i="4"/>
  <c r="AI329" i="4" s="1"/>
  <c r="N329" i="4"/>
  <c r="AH329" i="4" s="1"/>
  <c r="J329" i="4"/>
  <c r="G329" i="4"/>
  <c r="AF329" i="4" s="1"/>
  <c r="J342" i="4"/>
  <c r="G342" i="4"/>
  <c r="AF342" i="4" s="1"/>
  <c r="AE342" i="4"/>
  <c r="AE367" i="4"/>
  <c r="L367" i="4"/>
  <c r="P367" i="4" s="1"/>
  <c r="J367" i="4"/>
  <c r="M381" i="4"/>
  <c r="AG381" i="4" s="1"/>
  <c r="O257" i="4"/>
  <c r="AI257" i="4" s="1"/>
  <c r="N257" i="4"/>
  <c r="AH257" i="4" s="1"/>
  <c r="M257" i="4"/>
  <c r="AG257" i="4" s="1"/>
  <c r="J282" i="4"/>
  <c r="O282" i="4"/>
  <c r="AI282" i="4" s="1"/>
  <c r="N282" i="4"/>
  <c r="AH282" i="4" s="1"/>
  <c r="AE283" i="4"/>
  <c r="M283" i="4"/>
  <c r="AG283" i="4" s="1"/>
  <c r="L283" i="4"/>
  <c r="P283" i="4" s="1"/>
  <c r="O283" i="4"/>
  <c r="AI283" i="4" s="1"/>
  <c r="J284" i="4"/>
  <c r="G284" i="4"/>
  <c r="AF284" i="4" s="1"/>
  <c r="N284" i="4"/>
  <c r="AH284" i="4" s="1"/>
  <c r="AA294" i="4"/>
  <c r="Y294" i="4"/>
  <c r="Z294" i="4"/>
  <c r="AE298" i="4"/>
  <c r="O298" i="4"/>
  <c r="AI298" i="4" s="1"/>
  <c r="N298" i="4"/>
  <c r="AH298" i="4" s="1"/>
  <c r="M298" i="4"/>
  <c r="AG298" i="4" s="1"/>
  <c r="Y302" i="4"/>
  <c r="Y329" i="4"/>
  <c r="L330" i="4"/>
  <c r="P330" i="4" s="1"/>
  <c r="G330" i="4"/>
  <c r="AF330" i="4" s="1"/>
  <c r="Z331" i="4"/>
  <c r="Y342" i="4"/>
  <c r="D390" i="4"/>
  <c r="Z390" i="4"/>
  <c r="Y390" i="4"/>
  <c r="Y282" i="4"/>
  <c r="Y283" i="4"/>
  <c r="Y284" i="4"/>
  <c r="AE285" i="4"/>
  <c r="L285" i="4"/>
  <c r="P285" i="4" s="1"/>
  <c r="N286" i="4"/>
  <c r="AH286" i="4" s="1"/>
  <c r="J286" i="4"/>
  <c r="Z287" i="4"/>
  <c r="AB287" i="4" s="1"/>
  <c r="AD287" i="4" s="1"/>
  <c r="Y287" i="4"/>
  <c r="D287" i="4"/>
  <c r="AA293" i="4"/>
  <c r="Z293" i="4"/>
  <c r="Y293" i="4"/>
  <c r="J297" i="4"/>
  <c r="G297" i="4"/>
  <c r="O297" i="4"/>
  <c r="AI297" i="4" s="1"/>
  <c r="Y298" i="4"/>
  <c r="Z302" i="4"/>
  <c r="AB302" i="4" s="1"/>
  <c r="AD302" i="4" s="1"/>
  <c r="Z327" i="4"/>
  <c r="Y327" i="4"/>
  <c r="AE328" i="4"/>
  <c r="M328" i="4"/>
  <c r="AG328" i="4" s="1"/>
  <c r="L328" i="4"/>
  <c r="P328" i="4" s="1"/>
  <c r="Z329" i="4"/>
  <c r="AA331" i="4"/>
  <c r="AB331" i="4" s="1"/>
  <c r="AD331" i="4" s="1"/>
  <c r="AA339" i="4"/>
  <c r="Z339" i="4"/>
  <c r="D339" i="4"/>
  <c r="N341" i="4"/>
  <c r="AH341" i="4" s="1"/>
  <c r="M341" i="4"/>
  <c r="AG341" i="4" s="1"/>
  <c r="AE341" i="4"/>
  <c r="Z342" i="4"/>
  <c r="AA361" i="4"/>
  <c r="Z361" i="4"/>
  <c r="Y361" i="4"/>
  <c r="N394" i="4"/>
  <c r="AH394" i="4" s="1"/>
  <c r="L394" i="4"/>
  <c r="P394" i="4" s="1"/>
  <c r="AE394" i="4"/>
  <c r="O394" i="4"/>
  <c r="AI394" i="4" s="1"/>
  <c r="M394" i="4"/>
  <c r="AG394" i="4" s="1"/>
  <c r="D398" i="4"/>
  <c r="Z398" i="4"/>
  <c r="AA292" i="4"/>
  <c r="Z292" i="4"/>
  <c r="J327" i="4"/>
  <c r="N327" i="4"/>
  <c r="AH327" i="4" s="1"/>
  <c r="M327" i="4"/>
  <c r="AG327" i="4" s="1"/>
  <c r="L327" i="4"/>
  <c r="P327" i="4" s="1"/>
  <c r="J339" i="4"/>
  <c r="G339" i="4"/>
  <c r="AF339" i="4" s="1"/>
  <c r="G340" i="4"/>
  <c r="J340" i="4"/>
  <c r="AA342" i="4"/>
  <c r="AB342" i="4" s="1"/>
  <c r="AD342" i="4" s="1"/>
  <c r="O361" i="4"/>
  <c r="AI361" i="4" s="1"/>
  <c r="L361" i="4"/>
  <c r="P361" i="4" s="1"/>
  <c r="AA366" i="4"/>
  <c r="Y366" i="4"/>
  <c r="D366" i="4"/>
  <c r="M372" i="4"/>
  <c r="AG372" i="4" s="1"/>
  <c r="G372" i="4"/>
  <c r="AF372" i="4" s="1"/>
  <c r="AE372" i="4"/>
  <c r="Y381" i="4"/>
  <c r="AA381" i="4"/>
  <c r="Z381" i="4"/>
  <c r="AB382" i="4"/>
  <c r="AD382" i="4" s="1"/>
  <c r="AB390" i="4"/>
  <c r="AD390" i="4" s="1"/>
  <c r="M398" i="4"/>
  <c r="AG398" i="4" s="1"/>
  <c r="L398" i="4"/>
  <c r="P398" i="4" s="1"/>
  <c r="G398" i="4"/>
  <c r="AF398" i="4" s="1"/>
  <c r="N398" i="4"/>
  <c r="AH398" i="4" s="1"/>
  <c r="O289" i="4"/>
  <c r="AI289" i="4" s="1"/>
  <c r="N289" i="4"/>
  <c r="AH289" i="4" s="1"/>
  <c r="D291" i="4"/>
  <c r="AA291" i="4"/>
  <c r="AB291" i="4" s="1"/>
  <c r="AD291" i="4" s="1"/>
  <c r="J292" i="4"/>
  <c r="AE292" i="4"/>
  <c r="AA298" i="4"/>
  <c r="AB298" i="4" s="1"/>
  <c r="AD298" i="4" s="1"/>
  <c r="N326" i="4"/>
  <c r="AH326" i="4" s="1"/>
  <c r="O326" i="4"/>
  <c r="AI326" i="4" s="1"/>
  <c r="M326" i="4"/>
  <c r="AG326" i="4" s="1"/>
  <c r="AE338" i="4"/>
  <c r="M338" i="4"/>
  <c r="AG338" i="4" s="1"/>
  <c r="L338" i="4"/>
  <c r="P338" i="4" s="1"/>
  <c r="J338" i="4"/>
  <c r="G338" i="4"/>
  <c r="AF338" i="4" s="1"/>
  <c r="J352" i="4"/>
  <c r="G352" i="4"/>
  <c r="AF352" i="4" s="1"/>
  <c r="L352" i="4"/>
  <c r="P352" i="4" s="1"/>
  <c r="M352" i="4"/>
  <c r="AG352" i="4" s="1"/>
  <c r="G366" i="4"/>
  <c r="AF366" i="4" s="1"/>
  <c r="J366" i="4"/>
  <c r="N381" i="4"/>
  <c r="AH381" i="4" s="1"/>
  <c r="L381" i="4"/>
  <c r="P381" i="4" s="1"/>
  <c r="D389" i="4"/>
  <c r="AA389" i="4"/>
  <c r="Z389" i="4"/>
  <c r="Y389" i="4"/>
  <c r="AA372" i="4"/>
  <c r="Y372" i="4"/>
  <c r="Z372" i="4"/>
  <c r="D372" i="4"/>
  <c r="Y391" i="4"/>
  <c r="AA391" i="4"/>
  <c r="AB391" i="4" s="1"/>
  <c r="AD391" i="4" s="1"/>
  <c r="J322" i="4"/>
  <c r="O322" i="4"/>
  <c r="AI322" i="4" s="1"/>
  <c r="Y387" i="4"/>
  <c r="AA387" i="4"/>
  <c r="AB387" i="4" s="1"/>
  <c r="AD387" i="4" s="1"/>
  <c r="O309" i="4"/>
  <c r="AI309" i="4" s="1"/>
  <c r="N309" i="4"/>
  <c r="AH309" i="4" s="1"/>
  <c r="AE323" i="4"/>
  <c r="M323" i="4"/>
  <c r="AG323" i="4" s="1"/>
  <c r="L323" i="4"/>
  <c r="P323" i="4" s="1"/>
  <c r="N296" i="4"/>
  <c r="AH296" i="4" s="1"/>
  <c r="M296" i="4"/>
  <c r="AG296" i="4" s="1"/>
  <c r="L296" i="4"/>
  <c r="P296" i="4" s="1"/>
  <c r="J324" i="4"/>
  <c r="G324" i="4"/>
  <c r="N358" i="4"/>
  <c r="AH358" i="4" s="1"/>
  <c r="J358" i="4"/>
  <c r="G358" i="4"/>
  <c r="AF358" i="4" s="1"/>
  <c r="M377" i="4"/>
  <c r="AG377" i="4" s="1"/>
  <c r="L377" i="4"/>
  <c r="P377" i="4" s="1"/>
  <c r="N377" i="4"/>
  <c r="AH377" i="4" s="1"/>
  <c r="Z385" i="4"/>
  <c r="AA385" i="4"/>
  <c r="AB385" i="4" s="1"/>
  <c r="AD385" i="4" s="1"/>
  <c r="Y386" i="4"/>
  <c r="AA386" i="4"/>
  <c r="Z386" i="4"/>
  <c r="D370" i="4"/>
  <c r="AA370" i="4"/>
  <c r="AB370" i="4" s="1"/>
  <c r="AD370" i="4" s="1"/>
  <c r="M395" i="4"/>
  <c r="AG395" i="4" s="1"/>
  <c r="L395" i="4"/>
  <c r="P395" i="4" s="1"/>
  <c r="AE395" i="4"/>
  <c r="G396" i="4"/>
  <c r="AF396" i="4" s="1"/>
  <c r="J396" i="4"/>
  <c r="N346" i="4"/>
  <c r="AH346" i="4" s="1"/>
  <c r="M346" i="4"/>
  <c r="AG346" i="4" s="1"/>
  <c r="G401" i="4"/>
  <c r="L401" i="4"/>
  <c r="P401" i="4" s="1"/>
  <c r="J347" i="4"/>
  <c r="G347" i="4"/>
  <c r="AF347" i="4" s="1"/>
  <c r="G382" i="4"/>
  <c r="AF382" i="4" s="1"/>
  <c r="AE382" i="4"/>
  <c r="D399" i="4"/>
  <c r="Z399" i="4"/>
  <c r="N368" i="4"/>
  <c r="AH368" i="4" s="1"/>
  <c r="L368" i="4"/>
  <c r="P368" i="4" s="1"/>
  <c r="AE368" i="4"/>
  <c r="AE383" i="4"/>
  <c r="Z401" i="4"/>
  <c r="Y401" i="4"/>
  <c r="J37" i="5" l="1"/>
  <c r="K71" i="5"/>
  <c r="J71" i="5"/>
  <c r="J42" i="5"/>
  <c r="K42" i="5"/>
  <c r="K85" i="5"/>
  <c r="J85" i="5"/>
  <c r="G34" i="5"/>
  <c r="H32" i="5"/>
  <c r="J79" i="5"/>
  <c r="J77" i="5"/>
  <c r="K33" i="5"/>
  <c r="J33" i="5"/>
  <c r="J87" i="5"/>
  <c r="J34" i="5"/>
  <c r="K62" i="5"/>
  <c r="J62" i="5"/>
  <c r="J56" i="5"/>
  <c r="J47" i="5"/>
  <c r="K86" i="5"/>
  <c r="J86" i="5"/>
  <c r="J32" i="5"/>
  <c r="J50" i="5"/>
  <c r="K67" i="5"/>
  <c r="J67" i="5"/>
  <c r="K65" i="5"/>
  <c r="J65" i="5"/>
  <c r="D10" i="4"/>
  <c r="AA10" i="4"/>
  <c r="Z10" i="4"/>
  <c r="Y10" i="4"/>
  <c r="AB354" i="4"/>
  <c r="AD354" i="4" s="1"/>
  <c r="AB204" i="4"/>
  <c r="AD204" i="4" s="1"/>
  <c r="AB262" i="4"/>
  <c r="AD262" i="4" s="1"/>
  <c r="J69" i="5"/>
  <c r="AB108" i="4"/>
  <c r="AD108" i="4" s="1"/>
  <c r="AF70" i="4"/>
  <c r="AB70" i="4"/>
  <c r="AD70" i="4" s="1"/>
  <c r="H75" i="5"/>
  <c r="AB91" i="4"/>
  <c r="AD91" i="4" s="1"/>
  <c r="K81" i="5"/>
  <c r="G49" i="5"/>
  <c r="AB222" i="4"/>
  <c r="AD222" i="4" s="1"/>
  <c r="AB254" i="4"/>
  <c r="AD254" i="4" s="1"/>
  <c r="AB44" i="4"/>
  <c r="AD44" i="4" s="1"/>
  <c r="J78" i="5"/>
  <c r="AB123" i="4"/>
  <c r="AD123" i="4" s="1"/>
  <c r="G62" i="5"/>
  <c r="M54" i="5"/>
  <c r="M42" i="5"/>
  <c r="D24" i="4"/>
  <c r="Z24" i="4"/>
  <c r="Y24" i="4"/>
  <c r="AA24" i="4"/>
  <c r="AB24" i="4" s="1"/>
  <c r="AD24" i="4" s="1"/>
  <c r="T24" i="4" s="1"/>
  <c r="AB232" i="4"/>
  <c r="AD232" i="4" s="1"/>
  <c r="M49" i="5"/>
  <c r="J83" i="5"/>
  <c r="J43" i="5"/>
  <c r="AB189" i="4"/>
  <c r="AD189" i="4" s="1"/>
  <c r="I18" i="5"/>
  <c r="AB352" i="4"/>
  <c r="AD352" i="4" s="1"/>
  <c r="H73" i="5"/>
  <c r="Y21" i="4"/>
  <c r="AA21" i="4"/>
  <c r="Z21" i="4"/>
  <c r="D21" i="4"/>
  <c r="I73" i="5"/>
  <c r="K73" i="5" s="1"/>
  <c r="H49" i="5"/>
  <c r="J64" i="5"/>
  <c r="Z7" i="4"/>
  <c r="Y7" i="4"/>
  <c r="AA7" i="4"/>
  <c r="D7" i="4"/>
  <c r="AB12" i="4"/>
  <c r="AD12" i="4" s="1"/>
  <c r="AB294" i="4"/>
  <c r="AD294" i="4" s="1"/>
  <c r="AB233" i="4"/>
  <c r="AD233" i="4" s="1"/>
  <c r="Y31" i="4"/>
  <c r="D31" i="4"/>
  <c r="AA31" i="4"/>
  <c r="Z31" i="4"/>
  <c r="AB66" i="4"/>
  <c r="AD66" i="4" s="1"/>
  <c r="J51" i="5"/>
  <c r="E11" i="5"/>
  <c r="K38" i="5"/>
  <c r="AB205" i="4"/>
  <c r="AD205" i="4" s="1"/>
  <c r="H37" i="5"/>
  <c r="AB25" i="4"/>
  <c r="AD25" i="4" s="1"/>
  <c r="T25" i="4" s="1"/>
  <c r="AF384" i="4"/>
  <c r="AB384" i="4"/>
  <c r="AD384" i="4" s="1"/>
  <c r="AB259" i="4"/>
  <c r="AD259" i="4" s="1"/>
  <c r="I31" i="5"/>
  <c r="K31" i="5" s="1"/>
  <c r="I82" i="5"/>
  <c r="L68" i="5"/>
  <c r="M51" i="5"/>
  <c r="AF24" i="4"/>
  <c r="AB226" i="4"/>
  <c r="AD226" i="4" s="1"/>
  <c r="AF226" i="4"/>
  <c r="AB60" i="4"/>
  <c r="AD60" i="4" s="1"/>
  <c r="H65" i="5"/>
  <c r="L56" i="5"/>
  <c r="I87" i="5"/>
  <c r="K87" i="5" s="1"/>
  <c r="M63" i="5"/>
  <c r="H47" i="5"/>
  <c r="H39" i="5"/>
  <c r="AB350" i="4"/>
  <c r="AD350" i="4" s="1"/>
  <c r="AB169" i="4"/>
  <c r="AD169" i="4" s="1"/>
  <c r="N8" i="3"/>
  <c r="H86" i="5"/>
  <c r="H34" i="5"/>
  <c r="G82" i="5"/>
  <c r="AB39" i="4"/>
  <c r="AD39" i="4" s="1"/>
  <c r="AF297" i="4"/>
  <c r="AB297" i="4"/>
  <c r="AD297" i="4" s="1"/>
  <c r="AF25" i="4"/>
  <c r="AB28" i="4"/>
  <c r="AD28" i="4" s="1"/>
  <c r="T28" i="4" s="1"/>
  <c r="AB55" i="4"/>
  <c r="AD55" i="4" s="1"/>
  <c r="G68" i="5"/>
  <c r="AB392" i="4"/>
  <c r="AD392" i="4" s="1"/>
  <c r="Y11" i="4"/>
  <c r="D11" i="4"/>
  <c r="AA11" i="4"/>
  <c r="Z11" i="4"/>
  <c r="AB386" i="4"/>
  <c r="AD386" i="4" s="1"/>
  <c r="AB336" i="4"/>
  <c r="AD336" i="4" s="1"/>
  <c r="AF191" i="4"/>
  <c r="AB191" i="4"/>
  <c r="AD191" i="4" s="1"/>
  <c r="K60" i="5"/>
  <c r="L55" i="5"/>
  <c r="AB84" i="4"/>
  <c r="AD84" i="4" s="1"/>
  <c r="L74" i="5"/>
  <c r="H67" i="5"/>
  <c r="G35" i="5"/>
  <c r="AB143" i="4"/>
  <c r="AD143" i="4" s="1"/>
  <c r="AB244" i="4"/>
  <c r="AD244" i="4" s="1"/>
  <c r="L86" i="5"/>
  <c r="I49" i="5"/>
  <c r="G31" i="5"/>
  <c r="AB184" i="4"/>
  <c r="AD184" i="4" s="1"/>
  <c r="N30" i="5"/>
  <c r="M30" i="5"/>
  <c r="L30" i="5"/>
  <c r="H30" i="5"/>
  <c r="G30" i="5"/>
  <c r="F30" i="5"/>
  <c r="J30" i="5" s="1"/>
  <c r="E30" i="5"/>
  <c r="D30" i="5"/>
  <c r="C30" i="5"/>
  <c r="I30" i="5"/>
  <c r="N29" i="5"/>
  <c r="E29" i="5"/>
  <c r="L7" i="5"/>
  <c r="F29" i="5"/>
  <c r="D29" i="5"/>
  <c r="C29" i="5"/>
  <c r="M29" i="5" s="1"/>
  <c r="AB45" i="4"/>
  <c r="AD45" i="4" s="1"/>
  <c r="H46" i="5"/>
  <c r="H82" i="5"/>
  <c r="AB292" i="4"/>
  <c r="AD292" i="4" s="1"/>
  <c r="AB69" i="4"/>
  <c r="AD69" i="4" s="1"/>
  <c r="AB206" i="4"/>
  <c r="AD206" i="4" s="1"/>
  <c r="AB83" i="4"/>
  <c r="AD83" i="4" s="1"/>
  <c r="G87" i="5"/>
  <c r="M75" i="5"/>
  <c r="AB125" i="4"/>
  <c r="AD125" i="4" s="1"/>
  <c r="G86" i="5"/>
  <c r="AB235" i="4"/>
  <c r="AD235" i="4" s="1"/>
  <c r="AB402" i="4"/>
  <c r="AD402" i="4" s="1"/>
  <c r="AF402" i="4"/>
  <c r="AB299" i="4"/>
  <c r="AD299" i="4" s="1"/>
  <c r="AB364" i="4"/>
  <c r="AD364" i="4" s="1"/>
  <c r="L81" i="5"/>
  <c r="H77" i="5"/>
  <c r="L57" i="5"/>
  <c r="H53" i="5"/>
  <c r="G33" i="5"/>
  <c r="AB79" i="4"/>
  <c r="AD79" i="4" s="1"/>
  <c r="M56" i="5"/>
  <c r="J44" i="5"/>
  <c r="K59" i="5"/>
  <c r="AB158" i="4"/>
  <c r="AD158" i="4" s="1"/>
  <c r="AB75" i="4"/>
  <c r="AD75" i="4" s="1"/>
  <c r="AB32" i="4"/>
  <c r="AD32" i="4" s="1"/>
  <c r="AB50" i="4"/>
  <c r="AD50" i="4" s="1"/>
  <c r="AB313" i="4"/>
  <c r="AD313" i="4" s="1"/>
  <c r="AB88" i="4"/>
  <c r="AD88" i="4" s="1"/>
  <c r="M86" i="5"/>
  <c r="G66" i="5"/>
  <c r="L42" i="5"/>
  <c r="M82" i="5"/>
  <c r="AB163" i="4"/>
  <c r="AD163" i="4" s="1"/>
  <c r="AB228" i="4"/>
  <c r="AD228" i="4" s="1"/>
  <c r="D27" i="4"/>
  <c r="Z27" i="4"/>
  <c r="Y27" i="4"/>
  <c r="AA27" i="4"/>
  <c r="AB27" i="4" s="1"/>
  <c r="AD27" i="4" s="1"/>
  <c r="T27" i="4" s="1"/>
  <c r="AB178" i="4"/>
  <c r="AD178" i="4" s="1"/>
  <c r="D29" i="4"/>
  <c r="Y29" i="4"/>
  <c r="Z29" i="4"/>
  <c r="AA29" i="4"/>
  <c r="J58" i="5"/>
  <c r="D15" i="4"/>
  <c r="Z15" i="4"/>
  <c r="Y15" i="4"/>
  <c r="AA15" i="4"/>
  <c r="AB15" i="4" s="1"/>
  <c r="AD15" i="4" s="1"/>
  <c r="T15" i="4" s="1"/>
  <c r="Y16" i="4"/>
  <c r="D16" i="4"/>
  <c r="AA16" i="4"/>
  <c r="Z16" i="4"/>
  <c r="AB269" i="4"/>
  <c r="AD269" i="4" s="1"/>
  <c r="AB203" i="4"/>
  <c r="AD203" i="4" s="1"/>
  <c r="L75" i="5"/>
  <c r="H55" i="5"/>
  <c r="AB236" i="4"/>
  <c r="AD236" i="4" s="1"/>
  <c r="AB371" i="4"/>
  <c r="AD371" i="4" s="1"/>
  <c r="AB227" i="4"/>
  <c r="AD227" i="4" s="1"/>
  <c r="AB144" i="4"/>
  <c r="AD144" i="4" s="1"/>
  <c r="AB182" i="4"/>
  <c r="AD182" i="4" s="1"/>
  <c r="AB303" i="4"/>
  <c r="AD303" i="4" s="1"/>
  <c r="D14" i="4"/>
  <c r="Y14" i="4"/>
  <c r="AA14" i="4"/>
  <c r="AB14" i="4" s="1"/>
  <c r="AD14" i="4" s="1"/>
  <c r="T14" i="4" s="1"/>
  <c r="Z14" i="4"/>
  <c r="AF194" i="4"/>
  <c r="AB194" i="4"/>
  <c r="AD194" i="4" s="1"/>
  <c r="H35" i="5"/>
  <c r="AB168" i="4"/>
  <c r="AD168" i="4" s="1"/>
  <c r="I35" i="5"/>
  <c r="AB110" i="4"/>
  <c r="AD110" i="4" s="1"/>
  <c r="AB388" i="4"/>
  <c r="AD388" i="4" s="1"/>
  <c r="AF388" i="4"/>
  <c r="G56" i="5"/>
  <c r="AB135" i="4"/>
  <c r="AD135" i="4" s="1"/>
  <c r="L77" i="5"/>
  <c r="AB330" i="4"/>
  <c r="AD330" i="4" s="1"/>
  <c r="AB372" i="4"/>
  <c r="AD372" i="4" s="1"/>
  <c r="AB403" i="4"/>
  <c r="AD403" i="4" s="1"/>
  <c r="AB278" i="4"/>
  <c r="AD278" i="4" s="1"/>
  <c r="AB333" i="4"/>
  <c r="AD333" i="4" s="1"/>
  <c r="AB365" i="4"/>
  <c r="AD365" i="4" s="1"/>
  <c r="AB245" i="4"/>
  <c r="AD245" i="4" s="1"/>
  <c r="AB117" i="4"/>
  <c r="AD117" i="4" s="1"/>
  <c r="AF29" i="4"/>
  <c r="I77" i="5"/>
  <c r="K77" i="5" s="1"/>
  <c r="G41" i="5"/>
  <c r="L33" i="5"/>
  <c r="H68" i="5"/>
  <c r="G72" i="5"/>
  <c r="L64" i="5"/>
  <c r="L32" i="5"/>
  <c r="G71" i="5"/>
  <c r="G63" i="5"/>
  <c r="L59" i="5"/>
  <c r="M35" i="5"/>
  <c r="AB33" i="4"/>
  <c r="AD33" i="4" s="1"/>
  <c r="AB49" i="4"/>
  <c r="AD49" i="4" s="1"/>
  <c r="AF27" i="4"/>
  <c r="AB337" i="4"/>
  <c r="AD337" i="4" s="1"/>
  <c r="AB57" i="4"/>
  <c r="AD57" i="4" s="1"/>
  <c r="AF28" i="4"/>
  <c r="AF9" i="4"/>
  <c r="J17" i="5" s="1"/>
  <c r="T9" i="4"/>
  <c r="H66" i="5"/>
  <c r="AB85" i="4"/>
  <c r="AD85" i="4" s="1"/>
  <c r="AB369" i="4"/>
  <c r="AD369" i="4" s="1"/>
  <c r="AB316" i="4"/>
  <c r="AD316" i="4" s="1"/>
  <c r="K55" i="5"/>
  <c r="J55" i="5"/>
  <c r="AB247" i="4"/>
  <c r="AD247" i="4" s="1"/>
  <c r="J54" i="5"/>
  <c r="J46" i="5"/>
  <c r="AB340" i="4"/>
  <c r="AD340" i="4" s="1"/>
  <c r="AF340" i="4"/>
  <c r="AB172" i="4"/>
  <c r="AD172" i="4" s="1"/>
  <c r="AB250" i="4"/>
  <c r="AD250" i="4" s="1"/>
  <c r="AF17" i="4"/>
  <c r="G32" i="5" s="1"/>
  <c r="L54" i="5"/>
  <c r="J76" i="5"/>
  <c r="AB207" i="4"/>
  <c r="AD207" i="4" s="1"/>
  <c r="AB43" i="4"/>
  <c r="AD43" i="4" s="1"/>
  <c r="M62" i="5"/>
  <c r="AB209" i="4"/>
  <c r="AD209" i="4" s="1"/>
  <c r="AB243" i="4"/>
  <c r="AD243" i="4" s="1"/>
  <c r="AB58" i="4"/>
  <c r="AD58" i="4" s="1"/>
  <c r="AB19" i="4"/>
  <c r="AD19" i="4" s="1"/>
  <c r="AA20" i="4"/>
  <c r="Z20" i="4"/>
  <c r="Y20" i="4"/>
  <c r="D20" i="4"/>
  <c r="H85" i="5"/>
  <c r="M31" i="5"/>
  <c r="Y6" i="4"/>
  <c r="AA6" i="4"/>
  <c r="Z6" i="4"/>
  <c r="D6" i="4"/>
  <c r="G46" i="5"/>
  <c r="AB263" i="4"/>
  <c r="AD263" i="4" s="1"/>
  <c r="AB319" i="4"/>
  <c r="AD319" i="4" s="1"/>
  <c r="AB314" i="4"/>
  <c r="AD314" i="4" s="1"/>
  <c r="H31" i="5"/>
  <c r="L66" i="5"/>
  <c r="AB381" i="4"/>
  <c r="AD381" i="4" s="1"/>
  <c r="AB356" i="4"/>
  <c r="AD356" i="4" s="1"/>
  <c r="AB195" i="4"/>
  <c r="AD195" i="4" s="1"/>
  <c r="AF19" i="4"/>
  <c r="T19" i="4"/>
  <c r="AB347" i="4"/>
  <c r="AD347" i="4" s="1"/>
  <c r="AB201" i="4"/>
  <c r="AD201" i="4" s="1"/>
  <c r="L41" i="5"/>
  <c r="AB151" i="4"/>
  <c r="AD151" i="4" s="1"/>
  <c r="L63" i="5"/>
  <c r="I39" i="5"/>
  <c r="K39" i="5" s="1"/>
  <c r="AF16" i="4"/>
  <c r="AB74" i="4"/>
  <c r="AD74" i="4" s="1"/>
  <c r="AB99" i="4"/>
  <c r="AD99" i="4" s="1"/>
  <c r="I66" i="5"/>
  <c r="AF401" i="4"/>
  <c r="AB401" i="4"/>
  <c r="AD401" i="4" s="1"/>
  <c r="AB324" i="4"/>
  <c r="AD324" i="4" s="1"/>
  <c r="AF324" i="4"/>
  <c r="AB383" i="4"/>
  <c r="AD383" i="4" s="1"/>
  <c r="AB349" i="4"/>
  <c r="AD349" i="4" s="1"/>
  <c r="AB238" i="4"/>
  <c r="AD238" i="4" s="1"/>
  <c r="AB378" i="4"/>
  <c r="AD378" i="4" s="1"/>
  <c r="AA23" i="4"/>
  <c r="Z23" i="4"/>
  <c r="Y23" i="4"/>
  <c r="D23" i="4"/>
  <c r="H41" i="5"/>
  <c r="M33" i="5"/>
  <c r="M72" i="5"/>
  <c r="AB102" i="4"/>
  <c r="AD102" i="4" s="1"/>
  <c r="H56" i="5"/>
  <c r="AB270" i="4"/>
  <c r="AD270" i="4" s="1"/>
  <c r="AF253" i="4"/>
  <c r="AB253" i="4"/>
  <c r="AD253" i="4" s="1"/>
  <c r="H71" i="5"/>
  <c r="AF199" i="4"/>
  <c r="AB199" i="4"/>
  <c r="AD199" i="4" s="1"/>
  <c r="AB48" i="4"/>
  <c r="AD48" i="4" s="1"/>
  <c r="AB202" i="4"/>
  <c r="AD202" i="4" s="1"/>
  <c r="AB42" i="4"/>
  <c r="AD42" i="4" s="1"/>
  <c r="AB150" i="4"/>
  <c r="AD150" i="4" s="1"/>
  <c r="AB396" i="4"/>
  <c r="AD396" i="4" s="1"/>
  <c r="AB118" i="4"/>
  <c r="AD118" i="4" s="1"/>
  <c r="AB105" i="4"/>
  <c r="AD105" i="4" s="1"/>
  <c r="D7" i="5"/>
  <c r="AF345" i="4"/>
  <c r="AB345" i="4"/>
  <c r="AD345" i="4" s="1"/>
  <c r="AB213" i="4"/>
  <c r="AD213" i="4" s="1"/>
  <c r="AB334" i="4"/>
  <c r="AD334" i="4" s="1"/>
  <c r="AB397" i="4"/>
  <c r="AD397" i="4" s="1"/>
  <c r="AB225" i="4"/>
  <c r="AD225" i="4" s="1"/>
  <c r="H79" i="5"/>
  <c r="AB141" i="4"/>
  <c r="AD141" i="4" s="1"/>
  <c r="AB119" i="4"/>
  <c r="AD119" i="4" s="1"/>
  <c r="AB293" i="4"/>
  <c r="AD293" i="4" s="1"/>
  <c r="G42" i="5"/>
  <c r="AA30" i="4"/>
  <c r="D30" i="4"/>
  <c r="Z30" i="4"/>
  <c r="Y30" i="4"/>
  <c r="AF357" i="4"/>
  <c r="AB357" i="4"/>
  <c r="AD357" i="4" s="1"/>
  <c r="T12" i="4"/>
  <c r="AF12" i="4"/>
  <c r="I13" i="5" s="1"/>
  <c r="AB339" i="4"/>
  <c r="AD339" i="4" s="1"/>
  <c r="AB272" i="4"/>
  <c r="AD272" i="4" s="1"/>
  <c r="AB252" i="4"/>
  <c r="AD252" i="4" s="1"/>
  <c r="Y26" i="4"/>
  <c r="D26" i="4"/>
  <c r="AA26" i="4"/>
  <c r="AB26" i="4" s="1"/>
  <c r="AD26" i="4" s="1"/>
  <c r="T26" i="4" s="1"/>
  <c r="Z26" i="4"/>
  <c r="AB276" i="4"/>
  <c r="AD276" i="4" s="1"/>
  <c r="AB208" i="4"/>
  <c r="AD208" i="4" s="1"/>
  <c r="AF10" i="4"/>
  <c r="AB145" i="4"/>
  <c r="AD145" i="4" s="1"/>
  <c r="AB273" i="4"/>
  <c r="AD273" i="4" s="1"/>
  <c r="AF180" i="4"/>
  <c r="AB180" i="4"/>
  <c r="AD180" i="4" s="1"/>
  <c r="D8" i="4"/>
  <c r="Y8" i="4"/>
  <c r="Z8" i="4"/>
  <c r="AA8" i="4"/>
  <c r="AB8" i="4" s="1"/>
  <c r="AD8" i="4" s="1"/>
  <c r="T8" i="4" s="1"/>
  <c r="G88" i="5"/>
  <c r="I88" i="5"/>
  <c r="K88" i="5" s="1"/>
  <c r="H88" i="5"/>
  <c r="AB268" i="4"/>
  <c r="AD268" i="4" s="1"/>
  <c r="I63" i="5"/>
  <c r="AB94" i="4"/>
  <c r="AD94" i="4" s="1"/>
  <c r="AB146" i="4"/>
  <c r="AD146" i="4" s="1"/>
  <c r="AB59" i="4"/>
  <c r="AD59" i="4" s="1"/>
  <c r="AB52" i="4"/>
  <c r="AD52" i="4" s="1"/>
  <c r="H62" i="5"/>
  <c r="N6" i="3"/>
  <c r="G54" i="5"/>
  <c r="AB120" i="4"/>
  <c r="AD120" i="4" s="1"/>
  <c r="AB124" i="4"/>
  <c r="AD124" i="4" s="1"/>
  <c r="AB361" i="4"/>
  <c r="AD361" i="4" s="1"/>
  <c r="AB47" i="4"/>
  <c r="AD47" i="4" s="1"/>
  <c r="AB332" i="4"/>
  <c r="AD332" i="4" s="1"/>
  <c r="AB280" i="4"/>
  <c r="AD280" i="4" s="1"/>
  <c r="AF280" i="4"/>
  <c r="L62" i="5"/>
  <c r="AF351" i="4"/>
  <c r="AB351" i="4"/>
  <c r="AD351" i="4" s="1"/>
  <c r="AB279" i="4"/>
  <c r="AD279" i="4" s="1"/>
  <c r="AF275" i="4"/>
  <c r="J18" i="5" s="1"/>
  <c r="AB275" i="4"/>
  <c r="AD275" i="4" s="1"/>
  <c r="I79" i="5"/>
  <c r="K79" i="5" s="1"/>
  <c r="AF166" i="4"/>
  <c r="AB166" i="4"/>
  <c r="AD166" i="4" s="1"/>
  <c r="AB343" i="4"/>
  <c r="AD343" i="4" s="1"/>
  <c r="AF78" i="4"/>
  <c r="AB78" i="4"/>
  <c r="AD78" i="4" s="1"/>
  <c r="AB106" i="4"/>
  <c r="AD106" i="4" s="1"/>
  <c r="L79" i="5"/>
  <c r="AB355" i="4"/>
  <c r="AD355" i="4" s="1"/>
  <c r="M79" i="5"/>
  <c r="AB265" i="4"/>
  <c r="AD265" i="4" s="1"/>
  <c r="AB220" i="4"/>
  <c r="AD220" i="4" s="1"/>
  <c r="AB404" i="4"/>
  <c r="AD404" i="4" s="1"/>
  <c r="AB389" i="4"/>
  <c r="AD389" i="4" s="1"/>
  <c r="AB366" i="4"/>
  <c r="AD366" i="4" s="1"/>
  <c r="AB344" i="4"/>
  <c r="AD344" i="4" s="1"/>
  <c r="AB267" i="4"/>
  <c r="AD267" i="4" s="1"/>
  <c r="AB257" i="4"/>
  <c r="AD257" i="4" s="1"/>
  <c r="AB237" i="4"/>
  <c r="AD237" i="4" s="1"/>
  <c r="AB230" i="4"/>
  <c r="AD230" i="4" s="1"/>
  <c r="AB224" i="4"/>
  <c r="AD224" i="4" s="1"/>
  <c r="AF90" i="4"/>
  <c r="AB90" i="4"/>
  <c r="AD90" i="4" s="1"/>
  <c r="AB160" i="4"/>
  <c r="AD160" i="4" s="1"/>
  <c r="Y22" i="4"/>
  <c r="D22" i="4"/>
  <c r="AA22" i="4"/>
  <c r="Z22" i="4"/>
  <c r="AB115" i="4"/>
  <c r="AD115" i="4" s="1"/>
  <c r="AB100" i="4"/>
  <c r="AD100" i="4" s="1"/>
  <c r="AB167" i="4"/>
  <c r="AD167" i="4" s="1"/>
  <c r="AB196" i="4"/>
  <c r="AD196" i="4" s="1"/>
  <c r="D17" i="4"/>
  <c r="AA17" i="4"/>
  <c r="Z17" i="4"/>
  <c r="Y17" i="4"/>
  <c r="AB157" i="4"/>
  <c r="AD157" i="4" s="1"/>
  <c r="AB73" i="4"/>
  <c r="AD73" i="4" s="1"/>
  <c r="AB149" i="4"/>
  <c r="AD149" i="4" s="1"/>
  <c r="K18" i="5" l="1"/>
  <c r="AB17" i="4"/>
  <c r="AD17" i="4" s="1"/>
  <c r="T17" i="4" s="1"/>
  <c r="AB16" i="4"/>
  <c r="AD16" i="4" s="1"/>
  <c r="T16" i="4" s="1"/>
  <c r="G29" i="5"/>
  <c r="AB11" i="4"/>
  <c r="AD11" i="4" s="1"/>
  <c r="T11" i="4" s="1"/>
  <c r="J22" i="5"/>
  <c r="I11" i="5"/>
  <c r="F28" i="5"/>
  <c r="C28" i="5"/>
  <c r="M28" i="5"/>
  <c r="L28" i="5"/>
  <c r="G28" i="5"/>
  <c r="I28" i="5"/>
  <c r="J39" i="5"/>
  <c r="N28" i="5"/>
  <c r="I14" i="5"/>
  <c r="I19" i="5"/>
  <c r="J73" i="5"/>
  <c r="N46" i="3"/>
  <c r="H29" i="5"/>
  <c r="K49" i="5"/>
  <c r="J49" i="5"/>
  <c r="I20" i="5"/>
  <c r="I15" i="5"/>
  <c r="I21" i="5"/>
  <c r="K21" i="5" s="1"/>
  <c r="I16" i="5"/>
  <c r="K16" i="5" s="1"/>
  <c r="AB10" i="4"/>
  <c r="AD10" i="4" s="1"/>
  <c r="T10" i="4" s="1"/>
  <c r="AB20" i="4"/>
  <c r="AD20" i="4" s="1"/>
  <c r="T20" i="4" s="1"/>
  <c r="AB21" i="4"/>
  <c r="AD21" i="4" s="1"/>
  <c r="T21" i="4" s="1"/>
  <c r="E12" i="5"/>
  <c r="E15" i="5"/>
  <c r="J11" i="5"/>
  <c r="J20" i="5"/>
  <c r="K66" i="5"/>
  <c r="J66" i="5"/>
  <c r="AB29" i="4"/>
  <c r="AD29" i="4" s="1"/>
  <c r="T29" i="4" s="1"/>
  <c r="I12" i="5"/>
  <c r="J21" i="5"/>
  <c r="AB23" i="4"/>
  <c r="AD23" i="4" s="1"/>
  <c r="T23" i="4" s="1"/>
  <c r="I22" i="5"/>
  <c r="K22" i="5" s="1"/>
  <c r="L29" i="5"/>
  <c r="AB30" i="4"/>
  <c r="AD30" i="4" s="1"/>
  <c r="T30" i="4" s="1"/>
  <c r="J14" i="5"/>
  <c r="H33" i="5"/>
  <c r="H28" i="5" s="1"/>
  <c r="I29" i="5"/>
  <c r="K29" i="5" s="1"/>
  <c r="J12" i="5"/>
  <c r="I17" i="5"/>
  <c r="K17" i="5" s="1"/>
  <c r="J15" i="5"/>
  <c r="J31" i="5"/>
  <c r="J88" i="5"/>
  <c r="K30" i="5"/>
  <c r="J13" i="5"/>
  <c r="K13" i="5" s="1"/>
  <c r="J35" i="5"/>
  <c r="K35" i="5"/>
  <c r="AB22" i="4"/>
  <c r="AD22" i="4" s="1"/>
  <c r="T22" i="4" s="1"/>
  <c r="AB31" i="4"/>
  <c r="AD31" i="4" s="1"/>
  <c r="T31" i="4" s="1"/>
  <c r="J19" i="5"/>
  <c r="H36" i="5"/>
  <c r="G36" i="5"/>
  <c r="J16" i="5"/>
  <c r="K63" i="5"/>
  <c r="J63" i="5"/>
  <c r="AB6" i="4"/>
  <c r="AD6" i="4" s="1"/>
  <c r="T6" i="4" s="1"/>
  <c r="J82" i="5"/>
  <c r="K82" i="5"/>
  <c r="AB7" i="4"/>
  <c r="AD7" i="4" s="1"/>
  <c r="T7" i="4" s="1"/>
  <c r="E16" i="5" l="1"/>
  <c r="E14" i="5"/>
  <c r="I5" i="5"/>
  <c r="O34" i="5"/>
  <c r="P34" i="5" s="1"/>
  <c r="O36" i="5"/>
  <c r="P36" i="5" s="1"/>
  <c r="O35" i="5"/>
  <c r="P35" i="5" s="1"/>
  <c r="O31" i="5"/>
  <c r="P31" i="5" s="1"/>
  <c r="O32" i="5"/>
  <c r="P32" i="5" s="1"/>
  <c r="O33" i="5"/>
  <c r="O29" i="5"/>
  <c r="P29" i="5" s="1"/>
  <c r="O30" i="5"/>
  <c r="P30" i="5" s="1"/>
  <c r="J23" i="5"/>
  <c r="I23" i="5"/>
  <c r="K11" i="5"/>
  <c r="K15" i="5"/>
  <c r="K20" i="5"/>
  <c r="J29" i="5"/>
  <c r="K28" i="5"/>
  <c r="J28" i="5"/>
  <c r="K12" i="5"/>
  <c r="K19" i="5"/>
  <c r="K14" i="5"/>
  <c r="L5" i="5" l="1"/>
  <c r="P28" i="5"/>
  <c r="K23" i="5"/>
  <c r="O28" i="5"/>
</calcChain>
</file>

<file path=xl/sharedStrings.xml><?xml version="1.0" encoding="utf-8"?>
<sst xmlns="http://schemas.openxmlformats.org/spreadsheetml/2006/main" count="761" uniqueCount="411">
  <si>
    <t>CAHIER D'ÉPANDAGE</t>
  </si>
  <si>
    <t>IDENTIFICATION DE L'EXPLOITATION</t>
  </si>
  <si>
    <t>MODE D'EMPLOI</t>
  </si>
  <si>
    <t>Raison sociale</t>
  </si>
  <si>
    <t>EARL des Tilleuls</t>
  </si>
  <si>
    <t>Exploitation — Complétez l'identification et l'année de récolte : les dates de campagne (1er septembre – 31 août) se calculent seules.</t>
  </si>
  <si>
    <t>Exploitant(e) responsable</t>
  </si>
  <si>
    <t>Julien Moreau</t>
  </si>
  <si>
    <t>Paramètres — Contrôlez le calendrier d'interdiction et adaptez-le à l'arrêté du programme d'actions régional de votre département.</t>
  </si>
  <si>
    <t>N° PACAGE</t>
  </si>
  <si>
    <t>000 123 456</t>
  </si>
  <si>
    <t>Fertilisants — Listez vos engrais et effluents avec leur type réglementaire (0, Ia, Ib, II, III) et leurs teneurs, idéalement issues d'analyses.</t>
  </si>
  <si>
    <t>N° SIRET</t>
  </si>
  <si>
    <t>999 888 777 00011</t>
  </si>
  <si>
    <t>Îlots — Déclarez chaque îlot cultural : surface, zone vulnérable, interculture, culture, dose prévisionnelle du PPF, puis le rendement réalisé.</t>
  </si>
  <si>
    <t>Adresse</t>
  </si>
  <si>
    <t>4 chemin des Tilleuls</t>
  </si>
  <si>
    <t>Registre — Après chaque chantier, saisissez date, îlot, fertilisant, surface et dose : N, P₂O₅ et K₂O se calculent et la colonne « Contrôle » signale les anomalies.</t>
  </si>
  <si>
    <t>Code postal – Commune</t>
  </si>
  <si>
    <t>00000 Les Hauts-Prés</t>
  </si>
  <si>
    <t>Bilan — Suivez l'équilibre avec le PPF îlot par îlot, l'azote des effluents d'élevage par hectare de SAU et la répartition mensuelle des apports.</t>
  </si>
  <si>
    <t>Téléphone</t>
  </si>
  <si>
    <t>06 00 00 00 00</t>
  </si>
  <si>
    <t>Échanges et stockage — Consignez les bordereaux (réception, cession, terres mises à disposition) et les tas de fumier stockés au champ.</t>
  </si>
  <si>
    <t>Courriel</t>
  </si>
  <si>
    <t>contact@earl-tilleuls.fr</t>
  </si>
  <si>
    <t>PARAMÈTRES DE LA CAMPAGNE</t>
  </si>
  <si>
    <t>LÉGENDE</t>
  </si>
  <si>
    <t>Année de récolte</t>
  </si>
  <si>
    <t>Cellule à saisir (fond blanc)</t>
  </si>
  <si>
    <t>Début de la campagne culturale</t>
  </si>
  <si>
    <t>Calcul automatique – ne pas modifier (fond grisé)</t>
  </si>
  <si>
    <t>Fin de la campagne culturale</t>
  </si>
  <si>
    <t>Conforme</t>
  </si>
  <si>
    <t>SAU totale de l'exploitation (ha)</t>
  </si>
  <si>
    <t>À vérifier / information manquante</t>
  </si>
  <si>
    <t>Surface des îlots enregistrés (ha)</t>
  </si>
  <si>
    <t>Non conforme (sol ou période interdits, dépassement)</t>
  </si>
  <si>
    <t>Contrôle des surfaces</t>
  </si>
  <si>
    <t>Exploitation en zone vulnérable</t>
  </si>
  <si>
    <t>Oui</t>
  </si>
  <si>
    <t>RAPPELS</t>
  </si>
  <si>
    <t>Régime des effluents d'élevage</t>
  </si>
  <si>
    <t>ICPE – Déclaration</t>
  </si>
  <si>
    <t>•</t>
  </si>
  <si>
    <t>Mettez le cahier à jour après chaque épandage (un délai de 30 jours entre l'épandage et son inscription est toléré).</t>
  </si>
  <si>
    <t>Plafond d'azote des effluents d'élevage (kg N/ha SAU)</t>
  </si>
  <si>
    <t>Conservez le plan prévisionnel de fumure et le cahier d'enregistrement au moins 5 campagnes.</t>
  </si>
  <si>
    <t>Programme d'actions régional appliqué</t>
  </si>
  <si>
    <t>PAR nitrates en vigueur – à préciser</t>
  </si>
  <si>
    <t>La dose d'azote enregistrée doit rester cohérente avec la dose prévisionnelle du PPF, sauf justification (outil de pilotage, accident cultural…).</t>
  </si>
  <si>
    <t>Tout îlot en zone vulnérable figure dans le cahier, qu'il reçoive ou non des fertilisants azotés.</t>
  </si>
  <si>
    <t>Pour réutiliser le modèle : effacez les cellules blanches des onglets Îlots, Registre et Échanges ; les colonnes grisées se recalculent.</t>
  </si>
  <si>
    <t>ÎLOTS CULTURAUX</t>
  </si>
  <si>
    <t>Un îlot = regroupement de parcelles contiguës homogènes (culture, historique, sol). La désignation (colonne C) alimente les menus du registre.</t>
  </si>
  <si>
    <t>IDENTIFICATION DE L'ÎLOT</t>
  </si>
  <si>
    <t>INTERCULTURE PRÉCÉDANT LA CULTURE</t>
  </si>
  <si>
    <t>CULTURE PRINCIPALE ET PPF</t>
  </si>
  <si>
    <t>RÉALISÉ</t>
  </si>
  <si>
    <t>N° îlot</t>
  </si>
  <si>
    <t>Nom de l'îlot</t>
  </si>
  <si>
    <t>Désignation
(auto)</t>
  </si>
  <si>
    <t>Surface
(ha)</t>
  </si>
  <si>
    <t>Type de sol</t>
  </si>
  <si>
    <t>Zone
vulnérable</t>
  </si>
  <si>
    <t>Statut foncier</t>
  </si>
  <si>
    <t>Prêteur de terres</t>
  </si>
  <si>
    <t>Couvert d'interculture</t>
  </si>
  <si>
    <t>Espèce(s)</t>
  </si>
  <si>
    <t>Date
d'implantation</t>
  </si>
  <si>
    <t>Date de
destruction
/ récolte</t>
  </si>
  <si>
    <t>Durée
(auto)</t>
  </si>
  <si>
    <t>Culture principale</t>
  </si>
  <si>
    <t>Catégorie calendrier
(auto)</t>
  </si>
  <si>
    <t>Objectif de
rendement</t>
  </si>
  <si>
    <t>Unité
(auto)</t>
  </si>
  <si>
    <t>Dose PPF
(kg N efficace
/ha)</t>
  </si>
  <si>
    <t>Date de récolte
/ 1re fauche</t>
  </si>
  <si>
    <t>Rendement
réalisé</t>
  </si>
  <si>
    <t>Écart /
objectif</t>
  </si>
  <si>
    <t>Observations (accident cultural, TCS, reliquat…)</t>
  </si>
  <si>
    <t>01</t>
  </si>
  <si>
    <t>Les Grandes Terres</t>
  </si>
  <si>
    <t>Limon argileux</t>
  </si>
  <si>
    <t>En propre / fermage</t>
  </si>
  <si>
    <t>Repousses de colza</t>
  </si>
  <si>
    <t>Repousses denses</t>
  </si>
  <si>
    <t>Blé tendre d'hiver</t>
  </si>
  <si>
    <t>Reliquat sortie hiver : 42 kg N/ha</t>
  </si>
  <si>
    <t>02</t>
  </si>
  <si>
    <t>Le Champ du Moulin</t>
  </si>
  <si>
    <t>Argilo-calcaire</t>
  </si>
  <si>
    <t>Aucun couvert (interculture courte)</t>
  </si>
  <si>
    <t>Colza d'hiver</t>
  </si>
  <si>
    <t>03</t>
  </si>
  <si>
    <t>La Pièce du Bas</t>
  </si>
  <si>
    <t>Limon sableux</t>
  </si>
  <si>
    <t>CINE (couvert non exporté)</t>
  </si>
  <si>
    <t>Moutarde + phacélie</t>
  </si>
  <si>
    <t>Maïs grain</t>
  </si>
  <si>
    <t>Récolte prévue en octobre</t>
  </si>
  <si>
    <t>04</t>
  </si>
  <si>
    <t>Les Longues Raies</t>
  </si>
  <si>
    <t>Limon</t>
  </si>
  <si>
    <t>Avoine + vesce</t>
  </si>
  <si>
    <t>Orge de printemps</t>
  </si>
  <si>
    <t>05</t>
  </si>
  <si>
    <t>Pré de la Fontaine</t>
  </si>
  <si>
    <t>Limon hydromorphe</t>
  </si>
  <si>
    <t>Sans objet (prairie, culture pérenne)</t>
  </si>
  <si>
    <t>Prairie permanente</t>
  </si>
  <si>
    <t>Pâturage de mai à octobre</t>
  </si>
  <si>
    <t>06</t>
  </si>
  <si>
    <t>Le Grand Clos</t>
  </si>
  <si>
    <t>CIE (dérobée, CIVE)</t>
  </si>
  <si>
    <t>Ray-grass italien</t>
  </si>
  <si>
    <t>Maïs ensilage</t>
  </si>
  <si>
    <t>07</t>
  </si>
  <si>
    <t>La Butte</t>
  </si>
  <si>
    <t>Argilo-calcaire superficiel</t>
  </si>
  <si>
    <t>Non</t>
  </si>
  <si>
    <t>Prairie temporaire</t>
  </si>
  <si>
    <t>08</t>
  </si>
  <si>
    <t>Les Aulnes</t>
  </si>
  <si>
    <t>Limon battant</t>
  </si>
  <si>
    <t>Mise à disposition (prêteur)</t>
  </si>
  <si>
    <t>SCEA du Bois Joli</t>
  </si>
  <si>
    <t>Orge d'hiver</t>
  </si>
  <si>
    <t>Convention de mise à disposition signée</t>
  </si>
  <si>
    <t>FERTILISANTS ET TENEURS</t>
  </si>
  <si>
    <t>Teneurs exprimées par unité de produit brut (kg N par t, par m³, par kg ou par L). Remplacez les valeurs d'exemple par vos analyses.</t>
  </si>
  <si>
    <t>IDENTIFICATION</t>
  </si>
  <si>
    <t>COMPOSITION (PAR UNITÉ DE PRODUIT)</t>
  </si>
  <si>
    <t>UTILISATION SUR LA CAMPAGNE (AUTO)</t>
  </si>
  <si>
    <t>Fertilisant</t>
  </si>
  <si>
    <t>Type
réglementaire</t>
  </si>
  <si>
    <t>Effluent
d'élevage</t>
  </si>
  <si>
    <t>Unité</t>
  </si>
  <si>
    <t>N total
(kg/unité)</t>
  </si>
  <si>
    <t>Keq
(coef. d'équivalence
engrais)</t>
  </si>
  <si>
    <t>N efficace
(kg/unité)
(auto)</t>
  </si>
  <si>
    <t>P₂O₅
(kg/unité)</t>
  </si>
  <si>
    <t>K₂O
(kg/unité)</t>
  </si>
  <si>
    <t>Origine de
la teneur</t>
  </si>
  <si>
    <t>Date
d'analyse</t>
  </si>
  <si>
    <t>Prix
(€/unité)</t>
  </si>
  <si>
    <t>Quantité
épandue</t>
  </si>
  <si>
    <t>Azote total
épandu (kg)</t>
  </si>
  <si>
    <t>Coût
(€)</t>
  </si>
  <si>
    <t>Observations</t>
  </si>
  <si>
    <t>Fumier bovin compact</t>
  </si>
  <si>
    <t>Type Ia</t>
  </si>
  <si>
    <t>t</t>
  </si>
  <si>
    <t>Référence régionale</t>
  </si>
  <si>
    <t>Fumier ayant séjourné au moins 2 mois</t>
  </si>
  <si>
    <t>Fumier bovin mou</t>
  </si>
  <si>
    <t>Type Ib</t>
  </si>
  <si>
    <t>Lisier bovin</t>
  </si>
  <si>
    <t>Type II</t>
  </si>
  <si>
    <t>m³</t>
  </si>
  <si>
    <t>Analyse</t>
  </si>
  <si>
    <t>Fosse n° 1</t>
  </si>
  <si>
    <t>Lisier porcin</t>
  </si>
  <si>
    <t>Reçu d'un élevage voisin</t>
  </si>
  <si>
    <t>Fumier de volailles</t>
  </si>
  <si>
    <t>Compost de déchets verts</t>
  </si>
  <si>
    <t>Type 0</t>
  </si>
  <si>
    <t>Étiquette fabricant</t>
  </si>
  <si>
    <t>Produit normé</t>
  </si>
  <si>
    <t>Digestat brut</t>
  </si>
  <si>
    <t>Si le substrat contient des effluents d'élevage, en tenir compte pour le plafond</t>
  </si>
  <si>
    <t>Ammonitrate 27 %</t>
  </si>
  <si>
    <t>Type III</t>
  </si>
  <si>
    <t>kg</t>
  </si>
  <si>
    <t>Solution azotée 39 %</t>
  </si>
  <si>
    <t>Urée 46 %</t>
  </si>
  <si>
    <t>Engrais NPK 15-15-15</t>
  </si>
  <si>
    <t>TOTAL</t>
  </si>
  <si>
    <t>REGISTRE DES ÉPANDAGES</t>
  </si>
  <si>
    <t>Saisissez les cellules blanches. La colonne « Contrôle » vérifie l'état du sol, le calendrier d'interdiction (îlots en zone vulnérable), la surface et les dates de campagne.</t>
  </si>
  <si>
    <t>APPORT</t>
  </si>
  <si>
    <t>FERTILISANT</t>
  </si>
  <si>
    <t>DOSE ET QUANTITÉ</t>
  </si>
  <si>
    <t>ÉLÉMENTS APPORTÉS (AUTO)</t>
  </si>
  <si>
    <t>CONDITIONS D'ÉPANDAGE</t>
  </si>
  <si>
    <t>CONTRÔLE ET SUIVI</t>
  </si>
  <si>
    <t>COLONNES DE CALCUL – NE PAS MODIFIER</t>
  </si>
  <si>
    <t>N°</t>
  </si>
  <si>
    <t>Date
d'épandage</t>
  </si>
  <si>
    <t>Îlot</t>
  </si>
  <si>
    <t>Culture
(auto)</t>
  </si>
  <si>
    <t>Apport réalisé sur</t>
  </si>
  <si>
    <t>Type
(auto)</t>
  </si>
  <si>
    <t>Surface
épandue
(ha)</t>
  </si>
  <si>
    <t>Dose
(unité/ha)</t>
  </si>
  <si>
    <t>Quantité
totale
(auto)</t>
  </si>
  <si>
    <t>N total
(kg/ha)</t>
  </si>
  <si>
    <t>N efficace
(kg/ha)</t>
  </si>
  <si>
    <t>P₂O₅
(kg/ha)</t>
  </si>
  <si>
    <t>K₂O
(kg/ha)</t>
  </si>
  <si>
    <t>N total
apporté
(kg)</t>
  </si>
  <si>
    <t>État du sol</t>
  </si>
  <si>
    <t>Matériel / mode d'épandage</t>
  </si>
  <si>
    <t>Délai
d'enfouis-
sement (h)</t>
  </si>
  <si>
    <t>Contrôle</t>
  </si>
  <si>
    <t>Observations (météo, prestataire, n° de bordereau…)</t>
  </si>
  <si>
    <t>Ligne
îlot</t>
  </si>
  <si>
    <t>Ligne
fertil.</t>
  </si>
  <si>
    <t>Surface
îlot</t>
  </si>
  <si>
    <t>Zone
vuln.</t>
  </si>
  <si>
    <t>Occupation (calendrier)</t>
  </si>
  <si>
    <t>Ligne
calend.</t>
  </si>
  <si>
    <t>Code
jour</t>
  </si>
  <si>
    <t>Période
interdite</t>
  </si>
  <si>
    <t>Nature</t>
  </si>
  <si>
    <t>N efficace
(kg)</t>
  </si>
  <si>
    <t>P₂O₅
(kg)</t>
  </si>
  <si>
    <t>K₂O
(kg)</t>
  </si>
  <si>
    <t>03 – La Pièce du Bas</t>
  </si>
  <si>
    <t>Ressuyé</t>
  </si>
  <si>
    <t>Épandeur à fumier (hérissons)</t>
  </si>
  <si>
    <t>Couvert semé le 05/08/2026</t>
  </si>
  <si>
    <t>02 – Le Champ du Moulin</t>
  </si>
  <si>
    <t>Tonne à lisier – rampe à pendillards</t>
  </si>
  <si>
    <t>Lisier reçu – bordereau B-2027-01</t>
  </si>
  <si>
    <t>07 – La Butte</t>
  </si>
  <si>
    <t>Épandeur à table d'épandage</t>
  </si>
  <si>
    <t>01 – Les Grandes Terres</t>
  </si>
  <si>
    <t>Sol nu avant implantation</t>
  </si>
  <si>
    <t>Enfoui par labour avant semis</t>
  </si>
  <si>
    <t>05 – Pré de la Fontaine</t>
  </si>
  <si>
    <t>Humide</t>
  </si>
  <si>
    <t>Bas de parcelle humide non épandu</t>
  </si>
  <si>
    <t>06 – Le Grand Clos</t>
  </si>
  <si>
    <t>Tonne à lisier – buse palette</t>
  </si>
  <si>
    <t>Fosse pleine – dérogation à justifier</t>
  </si>
  <si>
    <t>Gelé</t>
  </si>
  <si>
    <t>Distributeur centrifuge</t>
  </si>
  <si>
    <t>1er apport – tallage</t>
  </si>
  <si>
    <t>08 – Les Aulnes</t>
  </si>
  <si>
    <t>Pulvérisateur / rampe</t>
  </si>
  <si>
    <t>Reprise de végétation</t>
  </si>
  <si>
    <t>Tonne à lisier – injecteur / enfouisseur</t>
  </si>
  <si>
    <t>Terres mises à disposition – bordereau MAD-2027-01</t>
  </si>
  <si>
    <t>04 – Les Longues Raies</t>
  </si>
  <si>
    <t>Apport au semis</t>
  </si>
  <si>
    <t>Épi 1 cm</t>
  </si>
  <si>
    <t>Îlot hors zone vulnérable</t>
  </si>
  <si>
    <t>Analyse du digestat du 12/02/2027</t>
  </si>
  <si>
    <t>Début montaison</t>
  </si>
  <si>
    <t>Dernier apport – 2 nœuds</t>
  </si>
  <si>
    <t>Localisé au semis</t>
  </si>
  <si>
    <t>Après déprimage</t>
  </si>
  <si>
    <t>Stade 6-8 feuilles</t>
  </si>
  <si>
    <t>Après la 1re fauche</t>
  </si>
  <si>
    <t>BILAN DE LA CAMPAGNE</t>
  </si>
  <si>
    <t>APPORTS ENREGISTRÉS</t>
  </si>
  <si>
    <t>AZOTE TOTAL ÉPANDU</t>
  </si>
  <si>
    <t>AZOTE DES EFFLUENTS D'ÉLEVAGE</t>
  </si>
  <si>
    <t>APPORTS À VÉRIFIER</t>
  </si>
  <si>
    <t>ÎLOTS AU-DELÀ DU PPF</t>
  </si>
  <si>
    <t>COÛT DES FERTILISANTS</t>
  </si>
  <si>
    <t>PLAFOND DES EFFLUENTS D'ÉLEVAGE ET ÉCHANGES</t>
  </si>
  <si>
    <t>RÉPARTITION MENSUELLE DE L'AZOTE ÉPANDU</t>
  </si>
  <si>
    <t>SAU de l'exploitation</t>
  </si>
  <si>
    <t>Mois</t>
  </si>
  <si>
    <t>N organique (kg)</t>
  </si>
  <si>
    <t>N minéral (kg)</t>
  </si>
  <si>
    <t>Total (kg)</t>
  </si>
  <si>
    <t>Azote des effluents d'élevage épandus</t>
  </si>
  <si>
    <t>Soit par hectare de SAU</t>
  </si>
  <si>
    <t>Plafond réglementaire</t>
  </si>
  <si>
    <t>Taux d'utilisation du plafond</t>
  </si>
  <si>
    <t>Marge encore disponible</t>
  </si>
  <si>
    <t>Situation</t>
  </si>
  <si>
    <t>Échanges d'effluents (onglet Échanges et stockage)</t>
  </si>
  <si>
    <t>Azote reçu d'autres exploitations</t>
  </si>
  <si>
    <t>Azote cédé à d'autres exploitations</t>
  </si>
  <si>
    <t>Azote épandu sur terres mises à disposition</t>
  </si>
  <si>
    <t>Bordereaux non cosignés</t>
  </si>
  <si>
    <t>Indicateur de suivi fondé sur les épandages enregistrés. Le calcul réglementaire du plafond repose sur l'azote produit par le cheptel (normes nationales), corrigé des échanges et des traitements.</t>
  </si>
  <si>
    <t>Total</t>
  </si>
  <si>
    <t>ÉQUILIBRE DE LA FERTILISATION PAR ÎLOT (VALEURS PAR HECTARE D'ÎLOT)</t>
  </si>
  <si>
    <t>Culture</t>
  </si>
  <si>
    <t>Dose PPF
(kg N eff./ha)</t>
  </si>
  <si>
    <t>N total
organique
(kg/ha)</t>
  </si>
  <si>
    <t>N total
minéral
(kg/ha)</t>
  </si>
  <si>
    <t>N efficace
apporté
(kg/ha)</t>
  </si>
  <si>
    <t>Écart /
PPF
(kg/ha)</t>
  </si>
  <si>
    <t>Réalisation
du PPF</t>
  </si>
  <si>
    <t>Nombre
d'apports</t>
  </si>
  <si>
    <t>Apports
à vérifier</t>
  </si>
  <si>
    <t>Statut</t>
  </si>
  <si>
    <t>Ensemble de l'exploitation</t>
  </si>
  <si>
    <t>ÉCHANGES D'EFFLUENTS ET STOCKAGE AU CHAMP</t>
  </si>
  <si>
    <t>Chaque échange ou épandage sur des terres mises à disposition fait l'objet d'un bordereau cosigné par les deux parties, au plus tard à la fin du chantier.</t>
  </si>
  <si>
    <t>AZOTE REÇU (kg)</t>
  </si>
  <si>
    <t>AZOTE CÉDÉ (kg)</t>
  </si>
  <si>
    <t>AZOTE SUR TERRES MISES À DISPOSITION (kg)</t>
  </si>
  <si>
    <t>BORDEREAUX NON COSIGNÉS</t>
  </si>
  <si>
    <t>BORDEREAUX D'ÉCHANGE ET DE MISE À DISPOSITION</t>
  </si>
  <si>
    <t>N° de bordereau</t>
  </si>
  <si>
    <t>Date</t>
  </si>
  <si>
    <t>Nature de l'échange</t>
  </si>
  <si>
    <t>Exploitation partenaire</t>
  </si>
  <si>
    <t>Commune</t>
  </si>
  <si>
    <t>Quantité</t>
  </si>
  <si>
    <t>Azote total
(kg) (auto)</t>
  </si>
  <si>
    <t>Îlots concernés</t>
  </si>
  <si>
    <t>Cosigné</t>
  </si>
  <si>
    <t>B-2027-01</t>
  </si>
  <si>
    <t>Réception (import)</t>
  </si>
  <si>
    <t>EARL des Peupliers</t>
  </si>
  <si>
    <t>Les Hauts-Prés</t>
  </si>
  <si>
    <t>Analyse jointe</t>
  </si>
  <si>
    <t>B-2027-02</t>
  </si>
  <si>
    <t>Cession (export)</t>
  </si>
  <si>
    <t>GAEC de la Source</t>
  </si>
  <si>
    <t>Val-Tilleul</t>
  </si>
  <si>
    <t>Épandu chez le receveur</t>
  </si>
  <si>
    <t>B-2027-03</t>
  </si>
  <si>
    <t>MAD-2027-01</t>
  </si>
  <si>
    <t>Épandage sur terres mises à disposition</t>
  </si>
  <si>
    <t>Bois-Joli</t>
  </si>
  <si>
    <t>Signature du prêteur à obtenir</t>
  </si>
  <si>
    <t>STOCKAGE AU CHAMP DES FUMIERS ET FIENTES</t>
  </si>
  <si>
    <t>Date de
dépôt</t>
  </si>
  <si>
    <t>Effluent stocké</t>
  </si>
  <si>
    <t>Conditions du dépôt</t>
  </si>
  <si>
    <t>Quantité
estimée (t)</t>
  </si>
  <si>
    <t>Date de reprise
pour épandage</t>
  </si>
  <si>
    <t>Contrôle (auto)</t>
  </si>
  <si>
    <t>Sur chaumes, hauteur &lt; 2,5 m</t>
  </si>
  <si>
    <t>Tas couvert d'une bâche</t>
  </si>
  <si>
    <t>Photo du tas conservée</t>
  </si>
  <si>
    <t>Rappel : dépôt limité à 9 mois, hors zones interdites à l'épandage. Entre le 15/11 et le 15/01, le tas est déposé sur prairie, sur un lit d'environ 10 cm de matériau absorbant (paille…) ou couvert. Retour au même emplacement après 3 ans minimum.</t>
  </si>
  <si>
    <t>PARAMÈTRES ET LISTES DE RÉFÉRENCE</t>
  </si>
  <si>
    <t>Calendrier d'interdiction d'épandage, cultures et listes déroulantes</t>
  </si>
  <si>
    <t>Les listes alimentent les menus déroulants de tout le classeur. Vous pouvez ajouter des lignes en bas de chaque liste.</t>
  </si>
  <si>
    <t>⚠ Valeurs indicatives inspirées des périodes minimales nationales. Adaptez-les à l'arrêté du programme d'actions régional de votre département, qui peut les allonger. Laissez vides les dates d'une période inexistante.</t>
  </si>
  <si>
    <t>CALENDRIER DES PÉRIODES D'INTERDICTION D'ÉPANDAGE (ZONES VULNÉRABLES)</t>
  </si>
  <si>
    <t>CULTURES ET CATÉGORIE DE CALENDRIER</t>
  </si>
  <si>
    <t>LISTES DÉROULANTES</t>
  </si>
  <si>
    <t>Occupation du sol pendant ou suivant l'épandage</t>
  </si>
  <si>
    <t>Type de fertilisant</t>
  </si>
  <si>
    <t>Période 1
du</t>
  </si>
  <si>
    <t>Période 1
au</t>
  </si>
  <si>
    <t>Période 2
du</t>
  </si>
  <si>
    <t>Période 2
au</t>
  </si>
  <si>
    <t>Remarque</t>
  </si>
  <si>
    <t>Clé (calcul)</t>
  </si>
  <si>
    <t>Code
P1 début</t>
  </si>
  <si>
    <t>Code
P1 fin</t>
  </si>
  <si>
    <t>Code
P2 début</t>
  </si>
  <si>
    <t>Code
P2 fin</t>
  </si>
  <si>
    <t>Catégorie (calendrier)</t>
  </si>
  <si>
    <t>Unité de rendement</t>
  </si>
  <si>
    <t>Types de fertilisant *</t>
  </si>
  <si>
    <t>Unités</t>
  </si>
  <si>
    <t>États du sol *</t>
  </si>
  <si>
    <t>Apport réalisé sur *</t>
  </si>
  <si>
    <t>Nature de l'échange *</t>
  </si>
  <si>
    <t>Origine de la teneur</t>
  </si>
  <si>
    <t>Régime des effluents</t>
  </si>
  <si>
    <t>Catégories de calendrier *</t>
  </si>
  <si>
    <t>Culture d'automne (hors colza)</t>
  </si>
  <si>
    <t>q/ha</t>
  </si>
  <si>
    <t>Pas d'élevage</t>
  </si>
  <si>
    <t>Blé dur d'hiver</t>
  </si>
  <si>
    <t>Règlement sanitaire départemental</t>
  </si>
  <si>
    <t>Colza d'automne</t>
  </si>
  <si>
    <t>Culture de printemps ou d'été</t>
  </si>
  <si>
    <t>Digestats et effluents peu chargés : règles particulières possibles selon le PAR.</t>
  </si>
  <si>
    <t>Triticale</t>
  </si>
  <si>
    <t>L</t>
  </si>
  <si>
    <t>Enneigé</t>
  </si>
  <si>
    <t>Repousses de céréales</t>
  </si>
  <si>
    <t>ICPE – Enregistrement</t>
  </si>
  <si>
    <t>Prairie de plus de 6 mois / luzerne</t>
  </si>
  <si>
    <t>Engrais NP-NPK localisé au semis toléré dans la limite de 10 kg N/ha.</t>
  </si>
  <si>
    <t>Détrempé</t>
  </si>
  <si>
    <t>Cannes broyées et enfouies</t>
  </si>
  <si>
    <t>ICPE – Autorisation</t>
  </si>
  <si>
    <t>Couvert d'interculture (CINE / CIE)</t>
  </si>
  <si>
    <t>Inondé</t>
  </si>
  <si>
    <t>Vigne, verger, maraîchage, porte-graines</t>
  </si>
  <si>
    <t>Sol nu (dérogation)</t>
  </si>
  <si>
    <t>Sol non cultivé</t>
  </si>
  <si>
    <t>t MS/ha</t>
  </si>
  <si>
    <t>Autre</t>
  </si>
  <si>
    <t>Tournesol</t>
  </si>
  <si>
    <t>Apport limité (30 kg N/ha) possible à l'automne sous conditions agronomiques.</t>
  </si>
  <si>
    <t>Betterave sucrière</t>
  </si>
  <si>
    <t>t/ha</t>
  </si>
  <si>
    <t>Pomme de terre</t>
  </si>
  <si>
    <t>Lin fibre</t>
  </si>
  <si>
    <t>Deux périodes : été sur sol nu puis hiver.</t>
  </si>
  <si>
    <t>Culture irriguée : apport possible jusqu'au 15/07 (maïs : brunissement des soies).</t>
  </si>
  <si>
    <t>Luzerne</t>
  </si>
  <si>
    <t>Pas de période d'interdiction pour ce type.</t>
  </si>
  <si>
    <t>Vigne</t>
  </si>
  <si>
    <t>hl/ha</t>
  </si>
  <si>
    <t>Verger</t>
  </si>
  <si>
    <t>Légumes de plein champ</t>
  </si>
  <si>
    <t>Prairies permanentes : apports plafonnés à 70 kg N/ha APLSH dès le 1er septembre.</t>
  </si>
  <si>
    <t>–</t>
  </si>
  <si>
    <t>Couverts : total des apports plafonné à 70 kg N/ha APLSH depuis la récolte du précédent.</t>
  </si>
  <si>
    <t>* Libellés utilisés par les contrôles automatiques : vous pouvez compléter ces listes, mais ne renommez pas les valeurs existantes.</t>
  </si>
  <si>
    <t>Dérogations possibles (effluents d'élevage) avec mesure de reliquat avant épandage.</t>
  </si>
  <si>
    <t>Interdit sur CINE et avant son implantation ; sur CIE, apport au semis uniquement.</t>
  </si>
  <si>
    <t>Épandage interdit toute l'année, quel que soit le fertilisant.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</si>
</sst>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dd/mm"/>
    <numFmt numFmtId="165" formatCode="#,##0.0"/>
    <numFmt numFmtId="166" formatCode="0\ &quot;j&quot;"/>
    <numFmt numFmtId="167" formatCode="\+0%;\-0%;0%"/>
    <numFmt numFmtId="168" formatCode="#,##0.00\ &quot;€&quot;"/>
    <numFmt numFmtId="169" formatCode="#,##0.0;\-#,##0.0;&quot;–&quot;"/>
    <numFmt numFmtId="170" formatCode="#,##0;\-#,##0;&quot;–&quot;"/>
    <numFmt numFmtId="171" formatCode="#,##0.00\ &quot;€&quot;;\-#,##0.00\ &quot;€&quot;;&quot;–&quot;"/>
    <numFmt numFmtId="172" formatCode="#,##0\ &quot;kg&quot;"/>
    <numFmt numFmtId="173" formatCode="#,##0\ &quot;kg N/ha&quot;"/>
    <numFmt numFmtId="174" formatCode="#,##0\ &quot;€&quot;"/>
    <numFmt numFmtId="175" formatCode="#,##0.00\ &quot;ha&quot;"/>
    <numFmt numFmtId="176" formatCode="#,##0\ &quot;kg N&quot;"/>
    <numFmt numFmtId="177" formatCode="#,##0.0\ &quot;kg N/ha&quot;"/>
    <numFmt numFmtId="178" formatCode="\+#,##0;\-#,##0;0"/>
  </numFmts>
  <fonts count="18" x14ac:knownFonts="1">
    <font>
      <sz val="11"/>
      <color theme="1"/>
      <name val="Calibri"/>
      <family val="2"/>
      <scheme val="minor"/>
    </font>
    <font>
      <b/>
      <sz val="18"/>
      <color rgb="FF1E3D34"/>
      <name val="Calibri"/>
    </font>
    <font>
      <b/>
      <sz val="11"/>
      <color rgb="FF8C5A2B"/>
      <name val="Calibri"/>
    </font>
    <font>
      <i/>
      <sz val="9"/>
      <color rgb="FF6B7A73"/>
      <name val="Calibri"/>
    </font>
    <font>
      <b/>
      <sz val="11"/>
      <color rgb="FFFFFFFF"/>
      <name val="Calibri"/>
    </font>
    <font>
      <b/>
      <sz val="9"/>
      <color rgb="FF7A4B00"/>
      <name val="Calibri"/>
    </font>
    <font>
      <b/>
      <sz val="9"/>
      <color rgb="FFFFFFFF"/>
      <name val="Calibri"/>
    </font>
    <font>
      <sz val="10"/>
      <color rgb="FF26312C"/>
      <name val="Calibri"/>
    </font>
    <font>
      <sz val="9"/>
      <color rgb="FF6B7A73"/>
      <name val="Calibri"/>
    </font>
    <font>
      <sz val="10"/>
      <color rgb="FF33423C"/>
      <name val="Calibri"/>
    </font>
    <font>
      <b/>
      <sz val="26"/>
      <color rgb="FF1E3D34"/>
      <name val="Calibri"/>
    </font>
    <font>
      <b/>
      <sz val="12"/>
      <color rgb="FF8C5A2B"/>
      <name val="Calibri"/>
    </font>
    <font>
      <b/>
      <sz val="10"/>
      <color rgb="FF33423C"/>
      <name val="Calibri"/>
    </font>
    <font>
      <b/>
      <sz val="9"/>
      <color rgb="FF8C5A2B"/>
      <name val="Calibri"/>
    </font>
    <font>
      <b/>
      <sz val="10"/>
      <color rgb="FF1E3D34"/>
      <name val="Calibri"/>
    </font>
    <font>
      <b/>
      <sz val="9"/>
      <color rgb="FF6B7A73"/>
      <name val="Calibri"/>
    </font>
    <font>
      <b/>
      <sz val="22"/>
      <color rgb="FF1E3D34"/>
      <name val="Calibri"/>
    </font>
    <font>
      <i/>
      <sz val="8"/>
      <color rgb="FF6B7A73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2F6B55"/>
        <bgColor rgb="FF2F6B55"/>
      </patternFill>
    </fill>
    <fill>
      <patternFill patternType="solid">
        <fgColor rgb="FFFBE9C3"/>
        <bgColor rgb="FFFBE9C3"/>
      </patternFill>
    </fill>
    <fill>
      <patternFill patternType="solid">
        <fgColor rgb="FF1E3D34"/>
        <bgColor rgb="FF1E3D34"/>
      </patternFill>
    </fill>
    <fill>
      <patternFill patternType="solid">
        <fgColor rgb="FFFFFFFF"/>
        <bgColor rgb="FFFFFFFF"/>
      </patternFill>
    </fill>
    <fill>
      <patternFill patternType="solid">
        <fgColor rgb="FFEEF2EF"/>
        <bgColor rgb="FFEEF2EF"/>
      </patternFill>
    </fill>
    <fill>
      <patternFill patternType="solid">
        <fgColor rgb="FFF6F8F7"/>
        <bgColor rgb="FFF6F8F7"/>
      </patternFill>
    </fill>
    <fill>
      <patternFill patternType="solid">
        <fgColor rgb="FF8C5A2B"/>
        <bgColor rgb="FF8C5A2B"/>
      </patternFill>
    </fill>
    <fill>
      <patternFill patternType="solid">
        <fgColor rgb="FFD9EEDF"/>
        <bgColor rgb="FFD9EEDF"/>
      </patternFill>
    </fill>
    <fill>
      <patternFill patternType="solid">
        <fgColor rgb="FFF6D6D2"/>
        <bgColor rgb="FFF6D6D2"/>
      </patternFill>
    </fill>
    <fill>
      <patternFill patternType="solid">
        <fgColor rgb="FFF4ECD8"/>
        <bgColor rgb="FFF4ECD8"/>
      </patternFill>
    </fill>
    <fill>
      <patternFill patternType="solid">
        <fgColor rgb="FFDCE8E1"/>
        <bgColor rgb="FFDCE8E1"/>
      </patternFill>
    </fill>
    <fill>
      <patternFill patternType="solid">
        <fgColor rgb="FF7C8C85"/>
        <bgColor rgb="FF7C8C85"/>
      </patternFill>
    </fill>
    <fill>
      <patternFill patternType="solid">
        <fgColor rgb="FFF7F9F8"/>
        <bgColor rgb="FFF7F9F8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8C5A2B"/>
      </bottom>
      <diagonal/>
    </border>
    <border>
      <left style="thin">
        <color rgb="FF4B6B61"/>
      </left>
      <right style="thin">
        <color rgb="FF4B6B61"/>
      </right>
      <top style="thin">
        <color rgb="FFC5D0CA"/>
      </top>
      <bottom style="thin">
        <color rgb="FFC5D0CA"/>
      </bottom>
      <diagonal/>
    </border>
    <border>
      <left style="thin">
        <color rgb="FFC5D0CA"/>
      </left>
      <right style="thin">
        <color rgb="FFC5D0CA"/>
      </right>
      <top style="thin">
        <color rgb="FFC5D0CA"/>
      </top>
      <bottom style="thin">
        <color rgb="FFC5D0CA"/>
      </bottom>
      <diagonal/>
    </border>
    <border>
      <left/>
      <right/>
      <top/>
      <bottom style="thin">
        <color rgb="FFC5D0CA"/>
      </bottom>
      <diagonal/>
    </border>
    <border>
      <left style="thin">
        <color rgb="FFC5D0CA"/>
      </left>
      <right style="thin">
        <color rgb="FFC5D0CA"/>
      </right>
      <top style="thin">
        <color rgb="FFC5D0CA"/>
      </top>
      <bottom style="medium">
        <color rgb="FF8C5A2B"/>
      </bottom>
      <diagonal/>
    </border>
    <border>
      <left/>
      <right style="thin">
        <color rgb="FFC5D0CA"/>
      </right>
      <top style="thin">
        <color rgb="FFC5D0CA"/>
      </top>
      <bottom style="thin">
        <color rgb="FFC5D0CA"/>
      </bottom>
      <diagonal/>
    </border>
    <border>
      <left/>
      <right/>
      <top/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medium">
        <color rgb="FF8C5A2B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medium">
        <color rgb="FF8C5A2B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medium">
        <color rgb="FF8C5A2B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0" fillId="0" borderId="0" xfId="0" applyFont="1"/>
    <xf numFmtId="0" fontId="11" fillId="0" borderId="1" xfId="0" applyFont="1" applyBorder="1"/>
    <xf numFmtId="0" fontId="0" fillId="0" borderId="1" xfId="0" applyBorder="1"/>
    <xf numFmtId="0" fontId="7" fillId="0" borderId="4" xfId="0" applyFont="1" applyBorder="1" applyAlignment="1">
      <alignment vertical="center" indent="1"/>
    </xf>
    <xf numFmtId="0" fontId="7" fillId="5" borderId="3" xfId="0" applyFont="1" applyFill="1" applyBorder="1" applyAlignment="1">
      <alignment horizontal="left" vertical="center" indent="1"/>
    </xf>
    <xf numFmtId="0" fontId="4" fillId="8" borderId="0" xfId="0" applyFont="1" applyFill="1" applyAlignment="1">
      <alignment horizontal="center" vertical="center"/>
    </xf>
    <xf numFmtId="0" fontId="7" fillId="0" borderId="4" xfId="0" applyFont="1" applyBorder="1" applyAlignment="1">
      <alignment vertical="center" wrapText="1" indent="1"/>
    </xf>
    <xf numFmtId="1" fontId="7" fillId="5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 indent="1"/>
    </xf>
    <xf numFmtId="14" fontId="12" fillId="6" borderId="3" xfId="0" applyNumberFormat="1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right" vertical="center"/>
    </xf>
    <xf numFmtId="0" fontId="0" fillId="9" borderId="3" xfId="0" applyFill="1" applyBorder="1"/>
    <xf numFmtId="4" fontId="7" fillId="5" borderId="3" xfId="0" applyNumberFormat="1" applyFont="1" applyFill="1" applyBorder="1" applyAlignment="1">
      <alignment horizontal="center" vertical="center"/>
    </xf>
    <xf numFmtId="0" fontId="0" fillId="3" borderId="3" xfId="0" applyFill="1" applyBorder="1"/>
    <xf numFmtId="4" fontId="12" fillId="6" borderId="3" xfId="0" applyNumberFormat="1" applyFont="1" applyFill="1" applyBorder="1" applyAlignment="1">
      <alignment horizontal="center" vertical="center"/>
    </xf>
    <xf numFmtId="0" fontId="0" fillId="10" borderId="3" xfId="0" applyFill="1" applyBorder="1"/>
    <xf numFmtId="0" fontId="12" fillId="6" borderId="3" xfId="0" applyFont="1" applyFill="1" applyBorder="1" applyAlignment="1">
      <alignment horizontal="left" vertical="center" indent="1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 indent="1"/>
    </xf>
    <xf numFmtId="0" fontId="1" fillId="0" borderId="0" xfId="0" applyFont="1" applyAlignment="1">
      <alignment vertical="center"/>
    </xf>
    <xf numFmtId="0" fontId="2" fillId="0" borderId="1" xfId="0" applyFont="1" applyBorder="1"/>
    <xf numFmtId="0" fontId="3" fillId="0" borderId="0" xfId="0" applyFont="1" applyAlignment="1">
      <alignment vertical="center"/>
    </xf>
    <xf numFmtId="0" fontId="13" fillId="11" borderId="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14" fontId="7" fillId="5" borderId="3" xfId="0" applyNumberFormat="1" applyFont="1" applyFill="1" applyBorder="1" applyAlignment="1">
      <alignment horizontal="center" vertical="center"/>
    </xf>
    <xf numFmtId="166" fontId="9" fillId="6" borderId="3" xfId="0" applyNumberFormat="1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left" vertical="center" indent="1"/>
    </xf>
    <xf numFmtId="165" fontId="7" fillId="5" borderId="3" xfId="0" applyNumberFormat="1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167" fontId="9" fillId="6" borderId="3" xfId="0" applyNumberFormat="1" applyFont="1" applyFill="1" applyBorder="1" applyAlignment="1">
      <alignment horizontal="center" vertical="center"/>
    </xf>
    <xf numFmtId="2" fontId="7" fillId="5" borderId="3" xfId="0" applyNumberFormat="1" applyFont="1" applyFill="1" applyBorder="1" applyAlignment="1">
      <alignment horizontal="center" vertical="center"/>
    </xf>
    <xf numFmtId="4" fontId="9" fillId="6" borderId="3" xfId="0" applyNumberFormat="1" applyFont="1" applyFill="1" applyBorder="1" applyAlignment="1">
      <alignment horizontal="center" vertical="center"/>
    </xf>
    <xf numFmtId="168" fontId="7" fillId="5" borderId="3" xfId="0" applyNumberFormat="1" applyFont="1" applyFill="1" applyBorder="1" applyAlignment="1">
      <alignment horizontal="center" vertical="center"/>
    </xf>
    <xf numFmtId="169" fontId="9" fillId="6" borderId="3" xfId="0" applyNumberFormat="1" applyFont="1" applyFill="1" applyBorder="1" applyAlignment="1">
      <alignment horizontal="right" vertical="center"/>
    </xf>
    <xf numFmtId="170" fontId="9" fillId="6" borderId="3" xfId="0" applyNumberFormat="1" applyFont="1" applyFill="1" applyBorder="1" applyAlignment="1">
      <alignment horizontal="right" vertical="center"/>
    </xf>
    <xf numFmtId="171" fontId="9" fillId="6" borderId="3" xfId="0" applyNumberFormat="1" applyFont="1" applyFill="1" applyBorder="1" applyAlignment="1">
      <alignment horizontal="right" vertical="center"/>
    </xf>
    <xf numFmtId="0" fontId="14" fillId="12" borderId="3" xfId="0" applyFont="1" applyFill="1" applyBorder="1"/>
    <xf numFmtId="170" fontId="14" fillId="12" borderId="3" xfId="0" applyNumberFormat="1" applyFont="1" applyFill="1" applyBorder="1" applyAlignment="1">
      <alignment horizontal="right"/>
    </xf>
    <xf numFmtId="168" fontId="14" fillId="12" borderId="3" xfId="0" applyNumberFormat="1" applyFont="1" applyFill="1" applyBorder="1" applyAlignment="1">
      <alignment horizontal="right"/>
    </xf>
    <xf numFmtId="0" fontId="6" fillId="13" borderId="2" xfId="0" applyFont="1" applyFill="1" applyBorder="1" applyAlignment="1">
      <alignment horizontal="center" vertical="center" wrapText="1"/>
    </xf>
    <xf numFmtId="1" fontId="9" fillId="6" borderId="3" xfId="0" applyNumberFormat="1" applyFont="1" applyFill="1" applyBorder="1" applyAlignment="1">
      <alignment horizontal="center" vertical="center"/>
    </xf>
    <xf numFmtId="4" fontId="7" fillId="5" borderId="3" xfId="0" applyNumberFormat="1" applyFont="1" applyFill="1" applyBorder="1" applyAlignment="1">
      <alignment horizontal="right" vertical="center"/>
    </xf>
    <xf numFmtId="165" fontId="7" fillId="5" borderId="3" xfId="0" applyNumberFormat="1" applyFont="1" applyFill="1" applyBorder="1" applyAlignment="1">
      <alignment horizontal="right" vertical="center"/>
    </xf>
    <xf numFmtId="0" fontId="12" fillId="6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4" borderId="3" xfId="0" applyFont="1" applyFill="1" applyBorder="1" applyAlignment="1">
      <alignment horizontal="center" vertical="center" wrapText="1"/>
    </xf>
    <xf numFmtId="0" fontId="13" fillId="0" borderId="0" xfId="0" applyFont="1"/>
    <xf numFmtId="170" fontId="14" fillId="12" borderId="3" xfId="0" applyNumberFormat="1" applyFont="1" applyFill="1" applyBorder="1" applyAlignment="1">
      <alignment horizontal="left"/>
    </xf>
    <xf numFmtId="0" fontId="14" fillId="12" borderId="3" xfId="0" applyFont="1" applyFill="1" applyBorder="1" applyAlignment="1">
      <alignment horizontal="left" vertical="center"/>
    </xf>
    <xf numFmtId="4" fontId="14" fillId="12" borderId="3" xfId="0" applyNumberFormat="1" applyFont="1" applyFill="1" applyBorder="1" applyAlignment="1">
      <alignment horizontal="center" vertical="center"/>
    </xf>
    <xf numFmtId="0" fontId="14" fillId="12" borderId="3" xfId="0" applyFont="1" applyFill="1" applyBorder="1" applyAlignment="1">
      <alignment horizontal="right" vertical="center"/>
    </xf>
    <xf numFmtId="170" fontId="14" fillId="12" borderId="3" xfId="0" applyNumberFormat="1" applyFont="1" applyFill="1" applyBorder="1" applyAlignment="1">
      <alignment horizontal="right" vertical="center"/>
    </xf>
    <xf numFmtId="178" fontId="14" fillId="12" borderId="3" xfId="0" applyNumberFormat="1" applyFont="1" applyFill="1" applyBorder="1" applyAlignment="1">
      <alignment horizontal="right" vertical="center"/>
    </xf>
    <xf numFmtId="9" fontId="14" fillId="12" borderId="3" xfId="0" applyNumberFormat="1" applyFont="1" applyFill="1" applyBorder="1" applyAlignment="1">
      <alignment horizontal="right" vertical="center"/>
    </xf>
    <xf numFmtId="1" fontId="14" fillId="12" borderId="3" xfId="0" applyNumberFormat="1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left" vertical="center" indent="1"/>
    </xf>
    <xf numFmtId="4" fontId="9" fillId="5" borderId="3" xfId="0" applyNumberFormat="1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170" fontId="9" fillId="5" borderId="3" xfId="0" applyNumberFormat="1" applyFont="1" applyFill="1" applyBorder="1" applyAlignment="1">
      <alignment horizontal="right" vertical="center"/>
    </xf>
    <xf numFmtId="178" fontId="9" fillId="5" borderId="3" xfId="0" applyNumberFormat="1" applyFont="1" applyFill="1" applyBorder="1" applyAlignment="1">
      <alignment horizontal="right" vertical="center"/>
    </xf>
    <xf numFmtId="9" fontId="9" fillId="5" borderId="3" xfId="0" applyNumberFormat="1" applyFont="1" applyFill="1" applyBorder="1" applyAlignment="1">
      <alignment horizontal="right" vertical="center"/>
    </xf>
    <xf numFmtId="1" fontId="9" fillId="5" borderId="3" xfId="0" applyNumberFormat="1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3" fontId="1" fillId="14" borderId="11" xfId="0" applyNumberFormat="1" applyFont="1" applyFill="1" applyBorder="1" applyAlignment="1">
      <alignment horizontal="center" vertical="center"/>
    </xf>
    <xf numFmtId="3" fontId="7" fillId="5" borderId="3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center" vertical="center"/>
    </xf>
    <xf numFmtId="0" fontId="8" fillId="5" borderId="3" xfId="0" applyFont="1" applyFill="1" applyBorder="1" applyAlignment="1">
      <alignment vertical="center" wrapText="1"/>
    </xf>
    <xf numFmtId="0" fontId="7" fillId="7" borderId="3" xfId="0" applyFont="1" applyFill="1" applyBorder="1" applyAlignment="1">
      <alignment horizontal="left" vertical="center" indent="1"/>
    </xf>
    <xf numFmtId="0" fontId="7" fillId="7" borderId="3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 applyAlignment="1">
      <alignment horizontal="left" vertical="center" indent="1"/>
    </xf>
    <xf numFmtId="0" fontId="0" fillId="2" borderId="0" xfId="0" applyFill="1"/>
    <xf numFmtId="0" fontId="13" fillId="11" borderId="5" xfId="0" applyFont="1" applyFill="1" applyBorder="1" applyAlignment="1">
      <alignment horizontal="center" vertical="center"/>
    </xf>
    <xf numFmtId="0" fontId="0" fillId="11" borderId="5" xfId="0" applyFill="1" applyBorder="1"/>
    <xf numFmtId="0" fontId="15" fillId="0" borderId="0" xfId="0" applyFont="1" applyAlignment="1">
      <alignment horizontal="center"/>
    </xf>
    <xf numFmtId="0" fontId="0" fillId="0" borderId="0" xfId="0"/>
    <xf numFmtId="0" fontId="7" fillId="0" borderId="4" xfId="0" applyFont="1" applyBorder="1" applyAlignment="1">
      <alignment vertical="center" indent="1"/>
    </xf>
    <xf numFmtId="0" fontId="0" fillId="0" borderId="4" xfId="0" applyBorder="1"/>
    <xf numFmtId="177" fontId="12" fillId="6" borderId="3" xfId="0" applyNumberFormat="1" applyFont="1" applyFill="1" applyBorder="1" applyAlignment="1">
      <alignment horizontal="right" vertical="center"/>
    </xf>
    <xf numFmtId="0" fontId="0" fillId="0" borderId="6" xfId="0" applyBorder="1"/>
    <xf numFmtId="0" fontId="3" fillId="14" borderId="1" xfId="0" applyFont="1" applyFill="1" applyBorder="1" applyAlignment="1">
      <alignment horizontal="center" vertical="center"/>
    </xf>
    <xf numFmtId="0" fontId="0" fillId="14" borderId="1" xfId="0" applyFill="1" applyBorder="1"/>
    <xf numFmtId="9" fontId="12" fillId="6" borderId="3" xfId="0" applyNumberFormat="1" applyFont="1" applyFill="1" applyBorder="1" applyAlignment="1">
      <alignment horizontal="right" vertical="center"/>
    </xf>
    <xf numFmtId="176" fontId="12" fillId="6" borderId="3" xfId="0" applyNumberFormat="1" applyFont="1" applyFill="1" applyBorder="1" applyAlignment="1">
      <alignment horizontal="right" vertical="center"/>
    </xf>
    <xf numFmtId="175" fontId="12" fillId="6" borderId="3" xfId="0" applyNumberFormat="1" applyFont="1" applyFill="1" applyBorder="1" applyAlignment="1">
      <alignment horizontal="right" vertical="center"/>
    </xf>
    <xf numFmtId="1" fontId="16" fillId="14" borderId="0" xfId="0" applyNumberFormat="1" applyFont="1" applyFill="1" applyAlignment="1">
      <alignment horizontal="center" vertical="center"/>
    </xf>
    <xf numFmtId="0" fontId="0" fillId="14" borderId="0" xfId="0" applyFill="1"/>
    <xf numFmtId="172" fontId="16" fillId="14" borderId="0" xfId="0" applyNumberFormat="1" applyFont="1" applyFill="1" applyAlignment="1">
      <alignment horizontal="center" vertical="center"/>
    </xf>
    <xf numFmtId="173" fontId="12" fillId="6" borderId="3" xfId="0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horizontal="center" vertical="center"/>
    </xf>
    <xf numFmtId="0" fontId="0" fillId="4" borderId="0" xfId="0" applyFill="1"/>
    <xf numFmtId="0" fontId="17" fillId="0" borderId="0" xfId="0" applyFont="1" applyAlignment="1">
      <alignment vertical="top" wrapText="1"/>
    </xf>
    <xf numFmtId="173" fontId="16" fillId="14" borderId="0" xfId="0" applyNumberFormat="1" applyFont="1" applyFill="1" applyAlignment="1">
      <alignment horizontal="center" vertical="center"/>
    </xf>
    <xf numFmtId="174" fontId="16" fillId="14" borderId="0" xfId="0" applyNumberFormat="1" applyFont="1" applyFill="1" applyAlignment="1">
      <alignment horizontal="center" vertical="center"/>
    </xf>
    <xf numFmtId="0" fontId="12" fillId="6" borderId="3" xfId="0" applyFont="1" applyFill="1" applyBorder="1" applyAlignment="1">
      <alignment horizontal="right" vertical="center"/>
    </xf>
    <xf numFmtId="1" fontId="12" fillId="6" borderId="3" xfId="0" applyNumberFormat="1" applyFont="1" applyFill="1" applyBorder="1" applyAlignment="1">
      <alignment horizontal="right" vertical="center"/>
    </xf>
    <xf numFmtId="0" fontId="6" fillId="4" borderId="12" xfId="0" applyFont="1" applyFill="1" applyBorder="1" applyAlignment="1">
      <alignment horizontal="center" vertical="center" wrapText="1"/>
    </xf>
    <xf numFmtId="0" fontId="0" fillId="4" borderId="8" xfId="0" applyFill="1" applyBorder="1"/>
    <xf numFmtId="0" fontId="9" fillId="6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3" fontId="1" fillId="14" borderId="13" xfId="0" applyNumberFormat="1" applyFont="1" applyFill="1" applyBorder="1" applyAlignment="1">
      <alignment horizontal="center" vertical="center"/>
    </xf>
    <xf numFmtId="0" fontId="0" fillId="14" borderId="9" xfId="0" applyFill="1" applyBorder="1"/>
    <xf numFmtId="3" fontId="1" fillId="14" borderId="1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</cellXfs>
  <cellStyles count="1">
    <cellStyle name="Standard" xfId="0" builtinId="0"/>
  </cellStyles>
  <dxfs count="36">
    <dxf>
      <font>
        <b/>
        <color rgb="FF1E5B35"/>
      </font>
      <fill>
        <patternFill patternType="solid">
          <fgColor rgb="FFD9EEDF"/>
          <bgColor rgb="FFD9EEDF"/>
        </patternFill>
      </fill>
    </dxf>
    <dxf>
      <font>
        <b/>
        <color rgb="FF9B1C1C"/>
      </font>
      <fill>
        <patternFill patternType="solid">
          <fgColor rgb="FFF6D6D2"/>
          <bgColor rgb="FFF6D6D2"/>
        </patternFill>
      </fill>
    </dxf>
    <dxf>
      <font>
        <b/>
        <color rgb="FF7A4B00"/>
      </font>
      <fill>
        <patternFill patternType="solid">
          <fgColor rgb="FFFBE9C3"/>
          <bgColor rgb="FFFBE9C3"/>
        </patternFill>
      </fill>
    </dxf>
    <dxf>
      <font>
        <b/>
        <color rgb="FF1E5B35"/>
      </font>
      <fill>
        <patternFill patternType="solid">
          <fgColor rgb="FFD9EEDF"/>
          <bgColor rgb="FFD9EEDF"/>
        </patternFill>
      </fill>
    </dxf>
    <dxf>
      <font>
        <b/>
        <color rgb="FF9B1C1C"/>
      </font>
      <fill>
        <patternFill patternType="solid">
          <fgColor rgb="FFF6D6D2"/>
          <bgColor rgb="FFF6D6D2"/>
        </patternFill>
      </fill>
    </dxf>
    <dxf>
      <font>
        <b/>
        <color rgb="FF9B1C1C"/>
      </font>
      <fill>
        <patternFill patternType="solid">
          <fgColor rgb="FFF6D6D2"/>
          <bgColor rgb="FFF6D6D2"/>
        </patternFill>
      </fill>
    </dxf>
    <dxf>
      <font>
        <i/>
        <color rgb="FF6B7A73"/>
      </font>
    </dxf>
    <dxf>
      <font>
        <b/>
        <color rgb="FF7A4B00"/>
      </font>
      <fill>
        <patternFill patternType="solid">
          <fgColor rgb="FFFBE9C3"/>
          <bgColor rgb="FFFBE9C3"/>
        </patternFill>
      </fill>
    </dxf>
    <dxf>
      <font>
        <b/>
        <color rgb="FF1E5B35"/>
      </font>
      <fill>
        <patternFill patternType="solid">
          <fgColor rgb="FFD9EEDF"/>
          <bgColor rgb="FFD9EEDF"/>
        </patternFill>
      </fill>
    </dxf>
    <dxf>
      <font>
        <b/>
        <color rgb="FF9B1C1C"/>
      </font>
      <fill>
        <patternFill patternType="solid">
          <fgColor rgb="FFF6D6D2"/>
          <bgColor rgb="FFF6D6D2"/>
        </patternFill>
      </fill>
    </dxf>
    <dxf>
      <font>
        <b/>
        <color rgb="FF7A4B00"/>
      </font>
      <fill>
        <patternFill patternType="solid">
          <fgColor rgb="FFFBE9C3"/>
          <bgColor rgb="FFFBE9C3"/>
        </patternFill>
      </fill>
    </dxf>
    <dxf>
      <font>
        <b/>
        <color rgb="FF7A4B00"/>
      </font>
      <fill>
        <patternFill patternType="solid">
          <fgColor rgb="FFFBE9C3"/>
          <bgColor rgb="FFFBE9C3"/>
        </patternFill>
      </fill>
    </dxf>
    <dxf>
      <font>
        <b/>
        <color rgb="FF9B1C1C"/>
      </font>
    </dxf>
    <dxf>
      <font>
        <b/>
        <color rgb="FF7A4B00"/>
      </font>
      <fill>
        <patternFill patternType="solid">
          <fgColor rgb="FFFBE9C3"/>
          <bgColor rgb="FFFBE9C3"/>
        </patternFill>
      </fill>
    </dxf>
    <dxf>
      <font>
        <b/>
        <color rgb="FF1E5B35"/>
      </font>
    </dxf>
    <dxf>
      <font>
        <b/>
        <color rgb="FF7A4B00"/>
      </font>
      <fill>
        <patternFill patternType="solid">
          <fgColor rgb="FFFBE9C3"/>
          <bgColor rgb="FFFBE9C3"/>
        </patternFill>
      </fill>
    </dxf>
    <dxf>
      <font>
        <b/>
        <color rgb="FF9B1C1C"/>
      </font>
      <fill>
        <patternFill patternType="solid">
          <fgColor rgb="FFF6D6D2"/>
          <bgColor rgb="FFF6D6D2"/>
        </patternFill>
      </fill>
    </dxf>
    <dxf>
      <font>
        <b/>
        <color rgb="FF9B1C1C"/>
      </font>
      <fill>
        <patternFill patternType="solid">
          <fgColor rgb="FFF6D6D2"/>
          <bgColor rgb="FFF6D6D2"/>
        </patternFill>
      </fill>
    </dxf>
    <dxf>
      <font>
        <b/>
        <color rgb="FF7A4B00"/>
      </font>
      <fill>
        <patternFill patternType="solid">
          <fgColor rgb="FFFBE9C3"/>
          <bgColor rgb="FFFBE9C3"/>
        </patternFill>
      </fill>
    </dxf>
    <dxf>
      <font>
        <b/>
        <color rgb="FF1E5B35"/>
      </font>
      <fill>
        <patternFill patternType="solid">
          <fgColor rgb="FFD9EEDF"/>
          <bgColor rgb="FFD9EEDF"/>
        </patternFill>
      </fill>
    </dxf>
    <dxf>
      <font>
        <b/>
        <color rgb="FF9B1C1C"/>
      </font>
      <fill>
        <patternFill patternType="solid">
          <fgColor rgb="FFF6D6D2"/>
          <bgColor rgb="FFF6D6D2"/>
        </patternFill>
      </fill>
    </dxf>
    <dxf>
      <fill>
        <patternFill patternType="solid">
          <fgColor rgb="FFF5F8F6"/>
          <bgColor rgb="FFF5F8F6"/>
        </patternFill>
      </fill>
    </dxf>
    <dxf>
      <font>
        <b/>
        <color rgb="FF7A4B00"/>
      </font>
      <fill>
        <patternFill patternType="solid">
          <fgColor rgb="FFFBE9C3"/>
          <bgColor rgb="FFFBE9C3"/>
        </patternFill>
      </fill>
    </dxf>
    <dxf>
      <font>
        <b/>
        <color rgb="FF1E5B35"/>
      </font>
      <fill>
        <patternFill patternType="solid">
          <fgColor rgb="FFD9EEDF"/>
          <bgColor rgb="FFD9EEDF"/>
        </patternFill>
      </fill>
    </dxf>
    <dxf>
      <font>
        <b/>
        <color rgb="FF9B1C1C"/>
      </font>
      <fill>
        <patternFill patternType="solid">
          <fgColor rgb="FFF6D6D2"/>
          <bgColor rgb="FFF6D6D2"/>
        </patternFill>
      </fill>
    </dxf>
    <dxf>
      <font>
        <b/>
        <color rgb="FF7A4B00"/>
      </font>
      <fill>
        <patternFill patternType="solid">
          <fgColor rgb="FFFBE9C3"/>
          <bgColor rgb="FFFBE9C3"/>
        </patternFill>
      </fill>
    </dxf>
    <dxf>
      <fill>
        <patternFill patternType="solid">
          <fgColor rgb="FFFCEEEC"/>
          <bgColor rgb="FFFCEEEC"/>
        </patternFill>
      </fill>
    </dxf>
    <dxf>
      <fill>
        <patternFill patternType="solid">
          <fgColor rgb="FFFBE9C3"/>
          <bgColor rgb="FFFBE9C3"/>
        </patternFill>
      </fill>
    </dxf>
    <dxf>
      <font>
        <b/>
        <color rgb="FF9B1C1C"/>
      </font>
      <fill>
        <patternFill patternType="solid">
          <fgColor rgb="FFF6D6D2"/>
          <bgColor rgb="FFF6D6D2"/>
        </patternFill>
      </fill>
    </dxf>
    <dxf>
      <font>
        <b/>
        <color rgb="FF9B1C1C"/>
      </font>
    </dxf>
    <dxf>
      <fill>
        <patternFill patternType="solid">
          <fgColor rgb="FFFBE9C3"/>
          <bgColor rgb="FFFBE9C3"/>
        </patternFill>
      </fill>
    </dxf>
    <dxf>
      <font>
        <b/>
        <color rgb="FF7A4B00"/>
      </font>
      <fill>
        <patternFill patternType="solid">
          <fgColor rgb="FFFBE9C3"/>
          <bgColor rgb="FFFBE9C3"/>
        </patternFill>
      </fill>
    </dxf>
    <dxf>
      <font>
        <b/>
        <color rgb="FF7A4B00"/>
      </font>
      <fill>
        <patternFill patternType="solid">
          <fgColor rgb="FFFBE9C3"/>
          <bgColor rgb="FFFBE9C3"/>
        </patternFill>
      </fill>
    </dxf>
    <dxf>
      <fill>
        <patternFill patternType="solid">
          <fgColor rgb="FFFBE9C3"/>
          <bgColor rgb="FFFBE9C3"/>
        </patternFill>
      </fill>
    </dxf>
    <dxf>
      <font>
        <b/>
        <color rgb="FF7A4B00"/>
      </font>
      <fill>
        <patternFill patternType="solid">
          <fgColor rgb="FFFBE9C3"/>
          <bgColor rgb="FFFBE9C3"/>
        </patternFill>
      </fill>
    </dxf>
    <dxf>
      <font>
        <b/>
        <color rgb="FF1E5B35"/>
      </font>
      <fill>
        <patternFill patternType="solid">
          <fgColor rgb="FFD9EEDF"/>
          <bgColor rgb="FFD9EED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de-DE"/>
              <a:t>Azote épandu par mois (kg N)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Bilan!$I$10</c:f>
              <c:strCache>
                <c:ptCount val="1"/>
                <c:pt idx="0">
                  <c:v>N organique (kg)</c:v>
                </c:pt>
              </c:strCache>
            </c:strRef>
          </c:tx>
          <c:spPr>
            <a:solidFill>
              <a:srgbClr val="A9784A"/>
            </a:solidFill>
            <a:ln>
              <a:solidFill>
                <a:srgbClr val="A9784A"/>
              </a:solidFill>
              <a:prstDash val="solid"/>
            </a:ln>
          </c:spPr>
          <c:invertIfNegative val="1"/>
          <c:cat>
            <c:strRef>
              <c:f>Bilan!$H$11:$H$22</c:f>
              <c:strCache>
                <c:ptCount val="12"/>
                <c:pt idx="0">
                  <c:v>sept. 2026</c:v>
                </c:pt>
                <c:pt idx="1">
                  <c:v>oct. 2026</c:v>
                </c:pt>
                <c:pt idx="2">
                  <c:v>nov. 2026</c:v>
                </c:pt>
                <c:pt idx="3">
                  <c:v>déc. 2026</c:v>
                </c:pt>
                <c:pt idx="4">
                  <c:v>janv. 2027</c:v>
                </c:pt>
                <c:pt idx="5">
                  <c:v>févr. 2027</c:v>
                </c:pt>
                <c:pt idx="6">
                  <c:v>mars 2027</c:v>
                </c:pt>
                <c:pt idx="7">
                  <c:v>avr. 2027</c:v>
                </c:pt>
                <c:pt idx="8">
                  <c:v>mai 2027</c:v>
                </c:pt>
                <c:pt idx="9">
                  <c:v>juin 2027</c:v>
                </c:pt>
                <c:pt idx="10">
                  <c:v>juil. 2027</c:v>
                </c:pt>
                <c:pt idx="11">
                  <c:v>août 2027</c:v>
                </c:pt>
              </c:strCache>
            </c:strRef>
          </c:cat>
          <c:val>
            <c:numRef>
              <c:f>Bilan!$I$11:$I$22</c:f>
              <c:numCache>
                <c:formatCode>#,##0;\-#,##0;"–"</c:formatCode>
                <c:ptCount val="12"/>
                <c:pt idx="0">
                  <c:v>2773.7249999999999</c:v>
                </c:pt>
                <c:pt idx="1">
                  <c:v>1993.75</c:v>
                </c:pt>
                <c:pt idx="2">
                  <c:v>742</c:v>
                </c:pt>
                <c:pt idx="3">
                  <c:v>0</c:v>
                </c:pt>
                <c:pt idx="4">
                  <c:v>236.25</c:v>
                </c:pt>
                <c:pt idx="5">
                  <c:v>0</c:v>
                </c:pt>
                <c:pt idx="6">
                  <c:v>3727.2</c:v>
                </c:pt>
                <c:pt idx="7">
                  <c:v>1749</c:v>
                </c:pt>
                <c:pt idx="8">
                  <c:v>0</c:v>
                </c:pt>
                <c:pt idx="9">
                  <c:v>343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A9784A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021-4E41-A42E-651A87082605}"/>
            </c:ext>
          </c:extLst>
        </c:ser>
        <c:ser>
          <c:idx val="1"/>
          <c:order val="1"/>
          <c:tx>
            <c:strRef>
              <c:f>Bilan!$J$10</c:f>
              <c:strCache>
                <c:ptCount val="1"/>
                <c:pt idx="0">
                  <c:v>N minéral (kg)</c:v>
                </c:pt>
              </c:strCache>
            </c:strRef>
          </c:tx>
          <c:spPr>
            <a:solidFill>
              <a:srgbClr val="2F6B55"/>
            </a:solidFill>
            <a:ln>
              <a:solidFill>
                <a:srgbClr val="2F6B55"/>
              </a:solidFill>
              <a:prstDash val="solid"/>
            </a:ln>
          </c:spPr>
          <c:invertIfNegative val="1"/>
          <c:cat>
            <c:strRef>
              <c:f>Bilan!$H$11:$H$22</c:f>
              <c:strCache>
                <c:ptCount val="12"/>
                <c:pt idx="0">
                  <c:v>sept. 2026</c:v>
                </c:pt>
                <c:pt idx="1">
                  <c:v>oct. 2026</c:v>
                </c:pt>
                <c:pt idx="2">
                  <c:v>nov. 2026</c:v>
                </c:pt>
                <c:pt idx="3">
                  <c:v>déc. 2026</c:v>
                </c:pt>
                <c:pt idx="4">
                  <c:v>janv. 2027</c:v>
                </c:pt>
                <c:pt idx="5">
                  <c:v>févr. 2027</c:v>
                </c:pt>
                <c:pt idx="6">
                  <c:v>mars 2027</c:v>
                </c:pt>
                <c:pt idx="7">
                  <c:v>avr. 2027</c:v>
                </c:pt>
                <c:pt idx="8">
                  <c:v>mai 2027</c:v>
                </c:pt>
                <c:pt idx="9">
                  <c:v>juin 2027</c:v>
                </c:pt>
                <c:pt idx="10">
                  <c:v>juil. 2027</c:v>
                </c:pt>
                <c:pt idx="11">
                  <c:v>août 2027</c:v>
                </c:pt>
              </c:strCache>
            </c:strRef>
          </c:cat>
          <c:val>
            <c:numRef>
              <c:f>Bilan!$J$11:$J$22</c:f>
              <c:numCache>
                <c:formatCode>#,##0;\-#,##0;"–"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1527.7950000000001</c:v>
                </c:pt>
                <c:pt idx="6">
                  <c:v>1853.88</c:v>
                </c:pt>
                <c:pt idx="7">
                  <c:v>1505.7</c:v>
                </c:pt>
                <c:pt idx="8">
                  <c:v>1682.77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F6B55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A021-4E41-A42E-651A8708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9</xdr:row>
      <xdr:rowOff>0</xdr:rowOff>
    </xdr:from>
    <xdr:ext cx="5112000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F6B55"/>
    <pageSetUpPr fitToPage="1"/>
  </sheetPr>
  <dimension ref="A1:W65"/>
  <sheetViews>
    <sheetView showGridLines="0" tabSelected="1" workbookViewId="0">
      <pane xSplit="3" ySplit="5" topLeftCell="D6" activePane="bottomRight" state="frozen"/>
      <selection pane="topRight"/>
      <selection pane="bottomLeft"/>
      <selection pane="bottomRight" activeCell="G36" sqref="G36"/>
    </sheetView>
  </sheetViews>
  <sheetFormatPr baseColWidth="10" defaultColWidth="9.140625" defaultRowHeight="15" x14ac:dyDescent="0.25"/>
  <cols>
    <col min="1" max="1" width="7" customWidth="1"/>
    <col min="2" max="2" width="22" customWidth="1"/>
    <col min="3" max="3" width="26" customWidth="1"/>
    <col min="4" max="4" width="9" customWidth="1"/>
    <col min="5" max="5" width="25" customWidth="1"/>
    <col min="6" max="6" width="10" customWidth="1"/>
    <col min="7" max="7" width="27" customWidth="1"/>
    <col min="8" max="8" width="20" customWidth="1"/>
    <col min="9" max="9" width="32" customWidth="1"/>
    <col min="10" max="10" width="20" customWidth="1"/>
    <col min="11" max="12" width="12" customWidth="1"/>
    <col min="13" max="13" width="8" customWidth="1"/>
    <col min="14" max="14" width="20" customWidth="1"/>
    <col min="15" max="15" width="30" customWidth="1"/>
    <col min="16" max="16" width="12" customWidth="1"/>
    <col min="17" max="17" width="10" customWidth="1"/>
    <col min="18" max="18" width="8" customWidth="1"/>
    <col min="19" max="19" width="11" customWidth="1"/>
    <col min="20" max="20" width="13" customWidth="1"/>
    <col min="21" max="21" width="10" customWidth="1"/>
    <col min="22" max="22" width="8" customWidth="1"/>
    <col min="23" max="23" width="40" customWidth="1"/>
  </cols>
  <sheetData>
    <row r="1" spans="1:23" ht="30" customHeight="1" x14ac:dyDescent="0.25">
      <c r="A1" s="20" t="s">
        <v>53</v>
      </c>
    </row>
    <row r="2" spans="1:23" x14ac:dyDescent="0.25">
      <c r="A2" s="21" t="str">
        <f>"Parcellaire, interculture et plan prévisionnel de fumure – récolte "&amp;AnneeRecolte</f>
        <v>Parcellaire, interculture et plan prévisionnel de fumure – récolte 2027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8" customHeight="1" x14ac:dyDescent="0.25">
      <c r="A3" s="22" t="s">
        <v>54</v>
      </c>
    </row>
    <row r="4" spans="1:23" ht="18" customHeight="1" x14ac:dyDescent="0.25">
      <c r="A4" s="74" t="s">
        <v>55</v>
      </c>
      <c r="B4" s="75"/>
      <c r="C4" s="75"/>
      <c r="D4" s="75"/>
      <c r="E4" s="75"/>
      <c r="F4" s="75"/>
      <c r="G4" s="75"/>
      <c r="H4" s="75"/>
      <c r="I4" s="74" t="s">
        <v>56</v>
      </c>
      <c r="J4" s="75"/>
      <c r="K4" s="75"/>
      <c r="L4" s="75"/>
      <c r="M4" s="75"/>
      <c r="N4" s="74" t="s">
        <v>57</v>
      </c>
      <c r="O4" s="75"/>
      <c r="P4" s="75"/>
      <c r="Q4" s="75"/>
      <c r="R4" s="75"/>
      <c r="S4" s="75"/>
      <c r="T4" s="74" t="s">
        <v>58</v>
      </c>
      <c r="U4" s="75"/>
      <c r="V4" s="75"/>
      <c r="W4" s="75"/>
    </row>
    <row r="5" spans="1:23" ht="54" customHeight="1" x14ac:dyDescent="0.25">
      <c r="A5" s="24" t="s">
        <v>59</v>
      </c>
      <c r="B5" s="24" t="s">
        <v>60</v>
      </c>
      <c r="C5" s="24" t="s">
        <v>61</v>
      </c>
      <c r="D5" s="24" t="s">
        <v>62</v>
      </c>
      <c r="E5" s="24" t="s">
        <v>63</v>
      </c>
      <c r="F5" s="24" t="s">
        <v>64</v>
      </c>
      <c r="G5" s="24" t="s">
        <v>65</v>
      </c>
      <c r="H5" s="24" t="s">
        <v>66</v>
      </c>
      <c r="I5" s="24" t="s">
        <v>67</v>
      </c>
      <c r="J5" s="24" t="s">
        <v>68</v>
      </c>
      <c r="K5" s="24" t="s">
        <v>69</v>
      </c>
      <c r="L5" s="24" t="s">
        <v>70</v>
      </c>
      <c r="M5" s="24" t="s">
        <v>71</v>
      </c>
      <c r="N5" s="24" t="s">
        <v>72</v>
      </c>
      <c r="O5" s="24" t="s">
        <v>73</v>
      </c>
      <c r="P5" s="24" t="s">
        <v>69</v>
      </c>
      <c r="Q5" s="24" t="s">
        <v>74</v>
      </c>
      <c r="R5" s="24" t="s">
        <v>75</v>
      </c>
      <c r="S5" s="24" t="s">
        <v>76</v>
      </c>
      <c r="T5" s="24" t="s">
        <v>77</v>
      </c>
      <c r="U5" s="24" t="s">
        <v>78</v>
      </c>
      <c r="V5" s="24" t="s">
        <v>79</v>
      </c>
      <c r="W5" s="24" t="s">
        <v>80</v>
      </c>
    </row>
    <row r="6" spans="1:23" ht="18" customHeight="1" x14ac:dyDescent="0.25">
      <c r="A6" s="25" t="s">
        <v>81</v>
      </c>
      <c r="B6" s="5" t="s">
        <v>82</v>
      </c>
      <c r="C6" s="17" t="str">
        <f t="shared" ref="C6:C37" si="0">IF(A6="","",A6&amp;" – "&amp;B6)</f>
        <v>01 – Les Grandes Terres</v>
      </c>
      <c r="D6" s="13">
        <v>12.4</v>
      </c>
      <c r="E6" s="5" t="s">
        <v>83</v>
      </c>
      <c r="F6" s="25" t="s">
        <v>40</v>
      </c>
      <c r="G6" s="5" t="s">
        <v>84</v>
      </c>
      <c r="H6" s="5"/>
      <c r="I6" s="5" t="s">
        <v>85</v>
      </c>
      <c r="J6" s="5" t="s">
        <v>86</v>
      </c>
      <c r="K6" s="26">
        <v>46215</v>
      </c>
      <c r="L6" s="26">
        <v>46290</v>
      </c>
      <c r="M6" s="27">
        <f t="shared" ref="M6:M37" si="1">IF(AND(ISNUMBER(K6),ISNUMBER(L6)),L6-K6,"")</f>
        <v>75</v>
      </c>
      <c r="N6" s="5" t="s">
        <v>87</v>
      </c>
      <c r="O6" s="28" t="str">
        <f>IF(N6="","",IFERROR(INDEX(Paramètres!$P$7:$P$46,MATCH(N6,Paramètres!$O$7:$O$46,0)),"Culture à ajouter dans Paramètres"))</f>
        <v>Culture d'automne (hors colza)</v>
      </c>
      <c r="P6" s="26">
        <v>46307</v>
      </c>
      <c r="Q6" s="29">
        <v>85</v>
      </c>
      <c r="R6" s="30" t="str">
        <f>IF(N6="","",IFERROR(INDEX(Paramètres!$Q$7:$Q$46,MATCH(N6,Paramètres!$O$7:$O$46,0)),""))</f>
        <v>q/ha</v>
      </c>
      <c r="S6" s="8">
        <v>180</v>
      </c>
      <c r="T6" s="26">
        <v>46586</v>
      </c>
      <c r="U6" s="29">
        <v>88</v>
      </c>
      <c r="V6" s="31">
        <f t="shared" ref="V6:V37" si="2">IF(OR(Q6="",U6="",N(Q6)=0),"",U6/Q6-1)</f>
        <v>3.529411764705892E-2</v>
      </c>
      <c r="W6" s="5" t="s">
        <v>88</v>
      </c>
    </row>
    <row r="7" spans="1:23" ht="18" customHeight="1" x14ac:dyDescent="0.25">
      <c r="A7" s="25" t="s">
        <v>89</v>
      </c>
      <c r="B7" s="5" t="s">
        <v>90</v>
      </c>
      <c r="C7" s="17" t="str">
        <f t="shared" si="0"/>
        <v>02 – Le Champ du Moulin</v>
      </c>
      <c r="D7" s="13">
        <v>9.85</v>
      </c>
      <c r="E7" s="5" t="s">
        <v>91</v>
      </c>
      <c r="F7" s="25" t="s">
        <v>40</v>
      </c>
      <c r="G7" s="5" t="s">
        <v>84</v>
      </c>
      <c r="H7" s="5"/>
      <c r="I7" s="5" t="s">
        <v>92</v>
      </c>
      <c r="J7" s="5"/>
      <c r="K7" s="26"/>
      <c r="L7" s="26"/>
      <c r="M7" s="27" t="str">
        <f t="shared" si="1"/>
        <v/>
      </c>
      <c r="N7" s="5" t="s">
        <v>93</v>
      </c>
      <c r="O7" s="28" t="str">
        <f>IF(N7="","",IFERROR(INDEX(Paramètres!$P$7:$P$46,MATCH(N7,Paramètres!$O$7:$O$46,0)),"Culture à ajouter dans Paramètres"))</f>
        <v>Colza d'automne</v>
      </c>
      <c r="P7" s="26">
        <v>46259</v>
      </c>
      <c r="Q7" s="29">
        <v>38</v>
      </c>
      <c r="R7" s="30" t="str">
        <f>IF(N7="","",IFERROR(INDEX(Paramètres!$Q$7:$Q$46,MATCH(N7,Paramètres!$O$7:$O$46,0)),""))</f>
        <v>q/ha</v>
      </c>
      <c r="S7" s="8">
        <v>195</v>
      </c>
      <c r="T7" s="26">
        <v>46573</v>
      </c>
      <c r="U7" s="29">
        <v>36</v>
      </c>
      <c r="V7" s="31">
        <f t="shared" si="2"/>
        <v>-5.2631578947368474E-2</v>
      </c>
      <c r="W7" s="5"/>
    </row>
    <row r="8" spans="1:23" ht="18" customHeight="1" x14ac:dyDescent="0.25">
      <c r="A8" s="25" t="s">
        <v>94</v>
      </c>
      <c r="B8" s="5" t="s">
        <v>95</v>
      </c>
      <c r="C8" s="17" t="str">
        <f t="shared" si="0"/>
        <v>03 – La Pièce du Bas</v>
      </c>
      <c r="D8" s="13">
        <v>15.2</v>
      </c>
      <c r="E8" s="5" t="s">
        <v>96</v>
      </c>
      <c r="F8" s="25" t="s">
        <v>40</v>
      </c>
      <c r="G8" s="5" t="s">
        <v>84</v>
      </c>
      <c r="H8" s="5"/>
      <c r="I8" s="5" t="s">
        <v>97</v>
      </c>
      <c r="J8" s="5" t="s">
        <v>98</v>
      </c>
      <c r="K8" s="26">
        <v>46239</v>
      </c>
      <c r="L8" s="26">
        <v>46366</v>
      </c>
      <c r="M8" s="27">
        <f t="shared" si="1"/>
        <v>127</v>
      </c>
      <c r="N8" s="5" t="s">
        <v>99</v>
      </c>
      <c r="O8" s="28" t="str">
        <f>IF(N8="","",IFERROR(INDEX(Paramètres!$P$7:$P$46,MATCH(N8,Paramètres!$O$7:$O$46,0)),"Culture à ajouter dans Paramètres"))</f>
        <v>Culture de printemps ou d'été</v>
      </c>
      <c r="P8" s="26">
        <v>46497</v>
      </c>
      <c r="Q8" s="29">
        <v>110</v>
      </c>
      <c r="R8" s="30" t="str">
        <f>IF(N8="","",IFERROR(INDEX(Paramètres!$Q$7:$Q$46,MATCH(N8,Paramètres!$O$7:$O$46,0)),""))</f>
        <v>q/ha</v>
      </c>
      <c r="S8" s="8">
        <v>170</v>
      </c>
      <c r="T8" s="26"/>
      <c r="U8" s="29"/>
      <c r="V8" s="31" t="str">
        <f t="shared" si="2"/>
        <v/>
      </c>
      <c r="W8" s="5" t="s">
        <v>100</v>
      </c>
    </row>
    <row r="9" spans="1:23" ht="18" customHeight="1" x14ac:dyDescent="0.25">
      <c r="A9" s="25" t="s">
        <v>101</v>
      </c>
      <c r="B9" s="5" t="s">
        <v>102</v>
      </c>
      <c r="C9" s="17" t="str">
        <f t="shared" si="0"/>
        <v>04 – Les Longues Raies</v>
      </c>
      <c r="D9" s="13">
        <v>7.3</v>
      </c>
      <c r="E9" s="5" t="s">
        <v>103</v>
      </c>
      <c r="F9" s="25" t="s">
        <v>40</v>
      </c>
      <c r="G9" s="5" t="s">
        <v>84</v>
      </c>
      <c r="H9" s="5"/>
      <c r="I9" s="5" t="s">
        <v>97</v>
      </c>
      <c r="J9" s="5" t="s">
        <v>104</v>
      </c>
      <c r="K9" s="26">
        <v>46254</v>
      </c>
      <c r="L9" s="26">
        <v>46402</v>
      </c>
      <c r="M9" s="27">
        <f t="shared" si="1"/>
        <v>148</v>
      </c>
      <c r="N9" s="5" t="s">
        <v>105</v>
      </c>
      <c r="O9" s="28" t="str">
        <f>IF(N9="","",IFERROR(INDEX(Paramètres!$P$7:$P$46,MATCH(N9,Paramètres!$O$7:$O$46,0)),"Culture à ajouter dans Paramètres"))</f>
        <v>Culture de printemps ou d'été</v>
      </c>
      <c r="P9" s="26">
        <v>46451</v>
      </c>
      <c r="Q9" s="29">
        <v>70</v>
      </c>
      <c r="R9" s="30" t="str">
        <f>IF(N9="","",IFERROR(INDEX(Paramètres!$Q$7:$Q$46,MATCH(N9,Paramètres!$O$7:$O$46,0)),""))</f>
        <v>q/ha</v>
      </c>
      <c r="S9" s="8">
        <v>110</v>
      </c>
      <c r="T9" s="26">
        <v>46578</v>
      </c>
      <c r="U9" s="29">
        <v>72</v>
      </c>
      <c r="V9" s="31">
        <f t="shared" si="2"/>
        <v>2.857142857142847E-2</v>
      </c>
      <c r="W9" s="5"/>
    </row>
    <row r="10" spans="1:23" ht="18" customHeight="1" x14ac:dyDescent="0.25">
      <c r="A10" s="25" t="s">
        <v>106</v>
      </c>
      <c r="B10" s="5" t="s">
        <v>107</v>
      </c>
      <c r="C10" s="17" t="str">
        <f t="shared" si="0"/>
        <v>05 – Pré de la Fontaine</v>
      </c>
      <c r="D10" s="13">
        <v>6.75</v>
      </c>
      <c r="E10" s="5" t="s">
        <v>108</v>
      </c>
      <c r="F10" s="25" t="s">
        <v>40</v>
      </c>
      <c r="G10" s="5" t="s">
        <v>84</v>
      </c>
      <c r="H10" s="5"/>
      <c r="I10" s="5" t="s">
        <v>109</v>
      </c>
      <c r="J10" s="5"/>
      <c r="K10" s="26"/>
      <c r="L10" s="26"/>
      <c r="M10" s="27" t="str">
        <f t="shared" si="1"/>
        <v/>
      </c>
      <c r="N10" s="5" t="s">
        <v>110</v>
      </c>
      <c r="O10" s="28" t="str">
        <f>IF(N10="","",IFERROR(INDEX(Paramètres!$P$7:$P$46,MATCH(N10,Paramètres!$O$7:$O$46,0)),"Culture à ajouter dans Paramètres"))</f>
        <v>Prairie de plus de 6 mois / luzerne</v>
      </c>
      <c r="P10" s="26"/>
      <c r="Q10" s="29">
        <v>7</v>
      </c>
      <c r="R10" s="30" t="str">
        <f>IF(N10="","",IFERROR(INDEX(Paramètres!$Q$7:$Q$46,MATCH(N10,Paramètres!$O$7:$O$46,0)),""))</f>
        <v>t MS/ha</v>
      </c>
      <c r="S10" s="8">
        <v>90</v>
      </c>
      <c r="T10" s="26">
        <v>46532</v>
      </c>
      <c r="U10" s="29">
        <v>6.5</v>
      </c>
      <c r="V10" s="31">
        <f t="shared" si="2"/>
        <v>-7.1428571428571397E-2</v>
      </c>
      <c r="W10" s="5" t="s">
        <v>111</v>
      </c>
    </row>
    <row r="11" spans="1:23" ht="18" customHeight="1" x14ac:dyDescent="0.25">
      <c r="A11" s="25" t="s">
        <v>112</v>
      </c>
      <c r="B11" s="5" t="s">
        <v>113</v>
      </c>
      <c r="C11" s="17" t="str">
        <f t="shared" si="0"/>
        <v>06 – Le Grand Clos</v>
      </c>
      <c r="D11" s="13">
        <v>10.6</v>
      </c>
      <c r="E11" s="5" t="s">
        <v>83</v>
      </c>
      <c r="F11" s="25" t="s">
        <v>40</v>
      </c>
      <c r="G11" s="5" t="s">
        <v>84</v>
      </c>
      <c r="H11" s="5"/>
      <c r="I11" s="5" t="s">
        <v>114</v>
      </c>
      <c r="J11" s="5" t="s">
        <v>115</v>
      </c>
      <c r="K11" s="26">
        <v>46275</v>
      </c>
      <c r="L11" s="26">
        <v>46492</v>
      </c>
      <c r="M11" s="27">
        <f t="shared" si="1"/>
        <v>217</v>
      </c>
      <c r="N11" s="5" t="s">
        <v>116</v>
      </c>
      <c r="O11" s="28" t="str">
        <f>IF(N11="","",IFERROR(INDEX(Paramètres!$P$7:$P$46,MATCH(N11,Paramètres!$O$7:$O$46,0)),"Culture à ajouter dans Paramètres"))</f>
        <v>Culture de printemps ou d'été</v>
      </c>
      <c r="P11" s="26">
        <v>46512</v>
      </c>
      <c r="Q11" s="29">
        <v>15</v>
      </c>
      <c r="R11" s="30" t="str">
        <f>IF(N11="","",IFERROR(INDEX(Paramètres!$Q$7:$Q$46,MATCH(N11,Paramètres!$O$7:$O$46,0)),""))</f>
        <v>t MS/ha</v>
      </c>
      <c r="S11" s="8">
        <v>150</v>
      </c>
      <c r="T11" s="26"/>
      <c r="U11" s="29"/>
      <c r="V11" s="31" t="str">
        <f t="shared" si="2"/>
        <v/>
      </c>
      <c r="W11" s="5"/>
    </row>
    <row r="12" spans="1:23" ht="18" customHeight="1" x14ac:dyDescent="0.25">
      <c r="A12" s="25" t="s">
        <v>117</v>
      </c>
      <c r="B12" s="5" t="s">
        <v>118</v>
      </c>
      <c r="C12" s="17" t="str">
        <f t="shared" si="0"/>
        <v>07 – La Butte</v>
      </c>
      <c r="D12" s="13">
        <v>4.9000000000000004</v>
      </c>
      <c r="E12" s="5" t="s">
        <v>119</v>
      </c>
      <c r="F12" s="25" t="s">
        <v>120</v>
      </c>
      <c r="G12" s="5" t="s">
        <v>84</v>
      </c>
      <c r="H12" s="5"/>
      <c r="I12" s="5" t="s">
        <v>109</v>
      </c>
      <c r="J12" s="5"/>
      <c r="K12" s="26"/>
      <c r="L12" s="26"/>
      <c r="M12" s="27" t="str">
        <f t="shared" si="1"/>
        <v/>
      </c>
      <c r="N12" s="5" t="s">
        <v>121</v>
      </c>
      <c r="O12" s="28" t="str">
        <f>IF(N12="","",IFERROR(INDEX(Paramètres!$P$7:$P$46,MATCH(N12,Paramètres!$O$7:$O$46,0)),"Culture à ajouter dans Paramètres"))</f>
        <v>Prairie de plus de 6 mois / luzerne</v>
      </c>
      <c r="P12" s="26">
        <v>45731</v>
      </c>
      <c r="Q12" s="29">
        <v>9</v>
      </c>
      <c r="R12" s="30" t="str">
        <f>IF(N12="","",IFERROR(INDEX(Paramètres!$Q$7:$Q$46,MATCH(N12,Paramètres!$O$7:$O$46,0)),""))</f>
        <v>t MS/ha</v>
      </c>
      <c r="S12" s="8">
        <v>100</v>
      </c>
      <c r="T12" s="26">
        <v>46537</v>
      </c>
      <c r="U12" s="29">
        <v>8.1999999999999993</v>
      </c>
      <c r="V12" s="31">
        <f t="shared" si="2"/>
        <v>-8.8888888888889017E-2</v>
      </c>
      <c r="W12" s="5"/>
    </row>
    <row r="13" spans="1:23" ht="18" customHeight="1" x14ac:dyDescent="0.25">
      <c r="A13" s="25" t="s">
        <v>122</v>
      </c>
      <c r="B13" s="5" t="s">
        <v>123</v>
      </c>
      <c r="C13" s="17" t="str">
        <f t="shared" si="0"/>
        <v>08 – Les Aulnes</v>
      </c>
      <c r="D13" s="13">
        <v>8.25</v>
      </c>
      <c r="E13" s="5" t="s">
        <v>124</v>
      </c>
      <c r="F13" s="25" t="s">
        <v>40</v>
      </c>
      <c r="G13" s="5" t="s">
        <v>125</v>
      </c>
      <c r="H13" s="5" t="s">
        <v>126</v>
      </c>
      <c r="I13" s="5" t="s">
        <v>92</v>
      </c>
      <c r="J13" s="5"/>
      <c r="K13" s="26"/>
      <c r="L13" s="26"/>
      <c r="M13" s="27" t="str">
        <f t="shared" si="1"/>
        <v/>
      </c>
      <c r="N13" s="5" t="s">
        <v>127</v>
      </c>
      <c r="O13" s="28" t="str">
        <f>IF(N13="","",IFERROR(INDEX(Paramètres!$P$7:$P$46,MATCH(N13,Paramètres!$O$7:$O$46,0)),"Culture à ajouter dans Paramètres"))</f>
        <v>Culture d'automne (hors colza)</v>
      </c>
      <c r="P13" s="26">
        <v>46297</v>
      </c>
      <c r="Q13" s="29">
        <v>75</v>
      </c>
      <c r="R13" s="30" t="str">
        <f>IF(N13="","",IFERROR(INDEX(Paramètres!$Q$7:$Q$46,MATCH(N13,Paramètres!$O$7:$O$46,0)),""))</f>
        <v>q/ha</v>
      </c>
      <c r="S13" s="8">
        <v>150</v>
      </c>
      <c r="T13" s="26">
        <v>46568</v>
      </c>
      <c r="U13" s="29">
        <v>71</v>
      </c>
      <c r="V13" s="31">
        <f t="shared" si="2"/>
        <v>-5.3333333333333344E-2</v>
      </c>
      <c r="W13" s="5" t="s">
        <v>128</v>
      </c>
    </row>
    <row r="14" spans="1:23" ht="18" customHeight="1" x14ac:dyDescent="0.25">
      <c r="A14" s="25"/>
      <c r="B14" s="5"/>
      <c r="C14" s="17" t="str">
        <f t="shared" si="0"/>
        <v/>
      </c>
      <c r="D14" s="13"/>
      <c r="E14" s="5"/>
      <c r="F14" s="25"/>
      <c r="G14" s="5"/>
      <c r="H14" s="5"/>
      <c r="I14" s="5"/>
      <c r="J14" s="5"/>
      <c r="K14" s="26"/>
      <c r="L14" s="26"/>
      <c r="M14" s="27" t="str">
        <f t="shared" si="1"/>
        <v/>
      </c>
      <c r="N14" s="5"/>
      <c r="O14" s="28" t="str">
        <f>IF(N14="","",IFERROR(INDEX(Paramètres!$P$7:$P$46,MATCH(N14,Paramètres!$O$7:$O$46,0)),"Culture à ajouter dans Paramètres"))</f>
        <v/>
      </c>
      <c r="P14" s="26"/>
      <c r="Q14" s="29"/>
      <c r="R14" s="30" t="str">
        <f>IF(N14="","",IFERROR(INDEX(Paramètres!$Q$7:$Q$46,MATCH(N14,Paramètres!$O$7:$O$46,0)),""))</f>
        <v/>
      </c>
      <c r="S14" s="8"/>
      <c r="T14" s="26"/>
      <c r="U14" s="29"/>
      <c r="V14" s="31" t="str">
        <f t="shared" si="2"/>
        <v/>
      </c>
      <c r="W14" s="5"/>
    </row>
    <row r="15" spans="1:23" ht="18" customHeight="1" x14ac:dyDescent="0.25">
      <c r="A15" s="25"/>
      <c r="B15" s="5"/>
      <c r="C15" s="17" t="str">
        <f t="shared" si="0"/>
        <v/>
      </c>
      <c r="D15" s="13"/>
      <c r="E15" s="5"/>
      <c r="F15" s="25"/>
      <c r="G15" s="5"/>
      <c r="H15" s="5"/>
      <c r="I15" s="5"/>
      <c r="J15" s="5"/>
      <c r="K15" s="26"/>
      <c r="L15" s="26"/>
      <c r="M15" s="27" t="str">
        <f t="shared" si="1"/>
        <v/>
      </c>
      <c r="N15" s="5"/>
      <c r="O15" s="28" t="str">
        <f>IF(N15="","",IFERROR(INDEX(Paramètres!$P$7:$P$46,MATCH(N15,Paramètres!$O$7:$O$46,0)),"Culture à ajouter dans Paramètres"))</f>
        <v/>
      </c>
      <c r="P15" s="26"/>
      <c r="Q15" s="29"/>
      <c r="R15" s="30" t="str">
        <f>IF(N15="","",IFERROR(INDEX(Paramètres!$Q$7:$Q$46,MATCH(N15,Paramètres!$O$7:$O$46,0)),""))</f>
        <v/>
      </c>
      <c r="S15" s="8"/>
      <c r="T15" s="26"/>
      <c r="U15" s="29"/>
      <c r="V15" s="31" t="str">
        <f t="shared" si="2"/>
        <v/>
      </c>
      <c r="W15" s="5"/>
    </row>
    <row r="16" spans="1:23" ht="18" customHeight="1" x14ac:dyDescent="0.25">
      <c r="A16" s="25"/>
      <c r="B16" s="5"/>
      <c r="C16" s="17" t="str">
        <f t="shared" si="0"/>
        <v/>
      </c>
      <c r="D16" s="13"/>
      <c r="E16" s="5"/>
      <c r="F16" s="25"/>
      <c r="G16" s="5"/>
      <c r="H16" s="5"/>
      <c r="I16" s="5"/>
      <c r="J16" s="5"/>
      <c r="K16" s="26"/>
      <c r="L16" s="26"/>
      <c r="M16" s="27" t="str">
        <f t="shared" si="1"/>
        <v/>
      </c>
      <c r="N16" s="5"/>
      <c r="O16" s="28" t="str">
        <f>IF(N16="","",IFERROR(INDEX(Paramètres!$P$7:$P$46,MATCH(N16,Paramètres!$O$7:$O$46,0)),"Culture à ajouter dans Paramètres"))</f>
        <v/>
      </c>
      <c r="P16" s="26"/>
      <c r="Q16" s="29"/>
      <c r="R16" s="30" t="str">
        <f>IF(N16="","",IFERROR(INDEX(Paramètres!$Q$7:$Q$46,MATCH(N16,Paramètres!$O$7:$O$46,0)),""))</f>
        <v/>
      </c>
      <c r="S16" s="8"/>
      <c r="T16" s="26"/>
      <c r="U16" s="29"/>
      <c r="V16" s="31" t="str">
        <f t="shared" si="2"/>
        <v/>
      </c>
      <c r="W16" s="5"/>
    </row>
    <row r="17" spans="1:23" ht="18" customHeight="1" x14ac:dyDescent="0.25">
      <c r="A17" s="25"/>
      <c r="B17" s="5"/>
      <c r="C17" s="17" t="str">
        <f t="shared" si="0"/>
        <v/>
      </c>
      <c r="D17" s="13"/>
      <c r="E17" s="5"/>
      <c r="F17" s="25"/>
      <c r="G17" s="5"/>
      <c r="H17" s="5"/>
      <c r="I17" s="5"/>
      <c r="J17" s="5"/>
      <c r="K17" s="26"/>
      <c r="L17" s="26"/>
      <c r="M17" s="27" t="str">
        <f t="shared" si="1"/>
        <v/>
      </c>
      <c r="N17" s="5"/>
      <c r="O17" s="28" t="str">
        <f>IF(N17="","",IFERROR(INDEX(Paramètres!$P$7:$P$46,MATCH(N17,Paramètres!$O$7:$O$46,0)),"Culture à ajouter dans Paramètres"))</f>
        <v/>
      </c>
      <c r="P17" s="26"/>
      <c r="Q17" s="29"/>
      <c r="R17" s="30" t="str">
        <f>IF(N17="","",IFERROR(INDEX(Paramètres!$Q$7:$Q$46,MATCH(N17,Paramètres!$O$7:$O$46,0)),""))</f>
        <v/>
      </c>
      <c r="S17" s="8"/>
      <c r="T17" s="26"/>
      <c r="U17" s="29"/>
      <c r="V17" s="31" t="str">
        <f t="shared" si="2"/>
        <v/>
      </c>
      <c r="W17" s="5"/>
    </row>
    <row r="18" spans="1:23" ht="18" customHeight="1" x14ac:dyDescent="0.25">
      <c r="A18" s="25"/>
      <c r="B18" s="5"/>
      <c r="C18" s="17" t="str">
        <f t="shared" si="0"/>
        <v/>
      </c>
      <c r="D18" s="13"/>
      <c r="E18" s="5"/>
      <c r="F18" s="25"/>
      <c r="G18" s="5"/>
      <c r="H18" s="5"/>
      <c r="I18" s="5"/>
      <c r="J18" s="5"/>
      <c r="K18" s="26"/>
      <c r="L18" s="26"/>
      <c r="M18" s="27" t="str">
        <f t="shared" si="1"/>
        <v/>
      </c>
      <c r="N18" s="5"/>
      <c r="O18" s="28" t="str">
        <f>IF(N18="","",IFERROR(INDEX(Paramètres!$P$7:$P$46,MATCH(N18,Paramètres!$O$7:$O$46,0)),"Culture à ajouter dans Paramètres"))</f>
        <v/>
      </c>
      <c r="P18" s="26"/>
      <c r="Q18" s="29"/>
      <c r="R18" s="30" t="str">
        <f>IF(N18="","",IFERROR(INDEX(Paramètres!$Q$7:$Q$46,MATCH(N18,Paramètres!$O$7:$O$46,0)),""))</f>
        <v/>
      </c>
      <c r="S18" s="8"/>
      <c r="T18" s="26"/>
      <c r="U18" s="29"/>
      <c r="V18" s="31" t="str">
        <f t="shared" si="2"/>
        <v/>
      </c>
      <c r="W18" s="5"/>
    </row>
    <row r="19" spans="1:23" ht="18" customHeight="1" x14ac:dyDescent="0.25">
      <c r="A19" s="25"/>
      <c r="B19" s="5"/>
      <c r="C19" s="17" t="str">
        <f t="shared" si="0"/>
        <v/>
      </c>
      <c r="D19" s="13"/>
      <c r="E19" s="5"/>
      <c r="F19" s="25"/>
      <c r="G19" s="5"/>
      <c r="H19" s="5"/>
      <c r="I19" s="5"/>
      <c r="J19" s="5"/>
      <c r="K19" s="26"/>
      <c r="L19" s="26"/>
      <c r="M19" s="27" t="str">
        <f t="shared" si="1"/>
        <v/>
      </c>
      <c r="N19" s="5"/>
      <c r="O19" s="28" t="str">
        <f>IF(N19="","",IFERROR(INDEX(Paramètres!$P$7:$P$46,MATCH(N19,Paramètres!$O$7:$O$46,0)),"Culture à ajouter dans Paramètres"))</f>
        <v/>
      </c>
      <c r="P19" s="26"/>
      <c r="Q19" s="29"/>
      <c r="R19" s="30" t="str">
        <f>IF(N19="","",IFERROR(INDEX(Paramètres!$Q$7:$Q$46,MATCH(N19,Paramètres!$O$7:$O$46,0)),""))</f>
        <v/>
      </c>
      <c r="S19" s="8"/>
      <c r="T19" s="26"/>
      <c r="U19" s="29"/>
      <c r="V19" s="31" t="str">
        <f t="shared" si="2"/>
        <v/>
      </c>
      <c r="W19" s="5"/>
    </row>
    <row r="20" spans="1:23" ht="18" customHeight="1" x14ac:dyDescent="0.25">
      <c r="A20" s="25"/>
      <c r="B20" s="5"/>
      <c r="C20" s="17" t="str">
        <f t="shared" si="0"/>
        <v/>
      </c>
      <c r="D20" s="13"/>
      <c r="E20" s="5"/>
      <c r="F20" s="25"/>
      <c r="G20" s="5"/>
      <c r="H20" s="5"/>
      <c r="I20" s="5"/>
      <c r="J20" s="5"/>
      <c r="K20" s="26"/>
      <c r="L20" s="26"/>
      <c r="M20" s="27" t="str">
        <f t="shared" si="1"/>
        <v/>
      </c>
      <c r="N20" s="5"/>
      <c r="O20" s="28" t="str">
        <f>IF(N20="","",IFERROR(INDEX(Paramètres!$P$7:$P$46,MATCH(N20,Paramètres!$O$7:$O$46,0)),"Culture à ajouter dans Paramètres"))</f>
        <v/>
      </c>
      <c r="P20" s="26"/>
      <c r="Q20" s="29"/>
      <c r="R20" s="30" t="str">
        <f>IF(N20="","",IFERROR(INDEX(Paramètres!$Q$7:$Q$46,MATCH(N20,Paramètres!$O$7:$O$46,0)),""))</f>
        <v/>
      </c>
      <c r="S20" s="8"/>
      <c r="T20" s="26"/>
      <c r="U20" s="29"/>
      <c r="V20" s="31" t="str">
        <f t="shared" si="2"/>
        <v/>
      </c>
      <c r="W20" s="5"/>
    </row>
    <row r="21" spans="1:23" ht="18" customHeight="1" x14ac:dyDescent="0.25">
      <c r="A21" s="25"/>
      <c r="B21" s="5"/>
      <c r="C21" s="17" t="str">
        <f t="shared" si="0"/>
        <v/>
      </c>
      <c r="D21" s="13"/>
      <c r="E21" s="5"/>
      <c r="F21" s="25"/>
      <c r="G21" s="5"/>
      <c r="H21" s="5"/>
      <c r="I21" s="5"/>
      <c r="J21" s="5"/>
      <c r="K21" s="26"/>
      <c r="L21" s="26"/>
      <c r="M21" s="27" t="str">
        <f t="shared" si="1"/>
        <v/>
      </c>
      <c r="N21" s="5"/>
      <c r="O21" s="28" t="str">
        <f>IF(N21="","",IFERROR(INDEX(Paramètres!$P$7:$P$46,MATCH(N21,Paramètres!$O$7:$O$46,0)),"Culture à ajouter dans Paramètres"))</f>
        <v/>
      </c>
      <c r="P21" s="26"/>
      <c r="Q21" s="29"/>
      <c r="R21" s="30" t="str">
        <f>IF(N21="","",IFERROR(INDEX(Paramètres!$Q$7:$Q$46,MATCH(N21,Paramètres!$O$7:$O$46,0)),""))</f>
        <v/>
      </c>
      <c r="S21" s="8"/>
      <c r="T21" s="26"/>
      <c r="U21" s="29"/>
      <c r="V21" s="31" t="str">
        <f t="shared" si="2"/>
        <v/>
      </c>
      <c r="W21" s="5"/>
    </row>
    <row r="22" spans="1:23" ht="18" customHeight="1" x14ac:dyDescent="0.25">
      <c r="A22" s="25"/>
      <c r="B22" s="5"/>
      <c r="C22" s="17" t="str">
        <f t="shared" si="0"/>
        <v/>
      </c>
      <c r="D22" s="13"/>
      <c r="E22" s="5"/>
      <c r="F22" s="25"/>
      <c r="G22" s="5"/>
      <c r="H22" s="5"/>
      <c r="I22" s="5"/>
      <c r="J22" s="5"/>
      <c r="K22" s="26"/>
      <c r="L22" s="26"/>
      <c r="M22" s="27" t="str">
        <f t="shared" si="1"/>
        <v/>
      </c>
      <c r="N22" s="5"/>
      <c r="O22" s="28" t="str">
        <f>IF(N22="","",IFERROR(INDEX(Paramètres!$P$7:$P$46,MATCH(N22,Paramètres!$O$7:$O$46,0)),"Culture à ajouter dans Paramètres"))</f>
        <v/>
      </c>
      <c r="P22" s="26"/>
      <c r="Q22" s="29"/>
      <c r="R22" s="30" t="str">
        <f>IF(N22="","",IFERROR(INDEX(Paramètres!$Q$7:$Q$46,MATCH(N22,Paramètres!$O$7:$O$46,0)),""))</f>
        <v/>
      </c>
      <c r="S22" s="8"/>
      <c r="T22" s="26"/>
      <c r="U22" s="29"/>
      <c r="V22" s="31" t="str">
        <f t="shared" si="2"/>
        <v/>
      </c>
      <c r="W22" s="5"/>
    </row>
    <row r="23" spans="1:23" ht="18" customHeight="1" x14ac:dyDescent="0.25">
      <c r="A23" s="25"/>
      <c r="B23" s="5"/>
      <c r="C23" s="17" t="str">
        <f t="shared" si="0"/>
        <v/>
      </c>
      <c r="D23" s="13"/>
      <c r="E23" s="5"/>
      <c r="F23" s="25"/>
      <c r="G23" s="5"/>
      <c r="H23" s="5"/>
      <c r="I23" s="5"/>
      <c r="J23" s="5"/>
      <c r="K23" s="26"/>
      <c r="L23" s="26"/>
      <c r="M23" s="27" t="str">
        <f t="shared" si="1"/>
        <v/>
      </c>
      <c r="N23" s="5"/>
      <c r="O23" s="28" t="str">
        <f>IF(N23="","",IFERROR(INDEX(Paramètres!$P$7:$P$46,MATCH(N23,Paramètres!$O$7:$O$46,0)),"Culture à ajouter dans Paramètres"))</f>
        <v/>
      </c>
      <c r="P23" s="26"/>
      <c r="Q23" s="29"/>
      <c r="R23" s="30" t="str">
        <f>IF(N23="","",IFERROR(INDEX(Paramètres!$Q$7:$Q$46,MATCH(N23,Paramètres!$O$7:$O$46,0)),""))</f>
        <v/>
      </c>
      <c r="S23" s="8"/>
      <c r="T23" s="26"/>
      <c r="U23" s="29"/>
      <c r="V23" s="31" t="str">
        <f t="shared" si="2"/>
        <v/>
      </c>
      <c r="W23" s="5"/>
    </row>
    <row r="24" spans="1:23" ht="18" customHeight="1" x14ac:dyDescent="0.25">
      <c r="A24" s="25"/>
      <c r="B24" s="5"/>
      <c r="C24" s="17" t="str">
        <f t="shared" si="0"/>
        <v/>
      </c>
      <c r="D24" s="13"/>
      <c r="E24" s="5"/>
      <c r="F24" s="25"/>
      <c r="G24" s="5"/>
      <c r="H24" s="5"/>
      <c r="I24" s="5"/>
      <c r="J24" s="5"/>
      <c r="K24" s="26"/>
      <c r="L24" s="26"/>
      <c r="M24" s="27" t="str">
        <f t="shared" si="1"/>
        <v/>
      </c>
      <c r="N24" s="5"/>
      <c r="O24" s="28" t="str">
        <f>IF(N24="","",IFERROR(INDEX(Paramètres!$P$7:$P$46,MATCH(N24,Paramètres!$O$7:$O$46,0)),"Culture à ajouter dans Paramètres"))</f>
        <v/>
      </c>
      <c r="P24" s="26"/>
      <c r="Q24" s="29"/>
      <c r="R24" s="30" t="str">
        <f>IF(N24="","",IFERROR(INDEX(Paramètres!$Q$7:$Q$46,MATCH(N24,Paramètres!$O$7:$O$46,0)),""))</f>
        <v/>
      </c>
      <c r="S24" s="8"/>
      <c r="T24" s="26"/>
      <c r="U24" s="29"/>
      <c r="V24" s="31" t="str">
        <f t="shared" si="2"/>
        <v/>
      </c>
      <c r="W24" s="5"/>
    </row>
    <row r="25" spans="1:23" ht="18" customHeight="1" x14ac:dyDescent="0.25">
      <c r="A25" s="25"/>
      <c r="B25" s="5"/>
      <c r="C25" s="17" t="str">
        <f t="shared" si="0"/>
        <v/>
      </c>
      <c r="D25" s="13"/>
      <c r="E25" s="5"/>
      <c r="F25" s="25"/>
      <c r="G25" s="5"/>
      <c r="H25" s="5"/>
      <c r="I25" s="5"/>
      <c r="J25" s="5"/>
      <c r="K25" s="26"/>
      <c r="L25" s="26"/>
      <c r="M25" s="27" t="str">
        <f t="shared" si="1"/>
        <v/>
      </c>
      <c r="N25" s="5"/>
      <c r="O25" s="28" t="str">
        <f>IF(N25="","",IFERROR(INDEX(Paramètres!$P$7:$P$46,MATCH(N25,Paramètres!$O$7:$O$46,0)),"Culture à ajouter dans Paramètres"))</f>
        <v/>
      </c>
      <c r="P25" s="26"/>
      <c r="Q25" s="29"/>
      <c r="R25" s="30" t="str">
        <f>IF(N25="","",IFERROR(INDEX(Paramètres!$Q$7:$Q$46,MATCH(N25,Paramètres!$O$7:$O$46,0)),""))</f>
        <v/>
      </c>
      <c r="S25" s="8"/>
      <c r="T25" s="26"/>
      <c r="U25" s="29"/>
      <c r="V25" s="31" t="str">
        <f t="shared" si="2"/>
        <v/>
      </c>
      <c r="W25" s="5"/>
    </row>
    <row r="26" spans="1:23" ht="18" customHeight="1" x14ac:dyDescent="0.25">
      <c r="A26" s="25"/>
      <c r="B26" s="5"/>
      <c r="C26" s="17" t="str">
        <f t="shared" si="0"/>
        <v/>
      </c>
      <c r="D26" s="13"/>
      <c r="E26" s="5"/>
      <c r="F26" s="25"/>
      <c r="G26" s="5"/>
      <c r="H26" s="5"/>
      <c r="I26" s="5"/>
      <c r="J26" s="5"/>
      <c r="K26" s="26"/>
      <c r="L26" s="26"/>
      <c r="M26" s="27" t="str">
        <f t="shared" si="1"/>
        <v/>
      </c>
      <c r="N26" s="5"/>
      <c r="O26" s="28" t="str">
        <f>IF(N26="","",IFERROR(INDEX(Paramètres!$P$7:$P$46,MATCH(N26,Paramètres!$O$7:$O$46,0)),"Culture à ajouter dans Paramètres"))</f>
        <v/>
      </c>
      <c r="P26" s="26"/>
      <c r="Q26" s="29"/>
      <c r="R26" s="30" t="str">
        <f>IF(N26="","",IFERROR(INDEX(Paramètres!$Q$7:$Q$46,MATCH(N26,Paramètres!$O$7:$O$46,0)),""))</f>
        <v/>
      </c>
      <c r="S26" s="8"/>
      <c r="T26" s="26"/>
      <c r="U26" s="29"/>
      <c r="V26" s="31" t="str">
        <f t="shared" si="2"/>
        <v/>
      </c>
      <c r="W26" s="5"/>
    </row>
    <row r="27" spans="1:23" ht="18" customHeight="1" x14ac:dyDescent="0.25">
      <c r="A27" s="25"/>
      <c r="B27" s="5"/>
      <c r="C27" s="17" t="str">
        <f t="shared" si="0"/>
        <v/>
      </c>
      <c r="D27" s="13"/>
      <c r="E27" s="5"/>
      <c r="F27" s="25"/>
      <c r="G27" s="5"/>
      <c r="H27" s="5"/>
      <c r="I27" s="5"/>
      <c r="J27" s="5"/>
      <c r="K27" s="26"/>
      <c r="L27" s="26"/>
      <c r="M27" s="27" t="str">
        <f t="shared" si="1"/>
        <v/>
      </c>
      <c r="N27" s="5"/>
      <c r="O27" s="28" t="str">
        <f>IF(N27="","",IFERROR(INDEX(Paramètres!$P$7:$P$46,MATCH(N27,Paramètres!$O$7:$O$46,0)),"Culture à ajouter dans Paramètres"))</f>
        <v/>
      </c>
      <c r="P27" s="26"/>
      <c r="Q27" s="29"/>
      <c r="R27" s="30" t="str">
        <f>IF(N27="","",IFERROR(INDEX(Paramètres!$Q$7:$Q$46,MATCH(N27,Paramètres!$O$7:$O$46,0)),""))</f>
        <v/>
      </c>
      <c r="S27" s="8"/>
      <c r="T27" s="26"/>
      <c r="U27" s="29"/>
      <c r="V27" s="31" t="str">
        <f t="shared" si="2"/>
        <v/>
      </c>
      <c r="W27" s="5"/>
    </row>
    <row r="28" spans="1:23" ht="18" customHeight="1" x14ac:dyDescent="0.25">
      <c r="A28" s="25"/>
      <c r="B28" s="5"/>
      <c r="C28" s="17" t="str">
        <f t="shared" si="0"/>
        <v/>
      </c>
      <c r="D28" s="13"/>
      <c r="E28" s="5"/>
      <c r="F28" s="25"/>
      <c r="G28" s="5"/>
      <c r="H28" s="5"/>
      <c r="I28" s="5"/>
      <c r="J28" s="5"/>
      <c r="K28" s="26"/>
      <c r="L28" s="26"/>
      <c r="M28" s="27" t="str">
        <f t="shared" si="1"/>
        <v/>
      </c>
      <c r="N28" s="5"/>
      <c r="O28" s="28" t="str">
        <f>IF(N28="","",IFERROR(INDEX(Paramètres!$P$7:$P$46,MATCH(N28,Paramètres!$O$7:$O$46,0)),"Culture à ajouter dans Paramètres"))</f>
        <v/>
      </c>
      <c r="P28" s="26"/>
      <c r="Q28" s="29"/>
      <c r="R28" s="30" t="str">
        <f>IF(N28="","",IFERROR(INDEX(Paramètres!$Q$7:$Q$46,MATCH(N28,Paramètres!$O$7:$O$46,0)),""))</f>
        <v/>
      </c>
      <c r="S28" s="8"/>
      <c r="T28" s="26"/>
      <c r="U28" s="29"/>
      <c r="V28" s="31" t="str">
        <f t="shared" si="2"/>
        <v/>
      </c>
      <c r="W28" s="5"/>
    </row>
    <row r="29" spans="1:23" ht="18" customHeight="1" x14ac:dyDescent="0.25">
      <c r="A29" s="25"/>
      <c r="B29" s="5"/>
      <c r="C29" s="17" t="str">
        <f t="shared" si="0"/>
        <v/>
      </c>
      <c r="D29" s="13"/>
      <c r="E29" s="5"/>
      <c r="F29" s="25"/>
      <c r="G29" s="5"/>
      <c r="H29" s="5"/>
      <c r="I29" s="5"/>
      <c r="J29" s="5"/>
      <c r="K29" s="26"/>
      <c r="L29" s="26"/>
      <c r="M29" s="27" t="str">
        <f t="shared" si="1"/>
        <v/>
      </c>
      <c r="N29" s="5"/>
      <c r="O29" s="28" t="str">
        <f>IF(N29="","",IFERROR(INDEX(Paramètres!$P$7:$P$46,MATCH(N29,Paramètres!$O$7:$O$46,0)),"Culture à ajouter dans Paramètres"))</f>
        <v/>
      </c>
      <c r="P29" s="26"/>
      <c r="Q29" s="29"/>
      <c r="R29" s="30" t="str">
        <f>IF(N29="","",IFERROR(INDEX(Paramètres!$Q$7:$Q$46,MATCH(N29,Paramètres!$O$7:$O$46,0)),""))</f>
        <v/>
      </c>
      <c r="S29" s="8"/>
      <c r="T29" s="26"/>
      <c r="U29" s="29"/>
      <c r="V29" s="31" t="str">
        <f t="shared" si="2"/>
        <v/>
      </c>
      <c r="W29" s="5"/>
    </row>
    <row r="30" spans="1:23" ht="18" customHeight="1" x14ac:dyDescent="0.25">
      <c r="A30" s="25"/>
      <c r="B30" s="5"/>
      <c r="C30" s="17" t="str">
        <f t="shared" si="0"/>
        <v/>
      </c>
      <c r="D30" s="13"/>
      <c r="E30" s="5"/>
      <c r="F30" s="25"/>
      <c r="G30" s="5"/>
      <c r="H30" s="5"/>
      <c r="I30" s="5"/>
      <c r="J30" s="5"/>
      <c r="K30" s="26"/>
      <c r="L30" s="26"/>
      <c r="M30" s="27" t="str">
        <f t="shared" si="1"/>
        <v/>
      </c>
      <c r="N30" s="5"/>
      <c r="O30" s="28" t="str">
        <f>IF(N30="","",IFERROR(INDEX(Paramètres!$P$7:$P$46,MATCH(N30,Paramètres!$O$7:$O$46,0)),"Culture à ajouter dans Paramètres"))</f>
        <v/>
      </c>
      <c r="P30" s="26"/>
      <c r="Q30" s="29"/>
      <c r="R30" s="30" t="str">
        <f>IF(N30="","",IFERROR(INDEX(Paramètres!$Q$7:$Q$46,MATCH(N30,Paramètres!$O$7:$O$46,0)),""))</f>
        <v/>
      </c>
      <c r="S30" s="8"/>
      <c r="T30" s="26"/>
      <c r="U30" s="29"/>
      <c r="V30" s="31" t="str">
        <f t="shared" si="2"/>
        <v/>
      </c>
      <c r="W30" s="5"/>
    </row>
    <row r="31" spans="1:23" ht="18" customHeight="1" x14ac:dyDescent="0.25">
      <c r="A31" s="25"/>
      <c r="B31" s="5"/>
      <c r="C31" s="17" t="str">
        <f t="shared" si="0"/>
        <v/>
      </c>
      <c r="D31" s="13"/>
      <c r="E31" s="5"/>
      <c r="F31" s="25"/>
      <c r="G31" s="5"/>
      <c r="H31" s="5"/>
      <c r="I31" s="5"/>
      <c r="J31" s="5"/>
      <c r="K31" s="26"/>
      <c r="L31" s="26"/>
      <c r="M31" s="27" t="str">
        <f t="shared" si="1"/>
        <v/>
      </c>
      <c r="N31" s="5"/>
      <c r="O31" s="28" t="str">
        <f>IF(N31="","",IFERROR(INDEX(Paramètres!$P$7:$P$46,MATCH(N31,Paramètres!$O$7:$O$46,0)),"Culture à ajouter dans Paramètres"))</f>
        <v/>
      </c>
      <c r="P31" s="26"/>
      <c r="Q31" s="29"/>
      <c r="R31" s="30" t="str">
        <f>IF(N31="","",IFERROR(INDEX(Paramètres!$Q$7:$Q$46,MATCH(N31,Paramètres!$O$7:$O$46,0)),""))</f>
        <v/>
      </c>
      <c r="S31" s="8"/>
      <c r="T31" s="26"/>
      <c r="U31" s="29"/>
      <c r="V31" s="31" t="str">
        <f t="shared" si="2"/>
        <v/>
      </c>
      <c r="W31" s="5"/>
    </row>
    <row r="32" spans="1:23" ht="18" customHeight="1" x14ac:dyDescent="0.25">
      <c r="A32" s="25"/>
      <c r="B32" s="5"/>
      <c r="C32" s="17" t="str">
        <f t="shared" si="0"/>
        <v/>
      </c>
      <c r="D32" s="13"/>
      <c r="E32" s="5"/>
      <c r="F32" s="25"/>
      <c r="G32" s="5"/>
      <c r="H32" s="5"/>
      <c r="I32" s="5"/>
      <c r="J32" s="5"/>
      <c r="K32" s="26"/>
      <c r="L32" s="26"/>
      <c r="M32" s="27" t="str">
        <f t="shared" si="1"/>
        <v/>
      </c>
      <c r="N32" s="5"/>
      <c r="O32" s="28" t="str">
        <f>IF(N32="","",IFERROR(INDEX(Paramètres!$P$7:$P$46,MATCH(N32,Paramètres!$O$7:$O$46,0)),"Culture à ajouter dans Paramètres"))</f>
        <v/>
      </c>
      <c r="P32" s="26"/>
      <c r="Q32" s="29"/>
      <c r="R32" s="30" t="str">
        <f>IF(N32="","",IFERROR(INDEX(Paramètres!$Q$7:$Q$46,MATCH(N32,Paramètres!$O$7:$O$46,0)),""))</f>
        <v/>
      </c>
      <c r="S32" s="8"/>
      <c r="T32" s="26"/>
      <c r="U32" s="29"/>
      <c r="V32" s="31" t="str">
        <f t="shared" si="2"/>
        <v/>
      </c>
      <c r="W32" s="5"/>
    </row>
    <row r="33" spans="1:23" ht="18" customHeight="1" x14ac:dyDescent="0.25">
      <c r="A33" s="25"/>
      <c r="B33" s="5"/>
      <c r="C33" s="17" t="str">
        <f t="shared" si="0"/>
        <v/>
      </c>
      <c r="D33" s="13"/>
      <c r="E33" s="5"/>
      <c r="F33" s="25"/>
      <c r="G33" s="5"/>
      <c r="H33" s="5"/>
      <c r="I33" s="5"/>
      <c r="J33" s="5"/>
      <c r="K33" s="26"/>
      <c r="L33" s="26"/>
      <c r="M33" s="27" t="str">
        <f t="shared" si="1"/>
        <v/>
      </c>
      <c r="N33" s="5"/>
      <c r="O33" s="28" t="str">
        <f>IF(N33="","",IFERROR(INDEX(Paramètres!$P$7:$P$46,MATCH(N33,Paramètres!$O$7:$O$46,0)),"Culture à ajouter dans Paramètres"))</f>
        <v/>
      </c>
      <c r="P33" s="26"/>
      <c r="Q33" s="29"/>
      <c r="R33" s="30" t="str">
        <f>IF(N33="","",IFERROR(INDEX(Paramètres!$Q$7:$Q$46,MATCH(N33,Paramètres!$O$7:$O$46,0)),""))</f>
        <v/>
      </c>
      <c r="S33" s="8"/>
      <c r="T33" s="26"/>
      <c r="U33" s="29"/>
      <c r="V33" s="31" t="str">
        <f t="shared" si="2"/>
        <v/>
      </c>
      <c r="W33" s="5"/>
    </row>
    <row r="34" spans="1:23" ht="18" customHeight="1" x14ac:dyDescent="0.25">
      <c r="A34" s="25"/>
      <c r="B34" s="5"/>
      <c r="C34" s="17" t="str">
        <f t="shared" si="0"/>
        <v/>
      </c>
      <c r="D34" s="13"/>
      <c r="E34" s="5"/>
      <c r="F34" s="25"/>
      <c r="G34" s="5"/>
      <c r="H34" s="5"/>
      <c r="I34" s="5"/>
      <c r="J34" s="5"/>
      <c r="K34" s="26"/>
      <c r="L34" s="26"/>
      <c r="M34" s="27" t="str">
        <f t="shared" si="1"/>
        <v/>
      </c>
      <c r="N34" s="5"/>
      <c r="O34" s="28" t="str">
        <f>IF(N34="","",IFERROR(INDEX(Paramètres!$P$7:$P$46,MATCH(N34,Paramètres!$O$7:$O$46,0)),"Culture à ajouter dans Paramètres"))</f>
        <v/>
      </c>
      <c r="P34" s="26"/>
      <c r="Q34" s="29"/>
      <c r="R34" s="30" t="str">
        <f>IF(N34="","",IFERROR(INDEX(Paramètres!$Q$7:$Q$46,MATCH(N34,Paramètres!$O$7:$O$46,0)),""))</f>
        <v/>
      </c>
      <c r="S34" s="8"/>
      <c r="T34" s="26"/>
      <c r="U34" s="29"/>
      <c r="V34" s="31" t="str">
        <f t="shared" si="2"/>
        <v/>
      </c>
      <c r="W34" s="5"/>
    </row>
    <row r="35" spans="1:23" ht="18" customHeight="1" x14ac:dyDescent="0.25">
      <c r="A35" s="25"/>
      <c r="B35" s="5"/>
      <c r="C35" s="17" t="str">
        <f t="shared" si="0"/>
        <v/>
      </c>
      <c r="D35" s="13"/>
      <c r="E35" s="5"/>
      <c r="F35" s="25"/>
      <c r="G35" s="5"/>
      <c r="H35" s="5"/>
      <c r="I35" s="5"/>
      <c r="J35" s="5"/>
      <c r="K35" s="26"/>
      <c r="L35" s="26"/>
      <c r="M35" s="27" t="str">
        <f t="shared" si="1"/>
        <v/>
      </c>
      <c r="N35" s="5"/>
      <c r="O35" s="28" t="str">
        <f>IF(N35="","",IFERROR(INDEX(Paramètres!$P$7:$P$46,MATCH(N35,Paramètres!$O$7:$O$46,0)),"Culture à ajouter dans Paramètres"))</f>
        <v/>
      </c>
      <c r="P35" s="26"/>
      <c r="Q35" s="29"/>
      <c r="R35" s="30" t="str">
        <f>IF(N35="","",IFERROR(INDEX(Paramètres!$Q$7:$Q$46,MATCH(N35,Paramètres!$O$7:$O$46,0)),""))</f>
        <v/>
      </c>
      <c r="S35" s="8"/>
      <c r="T35" s="26"/>
      <c r="U35" s="29"/>
      <c r="V35" s="31" t="str">
        <f t="shared" si="2"/>
        <v/>
      </c>
      <c r="W35" s="5"/>
    </row>
    <row r="36" spans="1:23" ht="18" customHeight="1" x14ac:dyDescent="0.25">
      <c r="A36" s="25"/>
      <c r="B36" s="5"/>
      <c r="C36" s="17" t="str">
        <f t="shared" si="0"/>
        <v/>
      </c>
      <c r="D36" s="13"/>
      <c r="E36" s="5"/>
      <c r="F36" s="25"/>
      <c r="G36" s="5"/>
      <c r="H36" s="5"/>
      <c r="I36" s="5"/>
      <c r="J36" s="5"/>
      <c r="K36" s="26"/>
      <c r="L36" s="26"/>
      <c r="M36" s="27" t="str">
        <f t="shared" si="1"/>
        <v/>
      </c>
      <c r="N36" s="5"/>
      <c r="O36" s="28" t="str">
        <f>IF(N36="","",IFERROR(INDEX(Paramètres!$P$7:$P$46,MATCH(N36,Paramètres!$O$7:$O$46,0)),"Culture à ajouter dans Paramètres"))</f>
        <v/>
      </c>
      <c r="P36" s="26"/>
      <c r="Q36" s="29"/>
      <c r="R36" s="30" t="str">
        <f>IF(N36="","",IFERROR(INDEX(Paramètres!$Q$7:$Q$46,MATCH(N36,Paramètres!$O$7:$O$46,0)),""))</f>
        <v/>
      </c>
      <c r="S36" s="8"/>
      <c r="T36" s="26"/>
      <c r="U36" s="29"/>
      <c r="V36" s="31" t="str">
        <f t="shared" si="2"/>
        <v/>
      </c>
      <c r="W36" s="5"/>
    </row>
    <row r="37" spans="1:23" ht="18" customHeight="1" x14ac:dyDescent="0.25">
      <c r="A37" s="25"/>
      <c r="B37" s="5"/>
      <c r="C37" s="17" t="str">
        <f t="shared" si="0"/>
        <v/>
      </c>
      <c r="D37" s="13"/>
      <c r="E37" s="5"/>
      <c r="F37" s="25"/>
      <c r="G37" s="5"/>
      <c r="H37" s="5"/>
      <c r="I37" s="5"/>
      <c r="J37" s="5"/>
      <c r="K37" s="26"/>
      <c r="L37" s="26"/>
      <c r="M37" s="27" t="str">
        <f t="shared" si="1"/>
        <v/>
      </c>
      <c r="N37" s="5"/>
      <c r="O37" s="28" t="str">
        <f>IF(N37="","",IFERROR(INDEX(Paramètres!$P$7:$P$46,MATCH(N37,Paramètres!$O$7:$O$46,0)),"Culture à ajouter dans Paramètres"))</f>
        <v/>
      </c>
      <c r="P37" s="26"/>
      <c r="Q37" s="29"/>
      <c r="R37" s="30" t="str">
        <f>IF(N37="","",IFERROR(INDEX(Paramètres!$Q$7:$Q$46,MATCH(N37,Paramètres!$O$7:$O$46,0)),""))</f>
        <v/>
      </c>
      <c r="S37" s="8"/>
      <c r="T37" s="26"/>
      <c r="U37" s="29"/>
      <c r="V37" s="31" t="str">
        <f t="shared" si="2"/>
        <v/>
      </c>
      <c r="W37" s="5"/>
    </row>
    <row r="38" spans="1:23" ht="18" customHeight="1" x14ac:dyDescent="0.25">
      <c r="A38" s="25"/>
      <c r="B38" s="5"/>
      <c r="C38" s="17" t="str">
        <f t="shared" ref="C38:C69" si="3">IF(A38="","",A38&amp;" – "&amp;B38)</f>
        <v/>
      </c>
      <c r="D38" s="13"/>
      <c r="E38" s="5"/>
      <c r="F38" s="25"/>
      <c r="G38" s="5"/>
      <c r="H38" s="5"/>
      <c r="I38" s="5"/>
      <c r="J38" s="5"/>
      <c r="K38" s="26"/>
      <c r="L38" s="26"/>
      <c r="M38" s="27" t="str">
        <f t="shared" ref="M38:M69" si="4">IF(AND(ISNUMBER(K38),ISNUMBER(L38)),L38-K38,"")</f>
        <v/>
      </c>
      <c r="N38" s="5"/>
      <c r="O38" s="28" t="str">
        <f>IF(N38="","",IFERROR(INDEX(Paramètres!$P$7:$P$46,MATCH(N38,Paramètres!$O$7:$O$46,0)),"Culture à ajouter dans Paramètres"))</f>
        <v/>
      </c>
      <c r="P38" s="26"/>
      <c r="Q38" s="29"/>
      <c r="R38" s="30" t="str">
        <f>IF(N38="","",IFERROR(INDEX(Paramètres!$Q$7:$Q$46,MATCH(N38,Paramètres!$O$7:$O$46,0)),""))</f>
        <v/>
      </c>
      <c r="S38" s="8"/>
      <c r="T38" s="26"/>
      <c r="U38" s="29"/>
      <c r="V38" s="31" t="str">
        <f t="shared" ref="V38:V69" si="5">IF(OR(Q38="",U38="",N(Q38)=0),"",U38/Q38-1)</f>
        <v/>
      </c>
      <c r="W38" s="5"/>
    </row>
    <row r="39" spans="1:23" ht="18" customHeight="1" x14ac:dyDescent="0.25">
      <c r="A39" s="25"/>
      <c r="B39" s="5"/>
      <c r="C39" s="17" t="str">
        <f t="shared" si="3"/>
        <v/>
      </c>
      <c r="D39" s="13"/>
      <c r="E39" s="5"/>
      <c r="F39" s="25"/>
      <c r="G39" s="5"/>
      <c r="H39" s="5"/>
      <c r="I39" s="5"/>
      <c r="J39" s="5"/>
      <c r="K39" s="26"/>
      <c r="L39" s="26"/>
      <c r="M39" s="27" t="str">
        <f t="shared" si="4"/>
        <v/>
      </c>
      <c r="N39" s="5"/>
      <c r="O39" s="28" t="str">
        <f>IF(N39="","",IFERROR(INDEX(Paramètres!$P$7:$P$46,MATCH(N39,Paramètres!$O$7:$O$46,0)),"Culture à ajouter dans Paramètres"))</f>
        <v/>
      </c>
      <c r="P39" s="26"/>
      <c r="Q39" s="29"/>
      <c r="R39" s="30" t="str">
        <f>IF(N39="","",IFERROR(INDEX(Paramètres!$Q$7:$Q$46,MATCH(N39,Paramètres!$O$7:$O$46,0)),""))</f>
        <v/>
      </c>
      <c r="S39" s="8"/>
      <c r="T39" s="26"/>
      <c r="U39" s="29"/>
      <c r="V39" s="31" t="str">
        <f t="shared" si="5"/>
        <v/>
      </c>
      <c r="W39" s="5"/>
    </row>
    <row r="40" spans="1:23" ht="18" customHeight="1" x14ac:dyDescent="0.25">
      <c r="A40" s="25"/>
      <c r="B40" s="5"/>
      <c r="C40" s="17" t="str">
        <f t="shared" si="3"/>
        <v/>
      </c>
      <c r="D40" s="13"/>
      <c r="E40" s="5"/>
      <c r="F40" s="25"/>
      <c r="G40" s="5"/>
      <c r="H40" s="5"/>
      <c r="I40" s="5"/>
      <c r="J40" s="5"/>
      <c r="K40" s="26"/>
      <c r="L40" s="26"/>
      <c r="M40" s="27" t="str">
        <f t="shared" si="4"/>
        <v/>
      </c>
      <c r="N40" s="5"/>
      <c r="O40" s="28" t="str">
        <f>IF(N40="","",IFERROR(INDEX(Paramètres!$P$7:$P$46,MATCH(N40,Paramètres!$O$7:$O$46,0)),"Culture à ajouter dans Paramètres"))</f>
        <v/>
      </c>
      <c r="P40" s="26"/>
      <c r="Q40" s="29"/>
      <c r="R40" s="30" t="str">
        <f>IF(N40="","",IFERROR(INDEX(Paramètres!$Q$7:$Q$46,MATCH(N40,Paramètres!$O$7:$O$46,0)),""))</f>
        <v/>
      </c>
      <c r="S40" s="8"/>
      <c r="T40" s="26"/>
      <c r="U40" s="29"/>
      <c r="V40" s="31" t="str">
        <f t="shared" si="5"/>
        <v/>
      </c>
      <c r="W40" s="5"/>
    </row>
    <row r="41" spans="1:23" ht="18" customHeight="1" x14ac:dyDescent="0.25">
      <c r="A41" s="25"/>
      <c r="B41" s="5"/>
      <c r="C41" s="17" t="str">
        <f t="shared" si="3"/>
        <v/>
      </c>
      <c r="D41" s="13"/>
      <c r="E41" s="5"/>
      <c r="F41" s="25"/>
      <c r="G41" s="5"/>
      <c r="H41" s="5"/>
      <c r="I41" s="5"/>
      <c r="J41" s="5"/>
      <c r="K41" s="26"/>
      <c r="L41" s="26"/>
      <c r="M41" s="27" t="str">
        <f t="shared" si="4"/>
        <v/>
      </c>
      <c r="N41" s="5"/>
      <c r="O41" s="28" t="str">
        <f>IF(N41="","",IFERROR(INDEX(Paramètres!$P$7:$P$46,MATCH(N41,Paramètres!$O$7:$O$46,0)),"Culture à ajouter dans Paramètres"))</f>
        <v/>
      </c>
      <c r="P41" s="26"/>
      <c r="Q41" s="29"/>
      <c r="R41" s="30" t="str">
        <f>IF(N41="","",IFERROR(INDEX(Paramètres!$Q$7:$Q$46,MATCH(N41,Paramètres!$O$7:$O$46,0)),""))</f>
        <v/>
      </c>
      <c r="S41" s="8"/>
      <c r="T41" s="26"/>
      <c r="U41" s="29"/>
      <c r="V41" s="31" t="str">
        <f t="shared" si="5"/>
        <v/>
      </c>
      <c r="W41" s="5"/>
    </row>
    <row r="42" spans="1:23" ht="18" customHeight="1" x14ac:dyDescent="0.25">
      <c r="A42" s="25"/>
      <c r="B42" s="5"/>
      <c r="C42" s="17" t="str">
        <f t="shared" si="3"/>
        <v/>
      </c>
      <c r="D42" s="13"/>
      <c r="E42" s="5"/>
      <c r="F42" s="25"/>
      <c r="G42" s="5"/>
      <c r="H42" s="5"/>
      <c r="I42" s="5"/>
      <c r="J42" s="5"/>
      <c r="K42" s="26"/>
      <c r="L42" s="26"/>
      <c r="M42" s="27" t="str">
        <f t="shared" si="4"/>
        <v/>
      </c>
      <c r="N42" s="5"/>
      <c r="O42" s="28" t="str">
        <f>IF(N42="","",IFERROR(INDEX(Paramètres!$P$7:$P$46,MATCH(N42,Paramètres!$O$7:$O$46,0)),"Culture à ajouter dans Paramètres"))</f>
        <v/>
      </c>
      <c r="P42" s="26"/>
      <c r="Q42" s="29"/>
      <c r="R42" s="30" t="str">
        <f>IF(N42="","",IFERROR(INDEX(Paramètres!$Q$7:$Q$46,MATCH(N42,Paramètres!$O$7:$O$46,0)),""))</f>
        <v/>
      </c>
      <c r="S42" s="8"/>
      <c r="T42" s="26"/>
      <c r="U42" s="29"/>
      <c r="V42" s="31" t="str">
        <f t="shared" si="5"/>
        <v/>
      </c>
      <c r="W42" s="5"/>
    </row>
    <row r="43" spans="1:23" ht="18" customHeight="1" x14ac:dyDescent="0.25">
      <c r="A43" s="25"/>
      <c r="B43" s="5"/>
      <c r="C43" s="17" t="str">
        <f t="shared" si="3"/>
        <v/>
      </c>
      <c r="D43" s="13"/>
      <c r="E43" s="5"/>
      <c r="F43" s="25"/>
      <c r="G43" s="5"/>
      <c r="H43" s="5"/>
      <c r="I43" s="5"/>
      <c r="J43" s="5"/>
      <c r="K43" s="26"/>
      <c r="L43" s="26"/>
      <c r="M43" s="27" t="str">
        <f t="shared" si="4"/>
        <v/>
      </c>
      <c r="N43" s="5"/>
      <c r="O43" s="28" t="str">
        <f>IF(N43="","",IFERROR(INDEX(Paramètres!$P$7:$P$46,MATCH(N43,Paramètres!$O$7:$O$46,0)),"Culture à ajouter dans Paramètres"))</f>
        <v/>
      </c>
      <c r="P43" s="26"/>
      <c r="Q43" s="29"/>
      <c r="R43" s="30" t="str">
        <f>IF(N43="","",IFERROR(INDEX(Paramètres!$Q$7:$Q$46,MATCH(N43,Paramètres!$O$7:$O$46,0)),""))</f>
        <v/>
      </c>
      <c r="S43" s="8"/>
      <c r="T43" s="26"/>
      <c r="U43" s="29"/>
      <c r="V43" s="31" t="str">
        <f t="shared" si="5"/>
        <v/>
      </c>
      <c r="W43" s="5"/>
    </row>
    <row r="44" spans="1:23" ht="18" customHeight="1" x14ac:dyDescent="0.25">
      <c r="A44" s="25"/>
      <c r="B44" s="5"/>
      <c r="C44" s="17" t="str">
        <f t="shared" si="3"/>
        <v/>
      </c>
      <c r="D44" s="13"/>
      <c r="E44" s="5"/>
      <c r="F44" s="25"/>
      <c r="G44" s="5"/>
      <c r="H44" s="5"/>
      <c r="I44" s="5"/>
      <c r="J44" s="5"/>
      <c r="K44" s="26"/>
      <c r="L44" s="26"/>
      <c r="M44" s="27" t="str">
        <f t="shared" si="4"/>
        <v/>
      </c>
      <c r="N44" s="5"/>
      <c r="O44" s="28" t="str">
        <f>IF(N44="","",IFERROR(INDEX(Paramètres!$P$7:$P$46,MATCH(N44,Paramètres!$O$7:$O$46,0)),"Culture à ajouter dans Paramètres"))</f>
        <v/>
      </c>
      <c r="P44" s="26"/>
      <c r="Q44" s="29"/>
      <c r="R44" s="30" t="str">
        <f>IF(N44="","",IFERROR(INDEX(Paramètres!$Q$7:$Q$46,MATCH(N44,Paramètres!$O$7:$O$46,0)),""))</f>
        <v/>
      </c>
      <c r="S44" s="8"/>
      <c r="T44" s="26"/>
      <c r="U44" s="29"/>
      <c r="V44" s="31" t="str">
        <f t="shared" si="5"/>
        <v/>
      </c>
      <c r="W44" s="5"/>
    </row>
    <row r="45" spans="1:23" ht="18" customHeight="1" x14ac:dyDescent="0.25">
      <c r="A45" s="25"/>
      <c r="B45" s="5"/>
      <c r="C45" s="17" t="str">
        <f t="shared" si="3"/>
        <v/>
      </c>
      <c r="D45" s="13"/>
      <c r="E45" s="5"/>
      <c r="F45" s="25"/>
      <c r="G45" s="5"/>
      <c r="H45" s="5"/>
      <c r="I45" s="5"/>
      <c r="J45" s="5"/>
      <c r="K45" s="26"/>
      <c r="L45" s="26"/>
      <c r="M45" s="27" t="str">
        <f t="shared" si="4"/>
        <v/>
      </c>
      <c r="N45" s="5"/>
      <c r="O45" s="28" t="str">
        <f>IF(N45="","",IFERROR(INDEX(Paramètres!$P$7:$P$46,MATCH(N45,Paramètres!$O$7:$O$46,0)),"Culture à ajouter dans Paramètres"))</f>
        <v/>
      </c>
      <c r="P45" s="26"/>
      <c r="Q45" s="29"/>
      <c r="R45" s="30" t="str">
        <f>IF(N45="","",IFERROR(INDEX(Paramètres!$Q$7:$Q$46,MATCH(N45,Paramètres!$O$7:$O$46,0)),""))</f>
        <v/>
      </c>
      <c r="S45" s="8"/>
      <c r="T45" s="26"/>
      <c r="U45" s="29"/>
      <c r="V45" s="31" t="str">
        <f t="shared" si="5"/>
        <v/>
      </c>
      <c r="W45" s="5"/>
    </row>
    <row r="46" spans="1:23" ht="18" customHeight="1" x14ac:dyDescent="0.25">
      <c r="A46" s="25"/>
      <c r="B46" s="5"/>
      <c r="C46" s="17" t="str">
        <f t="shared" si="3"/>
        <v/>
      </c>
      <c r="D46" s="13"/>
      <c r="E46" s="5"/>
      <c r="F46" s="25"/>
      <c r="G46" s="5"/>
      <c r="H46" s="5"/>
      <c r="I46" s="5"/>
      <c r="J46" s="5"/>
      <c r="K46" s="26"/>
      <c r="L46" s="26"/>
      <c r="M46" s="27" t="str">
        <f t="shared" si="4"/>
        <v/>
      </c>
      <c r="N46" s="5"/>
      <c r="O46" s="28" t="str">
        <f>IF(N46="","",IFERROR(INDEX(Paramètres!$P$7:$P$46,MATCH(N46,Paramètres!$O$7:$O$46,0)),"Culture à ajouter dans Paramètres"))</f>
        <v/>
      </c>
      <c r="P46" s="26"/>
      <c r="Q46" s="29"/>
      <c r="R46" s="30" t="str">
        <f>IF(N46="","",IFERROR(INDEX(Paramètres!$Q$7:$Q$46,MATCH(N46,Paramètres!$O$7:$O$46,0)),""))</f>
        <v/>
      </c>
      <c r="S46" s="8"/>
      <c r="T46" s="26"/>
      <c r="U46" s="29"/>
      <c r="V46" s="31" t="str">
        <f t="shared" si="5"/>
        <v/>
      </c>
      <c r="W46" s="5"/>
    </row>
    <row r="47" spans="1:23" ht="18" customHeight="1" x14ac:dyDescent="0.25">
      <c r="A47" s="25"/>
      <c r="B47" s="5"/>
      <c r="C47" s="17" t="str">
        <f t="shared" si="3"/>
        <v/>
      </c>
      <c r="D47" s="13"/>
      <c r="E47" s="5"/>
      <c r="F47" s="25"/>
      <c r="G47" s="5"/>
      <c r="H47" s="5"/>
      <c r="I47" s="5"/>
      <c r="J47" s="5"/>
      <c r="K47" s="26"/>
      <c r="L47" s="26"/>
      <c r="M47" s="27" t="str">
        <f t="shared" si="4"/>
        <v/>
      </c>
      <c r="N47" s="5"/>
      <c r="O47" s="28" t="str">
        <f>IF(N47="","",IFERROR(INDEX(Paramètres!$P$7:$P$46,MATCH(N47,Paramètres!$O$7:$O$46,0)),"Culture à ajouter dans Paramètres"))</f>
        <v/>
      </c>
      <c r="P47" s="26"/>
      <c r="Q47" s="29"/>
      <c r="R47" s="30" t="str">
        <f>IF(N47="","",IFERROR(INDEX(Paramètres!$Q$7:$Q$46,MATCH(N47,Paramètres!$O$7:$O$46,0)),""))</f>
        <v/>
      </c>
      <c r="S47" s="8"/>
      <c r="T47" s="26"/>
      <c r="U47" s="29"/>
      <c r="V47" s="31" t="str">
        <f t="shared" si="5"/>
        <v/>
      </c>
      <c r="W47" s="5"/>
    </row>
    <row r="48" spans="1:23" ht="18" customHeight="1" x14ac:dyDescent="0.25">
      <c r="A48" s="25"/>
      <c r="B48" s="5"/>
      <c r="C48" s="17" t="str">
        <f t="shared" si="3"/>
        <v/>
      </c>
      <c r="D48" s="13"/>
      <c r="E48" s="5"/>
      <c r="F48" s="25"/>
      <c r="G48" s="5"/>
      <c r="H48" s="5"/>
      <c r="I48" s="5"/>
      <c r="J48" s="5"/>
      <c r="K48" s="26"/>
      <c r="L48" s="26"/>
      <c r="M48" s="27" t="str">
        <f t="shared" si="4"/>
        <v/>
      </c>
      <c r="N48" s="5"/>
      <c r="O48" s="28" t="str">
        <f>IF(N48="","",IFERROR(INDEX(Paramètres!$P$7:$P$46,MATCH(N48,Paramètres!$O$7:$O$46,0)),"Culture à ajouter dans Paramètres"))</f>
        <v/>
      </c>
      <c r="P48" s="26"/>
      <c r="Q48" s="29"/>
      <c r="R48" s="30" t="str">
        <f>IF(N48="","",IFERROR(INDEX(Paramètres!$Q$7:$Q$46,MATCH(N48,Paramètres!$O$7:$O$46,0)),""))</f>
        <v/>
      </c>
      <c r="S48" s="8"/>
      <c r="T48" s="26"/>
      <c r="U48" s="29"/>
      <c r="V48" s="31" t="str">
        <f t="shared" si="5"/>
        <v/>
      </c>
      <c r="W48" s="5"/>
    </row>
    <row r="49" spans="1:23" ht="18" customHeight="1" x14ac:dyDescent="0.25">
      <c r="A49" s="25"/>
      <c r="B49" s="5"/>
      <c r="C49" s="17" t="str">
        <f t="shared" si="3"/>
        <v/>
      </c>
      <c r="D49" s="13"/>
      <c r="E49" s="5"/>
      <c r="F49" s="25"/>
      <c r="G49" s="5"/>
      <c r="H49" s="5"/>
      <c r="I49" s="5"/>
      <c r="J49" s="5"/>
      <c r="K49" s="26"/>
      <c r="L49" s="26"/>
      <c r="M49" s="27" t="str">
        <f t="shared" si="4"/>
        <v/>
      </c>
      <c r="N49" s="5"/>
      <c r="O49" s="28" t="str">
        <f>IF(N49="","",IFERROR(INDEX(Paramètres!$P$7:$P$46,MATCH(N49,Paramètres!$O$7:$O$46,0)),"Culture à ajouter dans Paramètres"))</f>
        <v/>
      </c>
      <c r="P49" s="26"/>
      <c r="Q49" s="29"/>
      <c r="R49" s="30" t="str">
        <f>IF(N49="","",IFERROR(INDEX(Paramètres!$Q$7:$Q$46,MATCH(N49,Paramètres!$O$7:$O$46,0)),""))</f>
        <v/>
      </c>
      <c r="S49" s="8"/>
      <c r="T49" s="26"/>
      <c r="U49" s="29"/>
      <c r="V49" s="31" t="str">
        <f t="shared" si="5"/>
        <v/>
      </c>
      <c r="W49" s="5"/>
    </row>
    <row r="50" spans="1:23" ht="18" customHeight="1" x14ac:dyDescent="0.25">
      <c r="A50" s="25"/>
      <c r="B50" s="5"/>
      <c r="C50" s="17" t="str">
        <f t="shared" si="3"/>
        <v/>
      </c>
      <c r="D50" s="13"/>
      <c r="E50" s="5"/>
      <c r="F50" s="25"/>
      <c r="G50" s="5"/>
      <c r="H50" s="5"/>
      <c r="I50" s="5"/>
      <c r="J50" s="5"/>
      <c r="K50" s="26"/>
      <c r="L50" s="26"/>
      <c r="M50" s="27" t="str">
        <f t="shared" si="4"/>
        <v/>
      </c>
      <c r="N50" s="5"/>
      <c r="O50" s="28" t="str">
        <f>IF(N50="","",IFERROR(INDEX(Paramètres!$P$7:$P$46,MATCH(N50,Paramètres!$O$7:$O$46,0)),"Culture à ajouter dans Paramètres"))</f>
        <v/>
      </c>
      <c r="P50" s="26"/>
      <c r="Q50" s="29"/>
      <c r="R50" s="30" t="str">
        <f>IF(N50="","",IFERROR(INDEX(Paramètres!$Q$7:$Q$46,MATCH(N50,Paramètres!$O$7:$O$46,0)),""))</f>
        <v/>
      </c>
      <c r="S50" s="8"/>
      <c r="T50" s="26"/>
      <c r="U50" s="29"/>
      <c r="V50" s="31" t="str">
        <f t="shared" si="5"/>
        <v/>
      </c>
      <c r="W50" s="5"/>
    </row>
    <row r="51" spans="1:23" ht="18" customHeight="1" x14ac:dyDescent="0.25">
      <c r="A51" s="25"/>
      <c r="B51" s="5"/>
      <c r="C51" s="17" t="str">
        <f t="shared" si="3"/>
        <v/>
      </c>
      <c r="D51" s="13"/>
      <c r="E51" s="5"/>
      <c r="F51" s="25"/>
      <c r="G51" s="5"/>
      <c r="H51" s="5"/>
      <c r="I51" s="5"/>
      <c r="J51" s="5"/>
      <c r="K51" s="26"/>
      <c r="L51" s="26"/>
      <c r="M51" s="27" t="str">
        <f t="shared" si="4"/>
        <v/>
      </c>
      <c r="N51" s="5"/>
      <c r="O51" s="28" t="str">
        <f>IF(N51="","",IFERROR(INDEX(Paramètres!$P$7:$P$46,MATCH(N51,Paramètres!$O$7:$O$46,0)),"Culture à ajouter dans Paramètres"))</f>
        <v/>
      </c>
      <c r="P51" s="26"/>
      <c r="Q51" s="29"/>
      <c r="R51" s="30" t="str">
        <f>IF(N51="","",IFERROR(INDEX(Paramètres!$Q$7:$Q$46,MATCH(N51,Paramètres!$O$7:$O$46,0)),""))</f>
        <v/>
      </c>
      <c r="S51" s="8"/>
      <c r="T51" s="26"/>
      <c r="U51" s="29"/>
      <c r="V51" s="31" t="str">
        <f t="shared" si="5"/>
        <v/>
      </c>
      <c r="W51" s="5"/>
    </row>
    <row r="52" spans="1:23" ht="18" customHeight="1" x14ac:dyDescent="0.25">
      <c r="A52" s="25"/>
      <c r="B52" s="5"/>
      <c r="C52" s="17" t="str">
        <f t="shared" si="3"/>
        <v/>
      </c>
      <c r="D52" s="13"/>
      <c r="E52" s="5"/>
      <c r="F52" s="25"/>
      <c r="G52" s="5"/>
      <c r="H52" s="5"/>
      <c r="I52" s="5"/>
      <c r="J52" s="5"/>
      <c r="K52" s="26"/>
      <c r="L52" s="26"/>
      <c r="M52" s="27" t="str">
        <f t="shared" si="4"/>
        <v/>
      </c>
      <c r="N52" s="5"/>
      <c r="O52" s="28" t="str">
        <f>IF(N52="","",IFERROR(INDEX(Paramètres!$P$7:$P$46,MATCH(N52,Paramètres!$O$7:$O$46,0)),"Culture à ajouter dans Paramètres"))</f>
        <v/>
      </c>
      <c r="P52" s="26"/>
      <c r="Q52" s="29"/>
      <c r="R52" s="30" t="str">
        <f>IF(N52="","",IFERROR(INDEX(Paramètres!$Q$7:$Q$46,MATCH(N52,Paramètres!$O$7:$O$46,0)),""))</f>
        <v/>
      </c>
      <c r="S52" s="8"/>
      <c r="T52" s="26"/>
      <c r="U52" s="29"/>
      <c r="V52" s="31" t="str">
        <f t="shared" si="5"/>
        <v/>
      </c>
      <c r="W52" s="5"/>
    </row>
    <row r="53" spans="1:23" ht="18" customHeight="1" x14ac:dyDescent="0.25">
      <c r="A53" s="25"/>
      <c r="B53" s="5"/>
      <c r="C53" s="17" t="str">
        <f t="shared" si="3"/>
        <v/>
      </c>
      <c r="D53" s="13"/>
      <c r="E53" s="5"/>
      <c r="F53" s="25"/>
      <c r="G53" s="5"/>
      <c r="H53" s="5"/>
      <c r="I53" s="5"/>
      <c r="J53" s="5"/>
      <c r="K53" s="26"/>
      <c r="L53" s="26"/>
      <c r="M53" s="27" t="str">
        <f t="shared" si="4"/>
        <v/>
      </c>
      <c r="N53" s="5"/>
      <c r="O53" s="28" t="str">
        <f>IF(N53="","",IFERROR(INDEX(Paramètres!$P$7:$P$46,MATCH(N53,Paramètres!$O$7:$O$46,0)),"Culture à ajouter dans Paramètres"))</f>
        <v/>
      </c>
      <c r="P53" s="26"/>
      <c r="Q53" s="29"/>
      <c r="R53" s="30" t="str">
        <f>IF(N53="","",IFERROR(INDEX(Paramètres!$Q$7:$Q$46,MATCH(N53,Paramètres!$O$7:$O$46,0)),""))</f>
        <v/>
      </c>
      <c r="S53" s="8"/>
      <c r="T53" s="26"/>
      <c r="U53" s="29"/>
      <c r="V53" s="31" t="str">
        <f t="shared" si="5"/>
        <v/>
      </c>
      <c r="W53" s="5"/>
    </row>
    <row r="54" spans="1:23" ht="18" customHeight="1" x14ac:dyDescent="0.25">
      <c r="A54" s="25"/>
      <c r="B54" s="5"/>
      <c r="C54" s="17" t="str">
        <f t="shared" si="3"/>
        <v/>
      </c>
      <c r="D54" s="13"/>
      <c r="E54" s="5"/>
      <c r="F54" s="25"/>
      <c r="G54" s="5"/>
      <c r="H54" s="5"/>
      <c r="I54" s="5"/>
      <c r="J54" s="5"/>
      <c r="K54" s="26"/>
      <c r="L54" s="26"/>
      <c r="M54" s="27" t="str">
        <f t="shared" si="4"/>
        <v/>
      </c>
      <c r="N54" s="5"/>
      <c r="O54" s="28" t="str">
        <f>IF(N54="","",IFERROR(INDEX(Paramètres!$P$7:$P$46,MATCH(N54,Paramètres!$O$7:$O$46,0)),"Culture à ajouter dans Paramètres"))</f>
        <v/>
      </c>
      <c r="P54" s="26"/>
      <c r="Q54" s="29"/>
      <c r="R54" s="30" t="str">
        <f>IF(N54="","",IFERROR(INDEX(Paramètres!$Q$7:$Q$46,MATCH(N54,Paramètres!$O$7:$O$46,0)),""))</f>
        <v/>
      </c>
      <c r="S54" s="8"/>
      <c r="T54" s="26"/>
      <c r="U54" s="29"/>
      <c r="V54" s="31" t="str">
        <f t="shared" si="5"/>
        <v/>
      </c>
      <c r="W54" s="5"/>
    </row>
    <row r="55" spans="1:23" ht="18" customHeight="1" x14ac:dyDescent="0.25">
      <c r="A55" s="25"/>
      <c r="B55" s="5"/>
      <c r="C55" s="17" t="str">
        <f t="shared" si="3"/>
        <v/>
      </c>
      <c r="D55" s="13"/>
      <c r="E55" s="5"/>
      <c r="F55" s="25"/>
      <c r="G55" s="5"/>
      <c r="H55" s="5"/>
      <c r="I55" s="5"/>
      <c r="J55" s="5"/>
      <c r="K55" s="26"/>
      <c r="L55" s="26"/>
      <c r="M55" s="27" t="str">
        <f t="shared" si="4"/>
        <v/>
      </c>
      <c r="N55" s="5"/>
      <c r="O55" s="28" t="str">
        <f>IF(N55="","",IFERROR(INDEX(Paramètres!$P$7:$P$46,MATCH(N55,Paramètres!$O$7:$O$46,0)),"Culture à ajouter dans Paramètres"))</f>
        <v/>
      </c>
      <c r="P55" s="26"/>
      <c r="Q55" s="29"/>
      <c r="R55" s="30" t="str">
        <f>IF(N55="","",IFERROR(INDEX(Paramètres!$Q$7:$Q$46,MATCH(N55,Paramètres!$O$7:$O$46,0)),""))</f>
        <v/>
      </c>
      <c r="S55" s="8"/>
      <c r="T55" s="26"/>
      <c r="U55" s="29"/>
      <c r="V55" s="31" t="str">
        <f t="shared" si="5"/>
        <v/>
      </c>
      <c r="W55" s="5"/>
    </row>
    <row r="56" spans="1:23" ht="18" customHeight="1" x14ac:dyDescent="0.25">
      <c r="A56" s="25"/>
      <c r="B56" s="5"/>
      <c r="C56" s="17" t="str">
        <f t="shared" si="3"/>
        <v/>
      </c>
      <c r="D56" s="13"/>
      <c r="E56" s="5"/>
      <c r="F56" s="25"/>
      <c r="G56" s="5"/>
      <c r="H56" s="5"/>
      <c r="I56" s="5"/>
      <c r="J56" s="5"/>
      <c r="K56" s="26"/>
      <c r="L56" s="26"/>
      <c r="M56" s="27" t="str">
        <f t="shared" si="4"/>
        <v/>
      </c>
      <c r="N56" s="5"/>
      <c r="O56" s="28" t="str">
        <f>IF(N56="","",IFERROR(INDEX(Paramètres!$P$7:$P$46,MATCH(N56,Paramètres!$O$7:$O$46,0)),"Culture à ajouter dans Paramètres"))</f>
        <v/>
      </c>
      <c r="P56" s="26"/>
      <c r="Q56" s="29"/>
      <c r="R56" s="30" t="str">
        <f>IF(N56="","",IFERROR(INDEX(Paramètres!$Q$7:$Q$46,MATCH(N56,Paramètres!$O$7:$O$46,0)),""))</f>
        <v/>
      </c>
      <c r="S56" s="8"/>
      <c r="T56" s="26"/>
      <c r="U56" s="29"/>
      <c r="V56" s="31" t="str">
        <f t="shared" si="5"/>
        <v/>
      </c>
      <c r="W56" s="5"/>
    </row>
    <row r="57" spans="1:23" ht="18" customHeight="1" x14ac:dyDescent="0.25">
      <c r="A57" s="25"/>
      <c r="B57" s="5"/>
      <c r="C57" s="17" t="str">
        <f t="shared" si="3"/>
        <v/>
      </c>
      <c r="D57" s="13"/>
      <c r="E57" s="5"/>
      <c r="F57" s="25"/>
      <c r="G57" s="5"/>
      <c r="H57" s="5"/>
      <c r="I57" s="5"/>
      <c r="J57" s="5"/>
      <c r="K57" s="26"/>
      <c r="L57" s="26"/>
      <c r="M57" s="27" t="str">
        <f t="shared" si="4"/>
        <v/>
      </c>
      <c r="N57" s="5"/>
      <c r="O57" s="28" t="str">
        <f>IF(N57="","",IFERROR(INDEX(Paramètres!$P$7:$P$46,MATCH(N57,Paramètres!$O$7:$O$46,0)),"Culture à ajouter dans Paramètres"))</f>
        <v/>
      </c>
      <c r="P57" s="26"/>
      <c r="Q57" s="29"/>
      <c r="R57" s="30" t="str">
        <f>IF(N57="","",IFERROR(INDEX(Paramètres!$Q$7:$Q$46,MATCH(N57,Paramètres!$O$7:$O$46,0)),""))</f>
        <v/>
      </c>
      <c r="S57" s="8"/>
      <c r="T57" s="26"/>
      <c r="U57" s="29"/>
      <c r="V57" s="31" t="str">
        <f t="shared" si="5"/>
        <v/>
      </c>
      <c r="W57" s="5"/>
    </row>
    <row r="58" spans="1:23" ht="18" customHeight="1" x14ac:dyDescent="0.25">
      <c r="A58" s="25"/>
      <c r="B58" s="5"/>
      <c r="C58" s="17" t="str">
        <f t="shared" si="3"/>
        <v/>
      </c>
      <c r="D58" s="13"/>
      <c r="E58" s="5"/>
      <c r="F58" s="25"/>
      <c r="G58" s="5"/>
      <c r="H58" s="5"/>
      <c r="I58" s="5"/>
      <c r="J58" s="5"/>
      <c r="K58" s="26"/>
      <c r="L58" s="26"/>
      <c r="M58" s="27" t="str">
        <f t="shared" si="4"/>
        <v/>
      </c>
      <c r="N58" s="5"/>
      <c r="O58" s="28" t="str">
        <f>IF(N58="","",IFERROR(INDEX(Paramètres!$P$7:$P$46,MATCH(N58,Paramètres!$O$7:$O$46,0)),"Culture à ajouter dans Paramètres"))</f>
        <v/>
      </c>
      <c r="P58" s="26"/>
      <c r="Q58" s="29"/>
      <c r="R58" s="30" t="str">
        <f>IF(N58="","",IFERROR(INDEX(Paramètres!$Q$7:$Q$46,MATCH(N58,Paramètres!$O$7:$O$46,0)),""))</f>
        <v/>
      </c>
      <c r="S58" s="8"/>
      <c r="T58" s="26"/>
      <c r="U58" s="29"/>
      <c r="V58" s="31" t="str">
        <f t="shared" si="5"/>
        <v/>
      </c>
      <c r="W58" s="5"/>
    </row>
    <row r="59" spans="1:23" ht="18" customHeight="1" x14ac:dyDescent="0.25">
      <c r="A59" s="25"/>
      <c r="B59" s="5"/>
      <c r="C59" s="17" t="str">
        <f t="shared" si="3"/>
        <v/>
      </c>
      <c r="D59" s="13"/>
      <c r="E59" s="5"/>
      <c r="F59" s="25"/>
      <c r="G59" s="5"/>
      <c r="H59" s="5"/>
      <c r="I59" s="5"/>
      <c r="J59" s="5"/>
      <c r="K59" s="26"/>
      <c r="L59" s="26"/>
      <c r="M59" s="27" t="str">
        <f t="shared" si="4"/>
        <v/>
      </c>
      <c r="N59" s="5"/>
      <c r="O59" s="28" t="str">
        <f>IF(N59="","",IFERROR(INDEX(Paramètres!$P$7:$P$46,MATCH(N59,Paramètres!$O$7:$O$46,0)),"Culture à ajouter dans Paramètres"))</f>
        <v/>
      </c>
      <c r="P59" s="26"/>
      <c r="Q59" s="29"/>
      <c r="R59" s="30" t="str">
        <f>IF(N59="","",IFERROR(INDEX(Paramètres!$Q$7:$Q$46,MATCH(N59,Paramètres!$O$7:$O$46,0)),""))</f>
        <v/>
      </c>
      <c r="S59" s="8"/>
      <c r="T59" s="26"/>
      <c r="U59" s="29"/>
      <c r="V59" s="31" t="str">
        <f t="shared" si="5"/>
        <v/>
      </c>
      <c r="W59" s="5"/>
    </row>
    <row r="60" spans="1:23" ht="18" customHeight="1" x14ac:dyDescent="0.25">
      <c r="A60" s="25"/>
      <c r="B60" s="5"/>
      <c r="C60" s="17" t="str">
        <f t="shared" si="3"/>
        <v/>
      </c>
      <c r="D60" s="13"/>
      <c r="E60" s="5"/>
      <c r="F60" s="25"/>
      <c r="G60" s="5"/>
      <c r="H60" s="5"/>
      <c r="I60" s="5"/>
      <c r="J60" s="5"/>
      <c r="K60" s="26"/>
      <c r="L60" s="26"/>
      <c r="M60" s="27" t="str">
        <f t="shared" si="4"/>
        <v/>
      </c>
      <c r="N60" s="5"/>
      <c r="O60" s="28" t="str">
        <f>IF(N60="","",IFERROR(INDEX(Paramètres!$P$7:$P$46,MATCH(N60,Paramètres!$O$7:$O$46,0)),"Culture à ajouter dans Paramètres"))</f>
        <v/>
      </c>
      <c r="P60" s="26"/>
      <c r="Q60" s="29"/>
      <c r="R60" s="30" t="str">
        <f>IF(N60="","",IFERROR(INDEX(Paramètres!$Q$7:$Q$46,MATCH(N60,Paramètres!$O$7:$O$46,0)),""))</f>
        <v/>
      </c>
      <c r="S60" s="8"/>
      <c r="T60" s="26"/>
      <c r="U60" s="29"/>
      <c r="V60" s="31" t="str">
        <f t="shared" si="5"/>
        <v/>
      </c>
      <c r="W60" s="5"/>
    </row>
    <row r="61" spans="1:23" ht="18" customHeight="1" x14ac:dyDescent="0.25">
      <c r="A61" s="25"/>
      <c r="B61" s="5"/>
      <c r="C61" s="17" t="str">
        <f t="shared" si="3"/>
        <v/>
      </c>
      <c r="D61" s="13"/>
      <c r="E61" s="5"/>
      <c r="F61" s="25"/>
      <c r="G61" s="5"/>
      <c r="H61" s="5"/>
      <c r="I61" s="5"/>
      <c r="J61" s="5"/>
      <c r="K61" s="26"/>
      <c r="L61" s="26"/>
      <c r="M61" s="27" t="str">
        <f t="shared" si="4"/>
        <v/>
      </c>
      <c r="N61" s="5"/>
      <c r="O61" s="28" t="str">
        <f>IF(N61="","",IFERROR(INDEX(Paramètres!$P$7:$P$46,MATCH(N61,Paramètres!$O$7:$O$46,0)),"Culture à ajouter dans Paramètres"))</f>
        <v/>
      </c>
      <c r="P61" s="26"/>
      <c r="Q61" s="29"/>
      <c r="R61" s="30" t="str">
        <f>IF(N61="","",IFERROR(INDEX(Paramètres!$Q$7:$Q$46,MATCH(N61,Paramètres!$O$7:$O$46,0)),""))</f>
        <v/>
      </c>
      <c r="S61" s="8"/>
      <c r="T61" s="26"/>
      <c r="U61" s="29"/>
      <c r="V61" s="31" t="str">
        <f t="shared" si="5"/>
        <v/>
      </c>
      <c r="W61" s="5"/>
    </row>
    <row r="62" spans="1:23" ht="18" customHeight="1" x14ac:dyDescent="0.25">
      <c r="A62" s="25"/>
      <c r="B62" s="5"/>
      <c r="C62" s="17" t="str">
        <f t="shared" si="3"/>
        <v/>
      </c>
      <c r="D62" s="13"/>
      <c r="E62" s="5"/>
      <c r="F62" s="25"/>
      <c r="G62" s="5"/>
      <c r="H62" s="5"/>
      <c r="I62" s="5"/>
      <c r="J62" s="5"/>
      <c r="K62" s="26"/>
      <c r="L62" s="26"/>
      <c r="M62" s="27" t="str">
        <f t="shared" si="4"/>
        <v/>
      </c>
      <c r="N62" s="5"/>
      <c r="O62" s="28" t="str">
        <f>IF(N62="","",IFERROR(INDEX(Paramètres!$P$7:$P$46,MATCH(N62,Paramètres!$O$7:$O$46,0)),"Culture à ajouter dans Paramètres"))</f>
        <v/>
      </c>
      <c r="P62" s="26"/>
      <c r="Q62" s="29"/>
      <c r="R62" s="30" t="str">
        <f>IF(N62="","",IFERROR(INDEX(Paramètres!$Q$7:$Q$46,MATCH(N62,Paramètres!$O$7:$O$46,0)),""))</f>
        <v/>
      </c>
      <c r="S62" s="8"/>
      <c r="T62" s="26"/>
      <c r="U62" s="29"/>
      <c r="V62" s="31" t="str">
        <f t="shared" si="5"/>
        <v/>
      </c>
      <c r="W62" s="5"/>
    </row>
    <row r="63" spans="1:23" ht="18" customHeight="1" x14ac:dyDescent="0.25">
      <c r="A63" s="25"/>
      <c r="B63" s="5"/>
      <c r="C63" s="17" t="str">
        <f t="shared" si="3"/>
        <v/>
      </c>
      <c r="D63" s="13"/>
      <c r="E63" s="5"/>
      <c r="F63" s="25"/>
      <c r="G63" s="5"/>
      <c r="H63" s="5"/>
      <c r="I63" s="5"/>
      <c r="J63" s="5"/>
      <c r="K63" s="26"/>
      <c r="L63" s="26"/>
      <c r="M63" s="27" t="str">
        <f t="shared" si="4"/>
        <v/>
      </c>
      <c r="N63" s="5"/>
      <c r="O63" s="28" t="str">
        <f>IF(N63="","",IFERROR(INDEX(Paramètres!$P$7:$P$46,MATCH(N63,Paramètres!$O$7:$O$46,0)),"Culture à ajouter dans Paramètres"))</f>
        <v/>
      </c>
      <c r="P63" s="26"/>
      <c r="Q63" s="29"/>
      <c r="R63" s="30" t="str">
        <f>IF(N63="","",IFERROR(INDEX(Paramètres!$Q$7:$Q$46,MATCH(N63,Paramètres!$O$7:$O$46,0)),""))</f>
        <v/>
      </c>
      <c r="S63" s="8"/>
      <c r="T63" s="26"/>
      <c r="U63" s="29"/>
      <c r="V63" s="31" t="str">
        <f t="shared" si="5"/>
        <v/>
      </c>
      <c r="W63" s="5"/>
    </row>
    <row r="64" spans="1:23" ht="18" customHeight="1" x14ac:dyDescent="0.25">
      <c r="A64" s="25"/>
      <c r="B64" s="5"/>
      <c r="C64" s="17" t="str">
        <f t="shared" si="3"/>
        <v/>
      </c>
      <c r="D64" s="13"/>
      <c r="E64" s="5"/>
      <c r="F64" s="25"/>
      <c r="G64" s="5"/>
      <c r="H64" s="5"/>
      <c r="I64" s="5"/>
      <c r="J64" s="5"/>
      <c r="K64" s="26"/>
      <c r="L64" s="26"/>
      <c r="M64" s="27" t="str">
        <f t="shared" si="4"/>
        <v/>
      </c>
      <c r="N64" s="5"/>
      <c r="O64" s="28" t="str">
        <f>IF(N64="","",IFERROR(INDEX(Paramètres!$P$7:$P$46,MATCH(N64,Paramètres!$O$7:$O$46,0)),"Culture à ajouter dans Paramètres"))</f>
        <v/>
      </c>
      <c r="P64" s="26"/>
      <c r="Q64" s="29"/>
      <c r="R64" s="30" t="str">
        <f>IF(N64="","",IFERROR(INDEX(Paramètres!$Q$7:$Q$46,MATCH(N64,Paramètres!$O$7:$O$46,0)),""))</f>
        <v/>
      </c>
      <c r="S64" s="8"/>
      <c r="T64" s="26"/>
      <c r="U64" s="29"/>
      <c r="V64" s="31" t="str">
        <f t="shared" si="5"/>
        <v/>
      </c>
      <c r="W64" s="5"/>
    </row>
    <row r="65" spans="1:23" ht="18" customHeight="1" x14ac:dyDescent="0.25">
      <c r="A65" s="25"/>
      <c r="B65" s="5"/>
      <c r="C65" s="17" t="str">
        <f t="shared" si="3"/>
        <v/>
      </c>
      <c r="D65" s="13"/>
      <c r="E65" s="5"/>
      <c r="F65" s="25"/>
      <c r="G65" s="5"/>
      <c r="H65" s="5"/>
      <c r="I65" s="5"/>
      <c r="J65" s="5"/>
      <c r="K65" s="26"/>
      <c r="L65" s="26"/>
      <c r="M65" s="27" t="str">
        <f t="shared" si="4"/>
        <v/>
      </c>
      <c r="N65" s="5"/>
      <c r="O65" s="28" t="str">
        <f>IF(N65="","",IFERROR(INDEX(Paramètres!$P$7:$P$46,MATCH(N65,Paramètres!$O$7:$O$46,0)),"Culture à ajouter dans Paramètres"))</f>
        <v/>
      </c>
      <c r="P65" s="26"/>
      <c r="Q65" s="29"/>
      <c r="R65" s="30" t="str">
        <f>IF(N65="","",IFERROR(INDEX(Paramètres!$Q$7:$Q$46,MATCH(N65,Paramètres!$O$7:$O$46,0)),""))</f>
        <v/>
      </c>
      <c r="S65" s="8"/>
      <c r="T65" s="26"/>
      <c r="U65" s="29"/>
      <c r="V65" s="31" t="str">
        <f t="shared" si="5"/>
        <v/>
      </c>
      <c r="W65" s="5"/>
    </row>
  </sheetData>
  <autoFilter ref="A5:W65" xr:uid="{00000000-0009-0000-0000-000001000000}"/>
  <mergeCells count="4">
    <mergeCell ref="A4:H4"/>
    <mergeCell ref="T4:W4"/>
    <mergeCell ref="N4:S4"/>
    <mergeCell ref="I4:M4"/>
  </mergeCells>
  <conditionalFormatting sqref="H6:H65">
    <cfRule type="expression" dxfId="33" priority="5">
      <formula>AND(LEFT(G6,4)="Mise",H6="")</formula>
    </cfRule>
  </conditionalFormatting>
  <conditionalFormatting sqref="M6:M65">
    <cfRule type="expression" dxfId="32" priority="1">
      <formula>AND(ISNUMBER(M6),M6&lt;61,LEFT(I6,4)="CINE")</formula>
    </cfRule>
  </conditionalFormatting>
  <conditionalFormatting sqref="O6:O65">
    <cfRule type="expression" dxfId="31" priority="2">
      <formula>O6="Culture à ajouter dans Paramètres"</formula>
    </cfRule>
  </conditionalFormatting>
  <conditionalFormatting sqref="S6:S65">
    <cfRule type="expression" dxfId="30" priority="4">
      <formula>AND(A6&lt;&gt;"",S6="")</formula>
    </cfRule>
  </conditionalFormatting>
  <conditionalFormatting sqref="V6:V65">
    <cfRule type="expression" dxfId="29" priority="3">
      <formula>AND(ISNUMBER(V6),V6&lt;-0.1)</formula>
    </cfRule>
  </conditionalFormatting>
  <dataValidations count="8">
    <dataValidation type="list" allowBlank="1" showErrorMessage="1" errorTitle="Valeur non autorisée" error="Choisissez une valeur dans la liste déroulante." sqref="F6:F65" xr:uid="{00000000-0002-0000-0100-000000000000}">
      <formula1>"Oui,Non"</formula1>
    </dataValidation>
    <dataValidation type="list" allowBlank="1" showErrorMessage="1" errorTitle="Valeur non autorisée" error="Choisissez une valeur dans la liste déroulante." sqref="G6:G65" xr:uid="{00000000-0002-0000-0100-000001000000}">
      <formula1>ListeStatut</formula1>
    </dataValidation>
    <dataValidation type="list" allowBlank="1" showInputMessage="1" showErrorMessage="1" errorTitle="Valeur non autorisée" error="Choisissez une valeur dans la liste déroulante." promptTitle="Interculture" prompt="Couvert présent pendant l'interculture précédant la culture principale." sqref="I6:I65" xr:uid="{00000000-0002-0000-0100-000002000000}">
      <formula1>ListeCouverts</formula1>
    </dataValidation>
    <dataValidation type="list" allowBlank="1" showInputMessage="1" showErrorMessage="1" errorTitle="Valeur non autorisée" error="Choisissez une valeur dans la liste déroulante." promptTitle="Culture" prompt="La culture détermine la catégorie du calendrier d'interdiction. Ajoutez vos cultures dans Paramètres." sqref="N6:N65" xr:uid="{00000000-0002-0000-0100-000003000000}">
      <formula1>ListeCultures</formula1>
    </dataValidation>
    <dataValidation type="decimal" allowBlank="1" showErrorMessage="1" errorTitle="Valeur non valide" error="Surface en hectares (ex. 12,40)." sqref="D6:D65" xr:uid="{00000000-0002-0000-0100-000004000000}">
      <formula1>0</formula1>
      <formula2>10000</formula2>
    </dataValidation>
    <dataValidation type="decimal" allowBlank="1" showErrorMessage="1" errorTitle="Valeur non valide" error="Saisissez un nombre positif." sqref="Q6:Q65 U6:U65" xr:uid="{00000000-0002-0000-0100-000005000000}">
      <formula1>0</formula1>
      <formula2>100000</formula2>
    </dataValidation>
    <dataValidation type="decimal" allowBlank="1" showInputMessage="1" showErrorMessage="1" errorTitle="Valeur non valide" error="Dose en kg N efficace par hectare (0 à 600)." promptTitle="Dose PPF" prompt="Reportez la dose d'azote calculée dans votre plan prévisionnel de fumure (PPF)." sqref="S6:S65" xr:uid="{00000000-0002-0000-0100-000007000000}">
      <formula1>0</formula1>
      <formula2>600</formula2>
    </dataValidation>
    <dataValidation type="date" allowBlank="1" showErrorMessage="1" errorTitle="Date non valide" error="Saisissez une date valide (jj/mm/aaaa)." sqref="K6:L65 T6:T65 P6:P65" xr:uid="{00000000-0002-0000-0100-000008000000}">
      <formula1>36526</formula1>
      <formula2>73051</formula2>
    </dataValidation>
  </dataValidations>
  <printOptions horizontalCentered="1"/>
  <pageMargins left="0.4" right="0.4" top="0.5" bottom="0.5" header="0.5" footer="0.5"/>
  <pageSetup paperSize="9" fitToHeight="0" orientation="landscape"/>
  <headerFooter>
    <oddFooter>&amp;L&amp;8 Cahier d'épandage – &amp;A&amp;R&amp;8 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F6B55"/>
    <pageSetUpPr fitToPage="1"/>
  </sheetPr>
  <dimension ref="A1:P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28" customWidth="1"/>
    <col min="2" max="2" width="12" customWidth="1"/>
    <col min="3" max="3" width="10" customWidth="1"/>
    <col min="4" max="4" width="7" customWidth="1"/>
    <col min="5" max="5" width="10" customWidth="1"/>
    <col min="6" max="6" width="13" customWidth="1"/>
    <col min="7" max="7" width="11" customWidth="1"/>
    <col min="8" max="9" width="10" customWidth="1"/>
    <col min="10" max="10" width="19" customWidth="1"/>
    <col min="11" max="11" width="12" customWidth="1"/>
    <col min="12" max="12" width="10" customWidth="1"/>
    <col min="13" max="13" width="11" customWidth="1"/>
    <col min="14" max="15" width="12" customWidth="1"/>
    <col min="16" max="16" width="46" customWidth="1"/>
  </cols>
  <sheetData>
    <row r="1" spans="1:16" ht="30" customHeight="1" x14ac:dyDescent="0.25">
      <c r="A1" s="20" t="s">
        <v>129</v>
      </c>
    </row>
    <row r="2" spans="1:16" x14ac:dyDescent="0.25">
      <c r="A2" s="21" t="str">
        <f>"Référentiel des engrais, effluents et amendements – campagne "&amp;(AnneeRecolte-1)&amp;"-"&amp;AnneeRecolte</f>
        <v>Référentiel des engrais, effluents et amendements – campagne 2026-2027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8" customHeight="1" x14ac:dyDescent="0.25">
      <c r="A3" s="22" t="s">
        <v>130</v>
      </c>
    </row>
    <row r="4" spans="1:16" ht="18" customHeight="1" x14ac:dyDescent="0.25">
      <c r="A4" s="74" t="s">
        <v>131</v>
      </c>
      <c r="B4" s="75"/>
      <c r="C4" s="75"/>
      <c r="D4" s="75"/>
      <c r="E4" s="74" t="s">
        <v>132</v>
      </c>
      <c r="F4" s="75"/>
      <c r="G4" s="75"/>
      <c r="H4" s="75"/>
      <c r="I4" s="75"/>
      <c r="J4" s="75"/>
      <c r="K4" s="75"/>
      <c r="L4" s="74" t="s">
        <v>133</v>
      </c>
      <c r="M4" s="75"/>
      <c r="N4" s="75"/>
      <c r="O4" s="75"/>
      <c r="P4" s="23"/>
    </row>
    <row r="5" spans="1:16" ht="54" customHeight="1" x14ac:dyDescent="0.25">
      <c r="A5" s="24" t="s">
        <v>134</v>
      </c>
      <c r="B5" s="24" t="s">
        <v>135</v>
      </c>
      <c r="C5" s="24" t="s">
        <v>136</v>
      </c>
      <c r="D5" s="24" t="s">
        <v>137</v>
      </c>
      <c r="E5" s="24" t="s">
        <v>138</v>
      </c>
      <c r="F5" s="24" t="s">
        <v>139</v>
      </c>
      <c r="G5" s="24" t="s">
        <v>140</v>
      </c>
      <c r="H5" s="24" t="s">
        <v>141</v>
      </c>
      <c r="I5" s="24" t="s">
        <v>142</v>
      </c>
      <c r="J5" s="24" t="s">
        <v>143</v>
      </c>
      <c r="K5" s="24" t="s">
        <v>144</v>
      </c>
      <c r="L5" s="24" t="s">
        <v>145</v>
      </c>
      <c r="M5" s="24" t="s">
        <v>146</v>
      </c>
      <c r="N5" s="24" t="s">
        <v>147</v>
      </c>
      <c r="O5" s="24" t="s">
        <v>148</v>
      </c>
      <c r="P5" s="24" t="s">
        <v>149</v>
      </c>
    </row>
    <row r="6" spans="1:16" ht="18" customHeight="1" x14ac:dyDescent="0.25">
      <c r="A6" s="5" t="s">
        <v>150</v>
      </c>
      <c r="B6" s="25" t="s">
        <v>151</v>
      </c>
      <c r="C6" s="25" t="s">
        <v>40</v>
      </c>
      <c r="D6" s="25" t="s">
        <v>152</v>
      </c>
      <c r="E6" s="13">
        <v>5.5</v>
      </c>
      <c r="F6" s="32">
        <v>0.15</v>
      </c>
      <c r="G6" s="33">
        <f t="shared" ref="G6:G45" si="0">IF(OR(E6="",F6=""),"",E6*F6)</f>
        <v>0.82499999999999996</v>
      </c>
      <c r="H6" s="13">
        <v>2.8</v>
      </c>
      <c r="I6" s="13">
        <v>9</v>
      </c>
      <c r="J6" s="5" t="s">
        <v>153</v>
      </c>
      <c r="K6" s="26"/>
      <c r="L6" s="34">
        <v>0</v>
      </c>
      <c r="M6" s="35">
        <f>IF(A6="","",SUMIFS(Registre!$K$6:$K$405,Registre!$F$6:$F$405,A6))</f>
        <v>856</v>
      </c>
      <c r="N6" s="36">
        <f>IF(A6="","",SUMIFS(Registre!$P$6:$P$405,Registre!$F$6:$F$405,A6))</f>
        <v>4708</v>
      </c>
      <c r="O6" s="37">
        <f t="shared" ref="O6:O45" si="1">IF(OR(A6="",L6=""),"",M6*L6)</f>
        <v>0</v>
      </c>
      <c r="P6" s="5" t="s">
        <v>154</v>
      </c>
    </row>
    <row r="7" spans="1:16" ht="18" customHeight="1" x14ac:dyDescent="0.25">
      <c r="A7" s="5" t="s">
        <v>155</v>
      </c>
      <c r="B7" s="25" t="s">
        <v>156</v>
      </c>
      <c r="C7" s="25" t="s">
        <v>40</v>
      </c>
      <c r="D7" s="25" t="s">
        <v>152</v>
      </c>
      <c r="E7" s="13">
        <v>5</v>
      </c>
      <c r="F7" s="32">
        <v>0.2</v>
      </c>
      <c r="G7" s="33">
        <f t="shared" si="0"/>
        <v>1</v>
      </c>
      <c r="H7" s="13">
        <v>2.5</v>
      </c>
      <c r="I7" s="13">
        <v>7.5</v>
      </c>
      <c r="J7" s="5" t="s">
        <v>153</v>
      </c>
      <c r="K7" s="26"/>
      <c r="L7" s="34">
        <v>0</v>
      </c>
      <c r="M7" s="35">
        <f>IF(A7="","",SUMIFS(Registre!$K$6:$K$405,Registre!$F$6:$F$405,A7))</f>
        <v>0</v>
      </c>
      <c r="N7" s="36">
        <f>IF(A7="","",SUMIFS(Registre!$P$6:$P$405,Registre!$F$6:$F$405,A7))</f>
        <v>0</v>
      </c>
      <c r="O7" s="37">
        <f t="shared" si="1"/>
        <v>0</v>
      </c>
      <c r="P7" s="5"/>
    </row>
    <row r="8" spans="1:16" ht="18" customHeight="1" x14ac:dyDescent="0.25">
      <c r="A8" s="5" t="s">
        <v>157</v>
      </c>
      <c r="B8" s="25" t="s">
        <v>158</v>
      </c>
      <c r="C8" s="25" t="s">
        <v>40</v>
      </c>
      <c r="D8" s="25" t="s">
        <v>159</v>
      </c>
      <c r="E8" s="13">
        <v>3.5</v>
      </c>
      <c r="F8" s="32">
        <v>0.5</v>
      </c>
      <c r="G8" s="33">
        <f t="shared" si="0"/>
        <v>1.75</v>
      </c>
      <c r="H8" s="13">
        <v>1.5</v>
      </c>
      <c r="I8" s="13">
        <v>4</v>
      </c>
      <c r="J8" s="5" t="s">
        <v>160</v>
      </c>
      <c r="K8" s="26">
        <v>46267</v>
      </c>
      <c r="L8" s="34">
        <v>0</v>
      </c>
      <c r="M8" s="35">
        <f>IF(A8="","",SUMIFS(Registre!$K$6:$K$405,Registre!$F$6:$F$405,A8))</f>
        <v>595</v>
      </c>
      <c r="N8" s="36">
        <f>IF(A8="","",SUMIFS(Registre!$P$6:$P$405,Registre!$F$6:$F$405,A8))</f>
        <v>2082.5</v>
      </c>
      <c r="O8" s="37">
        <f t="shared" si="1"/>
        <v>0</v>
      </c>
      <c r="P8" s="5" t="s">
        <v>161</v>
      </c>
    </row>
    <row r="9" spans="1:16" ht="18" customHeight="1" x14ac:dyDescent="0.25">
      <c r="A9" s="5" t="s">
        <v>162</v>
      </c>
      <c r="B9" s="25" t="s">
        <v>158</v>
      </c>
      <c r="C9" s="25" t="s">
        <v>40</v>
      </c>
      <c r="D9" s="25" t="s">
        <v>159</v>
      </c>
      <c r="E9" s="13">
        <v>4.5</v>
      </c>
      <c r="F9" s="32">
        <v>0.6</v>
      </c>
      <c r="G9" s="33">
        <f t="shared" si="0"/>
        <v>2.6999999999999997</v>
      </c>
      <c r="H9" s="13">
        <v>2.5</v>
      </c>
      <c r="I9" s="13">
        <v>3</v>
      </c>
      <c r="J9" s="5" t="s">
        <v>160</v>
      </c>
      <c r="K9" s="26">
        <v>46262</v>
      </c>
      <c r="L9" s="34">
        <v>0</v>
      </c>
      <c r="M9" s="35">
        <f>IF(A9="","",SUMIFS(Registre!$K$6:$K$405,Registre!$F$6:$F$405,A9))</f>
        <v>411.25</v>
      </c>
      <c r="N9" s="36">
        <f>IF(A9="","",SUMIFS(Registre!$P$6:$P$405,Registre!$F$6:$F$405,A9))</f>
        <v>1850.625</v>
      </c>
      <c r="O9" s="37">
        <f t="shared" si="1"/>
        <v>0</v>
      </c>
      <c r="P9" s="5" t="s">
        <v>163</v>
      </c>
    </row>
    <row r="10" spans="1:16" ht="18" customHeight="1" x14ac:dyDescent="0.25">
      <c r="A10" s="5" t="s">
        <v>164</v>
      </c>
      <c r="B10" s="25" t="s">
        <v>158</v>
      </c>
      <c r="C10" s="25" t="s">
        <v>40</v>
      </c>
      <c r="D10" s="25" t="s">
        <v>152</v>
      </c>
      <c r="E10" s="13">
        <v>22</v>
      </c>
      <c r="F10" s="32">
        <v>0.5</v>
      </c>
      <c r="G10" s="33">
        <f t="shared" si="0"/>
        <v>11</v>
      </c>
      <c r="H10" s="13">
        <v>20</v>
      </c>
      <c r="I10" s="13">
        <v>18</v>
      </c>
      <c r="J10" s="5" t="s">
        <v>153</v>
      </c>
      <c r="K10" s="26"/>
      <c r="L10" s="34">
        <v>15</v>
      </c>
      <c r="M10" s="35">
        <f>IF(A10="","",SUMIFS(Registre!$K$6:$K$405,Registre!$F$6:$F$405,A10))</f>
        <v>14.700000000000001</v>
      </c>
      <c r="N10" s="36">
        <f>IF(A10="","",SUMIFS(Registre!$P$6:$P$405,Registre!$F$6:$F$405,A10))</f>
        <v>323.40000000000003</v>
      </c>
      <c r="O10" s="37">
        <f t="shared" si="1"/>
        <v>220.50000000000003</v>
      </c>
      <c r="P10" s="5"/>
    </row>
    <row r="11" spans="1:16" ht="18" customHeight="1" x14ac:dyDescent="0.25">
      <c r="A11" s="5" t="s">
        <v>165</v>
      </c>
      <c r="B11" s="25" t="s">
        <v>166</v>
      </c>
      <c r="C11" s="25" t="s">
        <v>120</v>
      </c>
      <c r="D11" s="25" t="s">
        <v>152</v>
      </c>
      <c r="E11" s="13">
        <v>7</v>
      </c>
      <c r="F11" s="32">
        <v>0.05</v>
      </c>
      <c r="G11" s="33">
        <f t="shared" si="0"/>
        <v>0.35000000000000003</v>
      </c>
      <c r="H11" s="13">
        <v>3</v>
      </c>
      <c r="I11" s="13">
        <v>7</v>
      </c>
      <c r="J11" s="5" t="s">
        <v>167</v>
      </c>
      <c r="K11" s="26"/>
      <c r="L11" s="34">
        <v>12</v>
      </c>
      <c r="M11" s="35">
        <f>IF(A11="","",SUMIFS(Registre!$K$6:$K$405,Registre!$F$6:$F$405,A11))</f>
        <v>58.800000000000004</v>
      </c>
      <c r="N11" s="36">
        <f>IF(A11="","",SUMIFS(Registre!$P$6:$P$405,Registre!$F$6:$F$405,A11))</f>
        <v>411.6</v>
      </c>
      <c r="O11" s="37">
        <f t="shared" si="1"/>
        <v>705.6</v>
      </c>
      <c r="P11" s="5" t="s">
        <v>168</v>
      </c>
    </row>
    <row r="12" spans="1:16" ht="18" customHeight="1" x14ac:dyDescent="0.25">
      <c r="A12" s="5" t="s">
        <v>169</v>
      </c>
      <c r="B12" s="25" t="s">
        <v>158</v>
      </c>
      <c r="C12" s="25" t="s">
        <v>120</v>
      </c>
      <c r="D12" s="25" t="s">
        <v>159</v>
      </c>
      <c r="E12" s="13">
        <v>4.8</v>
      </c>
      <c r="F12" s="32">
        <v>0.55000000000000004</v>
      </c>
      <c r="G12" s="33">
        <f t="shared" si="0"/>
        <v>2.64</v>
      </c>
      <c r="H12" s="13">
        <v>1.8</v>
      </c>
      <c r="I12" s="13">
        <v>4.5</v>
      </c>
      <c r="J12" s="5" t="s">
        <v>160</v>
      </c>
      <c r="K12" s="26">
        <v>46430</v>
      </c>
      <c r="L12" s="34">
        <v>3</v>
      </c>
      <c r="M12" s="35">
        <f>IF(A12="","",SUMIFS(Registre!$K$6:$K$405,Registre!$F$6:$F$405,A12))</f>
        <v>456</v>
      </c>
      <c r="N12" s="36">
        <f>IF(A12="","",SUMIFS(Registre!$P$6:$P$405,Registre!$F$6:$F$405,A12))</f>
        <v>2188.7999999999997</v>
      </c>
      <c r="O12" s="37">
        <f t="shared" si="1"/>
        <v>1368</v>
      </c>
      <c r="P12" s="5" t="s">
        <v>170</v>
      </c>
    </row>
    <row r="13" spans="1:16" ht="18" customHeight="1" x14ac:dyDescent="0.25">
      <c r="A13" s="5" t="s">
        <v>171</v>
      </c>
      <c r="B13" s="25" t="s">
        <v>172</v>
      </c>
      <c r="C13" s="25" t="s">
        <v>120</v>
      </c>
      <c r="D13" s="25" t="s">
        <v>173</v>
      </c>
      <c r="E13" s="13">
        <v>0.27</v>
      </c>
      <c r="F13" s="32">
        <v>1</v>
      </c>
      <c r="G13" s="33">
        <f t="shared" si="0"/>
        <v>0.27</v>
      </c>
      <c r="H13" s="13">
        <v>0</v>
      </c>
      <c r="I13" s="13">
        <v>0</v>
      </c>
      <c r="J13" s="5" t="s">
        <v>167</v>
      </c>
      <c r="K13" s="26"/>
      <c r="L13" s="34">
        <v>0.42</v>
      </c>
      <c r="M13" s="35">
        <f>IF(A13="","",SUMIFS(Registre!$K$6:$K$405,Registre!$F$6:$F$405,A13))</f>
        <v>11366.5</v>
      </c>
      <c r="N13" s="36">
        <f>IF(A13="","",SUMIFS(Registre!$P$6:$P$405,Registre!$F$6:$F$405,A13))</f>
        <v>3068.9549999999999</v>
      </c>
      <c r="O13" s="37">
        <f t="shared" si="1"/>
        <v>4773.9299999999994</v>
      </c>
      <c r="P13" s="5"/>
    </row>
    <row r="14" spans="1:16" ht="18" customHeight="1" x14ac:dyDescent="0.25">
      <c r="A14" s="5" t="s">
        <v>174</v>
      </c>
      <c r="B14" s="25" t="s">
        <v>172</v>
      </c>
      <c r="C14" s="25" t="s">
        <v>120</v>
      </c>
      <c r="D14" s="25" t="s">
        <v>173</v>
      </c>
      <c r="E14" s="13">
        <v>0.39</v>
      </c>
      <c r="F14" s="32">
        <v>1</v>
      </c>
      <c r="G14" s="33">
        <f t="shared" si="0"/>
        <v>0.39</v>
      </c>
      <c r="H14" s="13">
        <v>0</v>
      </c>
      <c r="I14" s="13">
        <v>0</v>
      </c>
      <c r="J14" s="5" t="s">
        <v>167</v>
      </c>
      <c r="K14" s="26"/>
      <c r="L14" s="34">
        <v>0.38</v>
      </c>
      <c r="M14" s="35">
        <f>IF(A14="","",SUMIFS(Registre!$K$6:$K$405,Registre!$F$6:$F$405,A14))</f>
        <v>4253</v>
      </c>
      <c r="N14" s="36">
        <f>IF(A14="","",SUMIFS(Registre!$P$6:$P$405,Registre!$F$6:$F$405,A14))</f>
        <v>1658.67</v>
      </c>
      <c r="O14" s="37">
        <f t="shared" si="1"/>
        <v>1616.14</v>
      </c>
      <c r="P14" s="5"/>
    </row>
    <row r="15" spans="1:16" ht="18" customHeight="1" x14ac:dyDescent="0.25">
      <c r="A15" s="5" t="s">
        <v>175</v>
      </c>
      <c r="B15" s="25" t="s">
        <v>172</v>
      </c>
      <c r="C15" s="25" t="s">
        <v>120</v>
      </c>
      <c r="D15" s="25" t="s">
        <v>173</v>
      </c>
      <c r="E15" s="13">
        <v>0.46</v>
      </c>
      <c r="F15" s="32">
        <v>1</v>
      </c>
      <c r="G15" s="33">
        <f t="shared" si="0"/>
        <v>0.46</v>
      </c>
      <c r="H15" s="13">
        <v>0</v>
      </c>
      <c r="I15" s="13">
        <v>0</v>
      </c>
      <c r="J15" s="5" t="s">
        <v>167</v>
      </c>
      <c r="K15" s="26"/>
      <c r="L15" s="34">
        <v>0.52</v>
      </c>
      <c r="M15" s="35">
        <f>IF(A15="","",SUMIFS(Registre!$K$6:$K$405,Registre!$F$6:$F$405,A15))</f>
        <v>3262</v>
      </c>
      <c r="N15" s="36">
        <f>IF(A15="","",SUMIFS(Registre!$P$6:$P$405,Registre!$F$6:$F$405,A15))</f>
        <v>1500.52</v>
      </c>
      <c r="O15" s="37">
        <f t="shared" si="1"/>
        <v>1696.24</v>
      </c>
      <c r="P15" s="5"/>
    </row>
    <row r="16" spans="1:16" ht="18" customHeight="1" x14ac:dyDescent="0.25">
      <c r="A16" s="5" t="s">
        <v>176</v>
      </c>
      <c r="B16" s="25" t="s">
        <v>172</v>
      </c>
      <c r="C16" s="25" t="s">
        <v>120</v>
      </c>
      <c r="D16" s="25" t="s">
        <v>173</v>
      </c>
      <c r="E16" s="13">
        <v>0.15</v>
      </c>
      <c r="F16" s="32">
        <v>1</v>
      </c>
      <c r="G16" s="33">
        <f t="shared" si="0"/>
        <v>0.15</v>
      </c>
      <c r="H16" s="13">
        <v>0.15</v>
      </c>
      <c r="I16" s="13">
        <v>0.15</v>
      </c>
      <c r="J16" s="5" t="s">
        <v>167</v>
      </c>
      <c r="K16" s="26"/>
      <c r="L16" s="34">
        <v>0.55000000000000004</v>
      </c>
      <c r="M16" s="35">
        <f>IF(A16="","",SUMIFS(Registre!$K$6:$K$405,Registre!$F$6:$F$405,A16))</f>
        <v>2280</v>
      </c>
      <c r="N16" s="36">
        <f>IF(A16="","",SUMIFS(Registre!$P$6:$P$405,Registre!$F$6:$F$405,A16))</f>
        <v>342</v>
      </c>
      <c r="O16" s="37">
        <f t="shared" si="1"/>
        <v>1254</v>
      </c>
      <c r="P16" s="5"/>
    </row>
    <row r="17" spans="1:16" ht="18" customHeight="1" x14ac:dyDescent="0.25">
      <c r="A17" s="5"/>
      <c r="B17" s="25"/>
      <c r="C17" s="25"/>
      <c r="D17" s="25"/>
      <c r="E17" s="13"/>
      <c r="F17" s="32"/>
      <c r="G17" s="33" t="str">
        <f t="shared" si="0"/>
        <v/>
      </c>
      <c r="H17" s="13"/>
      <c r="I17" s="13"/>
      <c r="J17" s="5"/>
      <c r="K17" s="26"/>
      <c r="L17" s="34"/>
      <c r="M17" s="35" t="str">
        <f>IF(A17="","",SUMIFS(Registre!$K$6:$K$405,Registre!$F$6:$F$405,A17))</f>
        <v/>
      </c>
      <c r="N17" s="36" t="str">
        <f>IF(A17="","",SUMIFS(Registre!$P$6:$P$405,Registre!$F$6:$F$405,A17))</f>
        <v/>
      </c>
      <c r="O17" s="37" t="str">
        <f t="shared" si="1"/>
        <v/>
      </c>
      <c r="P17" s="5"/>
    </row>
    <row r="18" spans="1:16" ht="18" customHeight="1" x14ac:dyDescent="0.25">
      <c r="A18" s="5"/>
      <c r="B18" s="25"/>
      <c r="C18" s="25"/>
      <c r="D18" s="25"/>
      <c r="E18" s="13"/>
      <c r="F18" s="32"/>
      <c r="G18" s="33" t="str">
        <f t="shared" si="0"/>
        <v/>
      </c>
      <c r="H18" s="13"/>
      <c r="I18" s="13"/>
      <c r="J18" s="5"/>
      <c r="K18" s="26"/>
      <c r="L18" s="34"/>
      <c r="M18" s="35" t="str">
        <f>IF(A18="","",SUMIFS(Registre!$K$6:$K$405,Registre!$F$6:$F$405,A18))</f>
        <v/>
      </c>
      <c r="N18" s="36" t="str">
        <f>IF(A18="","",SUMIFS(Registre!$P$6:$P$405,Registre!$F$6:$F$405,A18))</f>
        <v/>
      </c>
      <c r="O18" s="37" t="str">
        <f t="shared" si="1"/>
        <v/>
      </c>
      <c r="P18" s="5"/>
    </row>
    <row r="19" spans="1:16" ht="18" customHeight="1" x14ac:dyDescent="0.25">
      <c r="A19" s="5"/>
      <c r="B19" s="25"/>
      <c r="C19" s="25"/>
      <c r="D19" s="25"/>
      <c r="E19" s="13"/>
      <c r="F19" s="32"/>
      <c r="G19" s="33" t="str">
        <f t="shared" si="0"/>
        <v/>
      </c>
      <c r="H19" s="13"/>
      <c r="I19" s="13"/>
      <c r="J19" s="5"/>
      <c r="K19" s="26"/>
      <c r="L19" s="34"/>
      <c r="M19" s="35" t="str">
        <f>IF(A19="","",SUMIFS(Registre!$K$6:$K$405,Registre!$F$6:$F$405,A19))</f>
        <v/>
      </c>
      <c r="N19" s="36" t="str">
        <f>IF(A19="","",SUMIFS(Registre!$P$6:$P$405,Registre!$F$6:$F$405,A19))</f>
        <v/>
      </c>
      <c r="O19" s="37" t="str">
        <f t="shared" si="1"/>
        <v/>
      </c>
      <c r="P19" s="5"/>
    </row>
    <row r="20" spans="1:16" ht="18" customHeight="1" x14ac:dyDescent="0.25">
      <c r="A20" s="5"/>
      <c r="B20" s="25"/>
      <c r="C20" s="25"/>
      <c r="D20" s="25"/>
      <c r="E20" s="13"/>
      <c r="F20" s="32"/>
      <c r="G20" s="33" t="str">
        <f t="shared" si="0"/>
        <v/>
      </c>
      <c r="H20" s="13"/>
      <c r="I20" s="13"/>
      <c r="J20" s="5"/>
      <c r="K20" s="26"/>
      <c r="L20" s="34"/>
      <c r="M20" s="35" t="str">
        <f>IF(A20="","",SUMIFS(Registre!$K$6:$K$405,Registre!$F$6:$F$405,A20))</f>
        <v/>
      </c>
      <c r="N20" s="36" t="str">
        <f>IF(A20="","",SUMIFS(Registre!$P$6:$P$405,Registre!$F$6:$F$405,A20))</f>
        <v/>
      </c>
      <c r="O20" s="37" t="str">
        <f t="shared" si="1"/>
        <v/>
      </c>
      <c r="P20" s="5"/>
    </row>
    <row r="21" spans="1:16" ht="18" customHeight="1" x14ac:dyDescent="0.25">
      <c r="A21" s="5"/>
      <c r="B21" s="25"/>
      <c r="C21" s="25"/>
      <c r="D21" s="25"/>
      <c r="E21" s="13"/>
      <c r="F21" s="32"/>
      <c r="G21" s="33" t="str">
        <f t="shared" si="0"/>
        <v/>
      </c>
      <c r="H21" s="13"/>
      <c r="I21" s="13"/>
      <c r="J21" s="5"/>
      <c r="K21" s="26"/>
      <c r="L21" s="34"/>
      <c r="M21" s="35" t="str">
        <f>IF(A21="","",SUMIFS(Registre!$K$6:$K$405,Registre!$F$6:$F$405,A21))</f>
        <v/>
      </c>
      <c r="N21" s="36" t="str">
        <f>IF(A21="","",SUMIFS(Registre!$P$6:$P$405,Registre!$F$6:$F$405,A21))</f>
        <v/>
      </c>
      <c r="O21" s="37" t="str">
        <f t="shared" si="1"/>
        <v/>
      </c>
      <c r="P21" s="5"/>
    </row>
    <row r="22" spans="1:16" ht="18" customHeight="1" x14ac:dyDescent="0.25">
      <c r="A22" s="5"/>
      <c r="B22" s="25"/>
      <c r="C22" s="25"/>
      <c r="D22" s="25"/>
      <c r="E22" s="13"/>
      <c r="F22" s="32"/>
      <c r="G22" s="33" t="str">
        <f t="shared" si="0"/>
        <v/>
      </c>
      <c r="H22" s="13"/>
      <c r="I22" s="13"/>
      <c r="J22" s="5"/>
      <c r="K22" s="26"/>
      <c r="L22" s="34"/>
      <c r="M22" s="35" t="str">
        <f>IF(A22="","",SUMIFS(Registre!$K$6:$K$405,Registre!$F$6:$F$405,A22))</f>
        <v/>
      </c>
      <c r="N22" s="36" t="str">
        <f>IF(A22="","",SUMIFS(Registre!$P$6:$P$405,Registre!$F$6:$F$405,A22))</f>
        <v/>
      </c>
      <c r="O22" s="37" t="str">
        <f t="shared" si="1"/>
        <v/>
      </c>
      <c r="P22" s="5"/>
    </row>
    <row r="23" spans="1:16" ht="18" customHeight="1" x14ac:dyDescent="0.25">
      <c r="A23" s="5"/>
      <c r="B23" s="25"/>
      <c r="C23" s="25"/>
      <c r="D23" s="25"/>
      <c r="E23" s="13"/>
      <c r="F23" s="32"/>
      <c r="G23" s="33" t="str">
        <f t="shared" si="0"/>
        <v/>
      </c>
      <c r="H23" s="13"/>
      <c r="I23" s="13"/>
      <c r="J23" s="5"/>
      <c r="K23" s="26"/>
      <c r="L23" s="34"/>
      <c r="M23" s="35" t="str">
        <f>IF(A23="","",SUMIFS(Registre!$K$6:$K$405,Registre!$F$6:$F$405,A23))</f>
        <v/>
      </c>
      <c r="N23" s="36" t="str">
        <f>IF(A23="","",SUMIFS(Registre!$P$6:$P$405,Registre!$F$6:$F$405,A23))</f>
        <v/>
      </c>
      <c r="O23" s="37" t="str">
        <f t="shared" si="1"/>
        <v/>
      </c>
      <c r="P23" s="5"/>
    </row>
    <row r="24" spans="1:16" ht="18" customHeight="1" x14ac:dyDescent="0.25">
      <c r="A24" s="5"/>
      <c r="B24" s="25"/>
      <c r="C24" s="25"/>
      <c r="D24" s="25"/>
      <c r="E24" s="13"/>
      <c r="F24" s="32"/>
      <c r="G24" s="33" t="str">
        <f t="shared" si="0"/>
        <v/>
      </c>
      <c r="H24" s="13"/>
      <c r="I24" s="13"/>
      <c r="J24" s="5"/>
      <c r="K24" s="26"/>
      <c r="L24" s="34"/>
      <c r="M24" s="35" t="str">
        <f>IF(A24="","",SUMIFS(Registre!$K$6:$K$405,Registre!$F$6:$F$405,A24))</f>
        <v/>
      </c>
      <c r="N24" s="36" t="str">
        <f>IF(A24="","",SUMIFS(Registre!$P$6:$P$405,Registre!$F$6:$F$405,A24))</f>
        <v/>
      </c>
      <c r="O24" s="37" t="str">
        <f t="shared" si="1"/>
        <v/>
      </c>
      <c r="P24" s="5"/>
    </row>
    <row r="25" spans="1:16" ht="18" customHeight="1" x14ac:dyDescent="0.25">
      <c r="A25" s="5"/>
      <c r="B25" s="25"/>
      <c r="C25" s="25"/>
      <c r="D25" s="25"/>
      <c r="E25" s="13"/>
      <c r="F25" s="32"/>
      <c r="G25" s="33" t="str">
        <f t="shared" si="0"/>
        <v/>
      </c>
      <c r="H25" s="13"/>
      <c r="I25" s="13"/>
      <c r="J25" s="5"/>
      <c r="K25" s="26"/>
      <c r="L25" s="34"/>
      <c r="M25" s="35" t="str">
        <f>IF(A25="","",SUMIFS(Registre!$K$6:$K$405,Registre!$F$6:$F$405,A25))</f>
        <v/>
      </c>
      <c r="N25" s="36" t="str">
        <f>IF(A25="","",SUMIFS(Registre!$P$6:$P$405,Registre!$F$6:$F$405,A25))</f>
        <v/>
      </c>
      <c r="O25" s="37" t="str">
        <f t="shared" si="1"/>
        <v/>
      </c>
      <c r="P25" s="5"/>
    </row>
    <row r="26" spans="1:16" ht="18" customHeight="1" x14ac:dyDescent="0.25">
      <c r="A26" s="5"/>
      <c r="B26" s="25"/>
      <c r="C26" s="25"/>
      <c r="D26" s="25"/>
      <c r="E26" s="13"/>
      <c r="F26" s="32"/>
      <c r="G26" s="33" t="str">
        <f t="shared" si="0"/>
        <v/>
      </c>
      <c r="H26" s="13"/>
      <c r="I26" s="13"/>
      <c r="J26" s="5"/>
      <c r="K26" s="26"/>
      <c r="L26" s="34"/>
      <c r="M26" s="35" t="str">
        <f>IF(A26="","",SUMIFS(Registre!$K$6:$K$405,Registre!$F$6:$F$405,A26))</f>
        <v/>
      </c>
      <c r="N26" s="36" t="str">
        <f>IF(A26="","",SUMIFS(Registre!$P$6:$P$405,Registre!$F$6:$F$405,A26))</f>
        <v/>
      </c>
      <c r="O26" s="37" t="str">
        <f t="shared" si="1"/>
        <v/>
      </c>
      <c r="P26" s="5"/>
    </row>
    <row r="27" spans="1:16" ht="18" customHeight="1" x14ac:dyDescent="0.25">
      <c r="A27" s="5"/>
      <c r="B27" s="25"/>
      <c r="C27" s="25"/>
      <c r="D27" s="25"/>
      <c r="E27" s="13"/>
      <c r="F27" s="32"/>
      <c r="G27" s="33" t="str">
        <f t="shared" si="0"/>
        <v/>
      </c>
      <c r="H27" s="13"/>
      <c r="I27" s="13"/>
      <c r="J27" s="5"/>
      <c r="K27" s="26"/>
      <c r="L27" s="34"/>
      <c r="M27" s="35" t="str">
        <f>IF(A27="","",SUMIFS(Registre!$K$6:$K$405,Registre!$F$6:$F$405,A27))</f>
        <v/>
      </c>
      <c r="N27" s="36" t="str">
        <f>IF(A27="","",SUMIFS(Registre!$P$6:$P$405,Registre!$F$6:$F$405,A27))</f>
        <v/>
      </c>
      <c r="O27" s="37" t="str">
        <f t="shared" si="1"/>
        <v/>
      </c>
      <c r="P27" s="5"/>
    </row>
    <row r="28" spans="1:16" ht="18" customHeight="1" x14ac:dyDescent="0.25">
      <c r="A28" s="5"/>
      <c r="B28" s="25"/>
      <c r="C28" s="25"/>
      <c r="D28" s="25"/>
      <c r="E28" s="13"/>
      <c r="F28" s="32"/>
      <c r="G28" s="33" t="str">
        <f t="shared" si="0"/>
        <v/>
      </c>
      <c r="H28" s="13"/>
      <c r="I28" s="13"/>
      <c r="J28" s="5"/>
      <c r="K28" s="26"/>
      <c r="L28" s="34"/>
      <c r="M28" s="35" t="str">
        <f>IF(A28="","",SUMIFS(Registre!$K$6:$K$405,Registre!$F$6:$F$405,A28))</f>
        <v/>
      </c>
      <c r="N28" s="36" t="str">
        <f>IF(A28="","",SUMIFS(Registre!$P$6:$P$405,Registre!$F$6:$F$405,A28))</f>
        <v/>
      </c>
      <c r="O28" s="37" t="str">
        <f t="shared" si="1"/>
        <v/>
      </c>
      <c r="P28" s="5"/>
    </row>
    <row r="29" spans="1:16" ht="18" customHeight="1" x14ac:dyDescent="0.25">
      <c r="A29" s="5"/>
      <c r="B29" s="25"/>
      <c r="C29" s="25"/>
      <c r="D29" s="25"/>
      <c r="E29" s="13"/>
      <c r="F29" s="32"/>
      <c r="G29" s="33" t="str">
        <f t="shared" si="0"/>
        <v/>
      </c>
      <c r="H29" s="13"/>
      <c r="I29" s="13"/>
      <c r="J29" s="5"/>
      <c r="K29" s="26"/>
      <c r="L29" s="34"/>
      <c r="M29" s="35" t="str">
        <f>IF(A29="","",SUMIFS(Registre!$K$6:$K$405,Registre!$F$6:$F$405,A29))</f>
        <v/>
      </c>
      <c r="N29" s="36" t="str">
        <f>IF(A29="","",SUMIFS(Registre!$P$6:$P$405,Registre!$F$6:$F$405,A29))</f>
        <v/>
      </c>
      <c r="O29" s="37" t="str">
        <f t="shared" si="1"/>
        <v/>
      </c>
      <c r="P29" s="5"/>
    </row>
    <row r="30" spans="1:16" ht="18" customHeight="1" x14ac:dyDescent="0.25">
      <c r="A30" s="5"/>
      <c r="B30" s="25"/>
      <c r="C30" s="25"/>
      <c r="D30" s="25"/>
      <c r="E30" s="13"/>
      <c r="F30" s="32"/>
      <c r="G30" s="33" t="str">
        <f t="shared" si="0"/>
        <v/>
      </c>
      <c r="H30" s="13"/>
      <c r="I30" s="13"/>
      <c r="J30" s="5"/>
      <c r="K30" s="26"/>
      <c r="L30" s="34"/>
      <c r="M30" s="35" t="str">
        <f>IF(A30="","",SUMIFS(Registre!$K$6:$K$405,Registre!$F$6:$F$405,A30))</f>
        <v/>
      </c>
      <c r="N30" s="36" t="str">
        <f>IF(A30="","",SUMIFS(Registre!$P$6:$P$405,Registre!$F$6:$F$405,A30))</f>
        <v/>
      </c>
      <c r="O30" s="37" t="str">
        <f t="shared" si="1"/>
        <v/>
      </c>
      <c r="P30" s="5"/>
    </row>
    <row r="31" spans="1:16" ht="18" customHeight="1" x14ac:dyDescent="0.25">
      <c r="A31" s="5"/>
      <c r="B31" s="25"/>
      <c r="C31" s="25"/>
      <c r="D31" s="25"/>
      <c r="E31" s="13"/>
      <c r="F31" s="32"/>
      <c r="G31" s="33" t="str">
        <f t="shared" si="0"/>
        <v/>
      </c>
      <c r="H31" s="13"/>
      <c r="I31" s="13"/>
      <c r="J31" s="5"/>
      <c r="K31" s="26"/>
      <c r="L31" s="34"/>
      <c r="M31" s="35" t="str">
        <f>IF(A31="","",SUMIFS(Registre!$K$6:$K$405,Registre!$F$6:$F$405,A31))</f>
        <v/>
      </c>
      <c r="N31" s="36" t="str">
        <f>IF(A31="","",SUMIFS(Registre!$P$6:$P$405,Registre!$F$6:$F$405,A31))</f>
        <v/>
      </c>
      <c r="O31" s="37" t="str">
        <f t="shared" si="1"/>
        <v/>
      </c>
      <c r="P31" s="5"/>
    </row>
    <row r="32" spans="1:16" ht="18" customHeight="1" x14ac:dyDescent="0.25">
      <c r="A32" s="5"/>
      <c r="B32" s="25"/>
      <c r="C32" s="25"/>
      <c r="D32" s="25"/>
      <c r="E32" s="13"/>
      <c r="F32" s="32"/>
      <c r="G32" s="33" t="str">
        <f t="shared" si="0"/>
        <v/>
      </c>
      <c r="H32" s="13"/>
      <c r="I32" s="13"/>
      <c r="J32" s="5"/>
      <c r="K32" s="26"/>
      <c r="L32" s="34"/>
      <c r="M32" s="35" t="str">
        <f>IF(A32="","",SUMIFS(Registre!$K$6:$K$405,Registre!$F$6:$F$405,A32))</f>
        <v/>
      </c>
      <c r="N32" s="36" t="str">
        <f>IF(A32="","",SUMIFS(Registre!$P$6:$P$405,Registre!$F$6:$F$405,A32))</f>
        <v/>
      </c>
      <c r="O32" s="37" t="str">
        <f t="shared" si="1"/>
        <v/>
      </c>
      <c r="P32" s="5"/>
    </row>
    <row r="33" spans="1:16" ht="18" customHeight="1" x14ac:dyDescent="0.25">
      <c r="A33" s="5"/>
      <c r="B33" s="25"/>
      <c r="C33" s="25"/>
      <c r="D33" s="25"/>
      <c r="E33" s="13"/>
      <c r="F33" s="32"/>
      <c r="G33" s="33" t="str">
        <f t="shared" si="0"/>
        <v/>
      </c>
      <c r="H33" s="13"/>
      <c r="I33" s="13"/>
      <c r="J33" s="5"/>
      <c r="K33" s="26"/>
      <c r="L33" s="34"/>
      <c r="M33" s="35" t="str">
        <f>IF(A33="","",SUMIFS(Registre!$K$6:$K$405,Registre!$F$6:$F$405,A33))</f>
        <v/>
      </c>
      <c r="N33" s="36" t="str">
        <f>IF(A33="","",SUMIFS(Registre!$P$6:$P$405,Registre!$F$6:$F$405,A33))</f>
        <v/>
      </c>
      <c r="O33" s="37" t="str">
        <f t="shared" si="1"/>
        <v/>
      </c>
      <c r="P33" s="5"/>
    </row>
    <row r="34" spans="1:16" ht="18" customHeight="1" x14ac:dyDescent="0.25">
      <c r="A34" s="5"/>
      <c r="B34" s="25"/>
      <c r="C34" s="25"/>
      <c r="D34" s="25"/>
      <c r="E34" s="13"/>
      <c r="F34" s="32"/>
      <c r="G34" s="33" t="str">
        <f t="shared" si="0"/>
        <v/>
      </c>
      <c r="H34" s="13"/>
      <c r="I34" s="13"/>
      <c r="J34" s="5"/>
      <c r="K34" s="26"/>
      <c r="L34" s="34"/>
      <c r="M34" s="35" t="str">
        <f>IF(A34="","",SUMIFS(Registre!$K$6:$K$405,Registre!$F$6:$F$405,A34))</f>
        <v/>
      </c>
      <c r="N34" s="36" t="str">
        <f>IF(A34="","",SUMIFS(Registre!$P$6:$P$405,Registre!$F$6:$F$405,A34))</f>
        <v/>
      </c>
      <c r="O34" s="37" t="str">
        <f t="shared" si="1"/>
        <v/>
      </c>
      <c r="P34" s="5"/>
    </row>
    <row r="35" spans="1:16" ht="18" customHeight="1" x14ac:dyDescent="0.25">
      <c r="A35" s="5"/>
      <c r="B35" s="25"/>
      <c r="C35" s="25"/>
      <c r="D35" s="25"/>
      <c r="E35" s="13"/>
      <c r="F35" s="32"/>
      <c r="G35" s="33" t="str">
        <f t="shared" si="0"/>
        <v/>
      </c>
      <c r="H35" s="13"/>
      <c r="I35" s="13"/>
      <c r="J35" s="5"/>
      <c r="K35" s="26"/>
      <c r="L35" s="34"/>
      <c r="M35" s="35" t="str">
        <f>IF(A35="","",SUMIFS(Registre!$K$6:$K$405,Registre!$F$6:$F$405,A35))</f>
        <v/>
      </c>
      <c r="N35" s="36" t="str">
        <f>IF(A35="","",SUMIFS(Registre!$P$6:$P$405,Registre!$F$6:$F$405,A35))</f>
        <v/>
      </c>
      <c r="O35" s="37" t="str">
        <f t="shared" si="1"/>
        <v/>
      </c>
      <c r="P35" s="5"/>
    </row>
    <row r="36" spans="1:16" ht="18" customHeight="1" x14ac:dyDescent="0.25">
      <c r="A36" s="5"/>
      <c r="B36" s="25"/>
      <c r="C36" s="25"/>
      <c r="D36" s="25"/>
      <c r="E36" s="13"/>
      <c r="F36" s="32"/>
      <c r="G36" s="33" t="str">
        <f t="shared" si="0"/>
        <v/>
      </c>
      <c r="H36" s="13"/>
      <c r="I36" s="13"/>
      <c r="J36" s="5"/>
      <c r="K36" s="26"/>
      <c r="L36" s="34"/>
      <c r="M36" s="35" t="str">
        <f>IF(A36="","",SUMIFS(Registre!$K$6:$K$405,Registre!$F$6:$F$405,A36))</f>
        <v/>
      </c>
      <c r="N36" s="36" t="str">
        <f>IF(A36="","",SUMIFS(Registre!$P$6:$P$405,Registre!$F$6:$F$405,A36))</f>
        <v/>
      </c>
      <c r="O36" s="37" t="str">
        <f t="shared" si="1"/>
        <v/>
      </c>
      <c r="P36" s="5"/>
    </row>
    <row r="37" spans="1:16" ht="18" customHeight="1" x14ac:dyDescent="0.25">
      <c r="A37" s="5"/>
      <c r="B37" s="25"/>
      <c r="C37" s="25"/>
      <c r="D37" s="25"/>
      <c r="E37" s="13"/>
      <c r="F37" s="32"/>
      <c r="G37" s="33" t="str">
        <f t="shared" si="0"/>
        <v/>
      </c>
      <c r="H37" s="13"/>
      <c r="I37" s="13"/>
      <c r="J37" s="5"/>
      <c r="K37" s="26"/>
      <c r="L37" s="34"/>
      <c r="M37" s="35" t="str">
        <f>IF(A37="","",SUMIFS(Registre!$K$6:$K$405,Registre!$F$6:$F$405,A37))</f>
        <v/>
      </c>
      <c r="N37" s="36" t="str">
        <f>IF(A37="","",SUMIFS(Registre!$P$6:$P$405,Registre!$F$6:$F$405,A37))</f>
        <v/>
      </c>
      <c r="O37" s="37" t="str">
        <f t="shared" si="1"/>
        <v/>
      </c>
      <c r="P37" s="5"/>
    </row>
    <row r="38" spans="1:16" ht="18" customHeight="1" x14ac:dyDescent="0.25">
      <c r="A38" s="5"/>
      <c r="B38" s="25"/>
      <c r="C38" s="25"/>
      <c r="D38" s="25"/>
      <c r="E38" s="13"/>
      <c r="F38" s="32"/>
      <c r="G38" s="33" t="str">
        <f t="shared" si="0"/>
        <v/>
      </c>
      <c r="H38" s="13"/>
      <c r="I38" s="13"/>
      <c r="J38" s="5"/>
      <c r="K38" s="26"/>
      <c r="L38" s="34"/>
      <c r="M38" s="35" t="str">
        <f>IF(A38="","",SUMIFS(Registre!$K$6:$K$405,Registre!$F$6:$F$405,A38))</f>
        <v/>
      </c>
      <c r="N38" s="36" t="str">
        <f>IF(A38="","",SUMIFS(Registre!$P$6:$P$405,Registre!$F$6:$F$405,A38))</f>
        <v/>
      </c>
      <c r="O38" s="37" t="str">
        <f t="shared" si="1"/>
        <v/>
      </c>
      <c r="P38" s="5"/>
    </row>
    <row r="39" spans="1:16" ht="18" customHeight="1" x14ac:dyDescent="0.25">
      <c r="A39" s="5"/>
      <c r="B39" s="25"/>
      <c r="C39" s="25"/>
      <c r="D39" s="25"/>
      <c r="E39" s="13"/>
      <c r="F39" s="32"/>
      <c r="G39" s="33" t="str">
        <f t="shared" si="0"/>
        <v/>
      </c>
      <c r="H39" s="13"/>
      <c r="I39" s="13"/>
      <c r="J39" s="5"/>
      <c r="K39" s="26"/>
      <c r="L39" s="34"/>
      <c r="M39" s="35" t="str">
        <f>IF(A39="","",SUMIFS(Registre!$K$6:$K$405,Registre!$F$6:$F$405,A39))</f>
        <v/>
      </c>
      <c r="N39" s="36" t="str">
        <f>IF(A39="","",SUMIFS(Registre!$P$6:$P$405,Registre!$F$6:$F$405,A39))</f>
        <v/>
      </c>
      <c r="O39" s="37" t="str">
        <f t="shared" si="1"/>
        <v/>
      </c>
      <c r="P39" s="5"/>
    </row>
    <row r="40" spans="1:16" ht="18" customHeight="1" x14ac:dyDescent="0.25">
      <c r="A40" s="5"/>
      <c r="B40" s="25"/>
      <c r="C40" s="25"/>
      <c r="D40" s="25"/>
      <c r="E40" s="13"/>
      <c r="F40" s="32"/>
      <c r="G40" s="33" t="str">
        <f t="shared" si="0"/>
        <v/>
      </c>
      <c r="H40" s="13"/>
      <c r="I40" s="13"/>
      <c r="J40" s="5"/>
      <c r="K40" s="26"/>
      <c r="L40" s="34"/>
      <c r="M40" s="35" t="str">
        <f>IF(A40="","",SUMIFS(Registre!$K$6:$K$405,Registre!$F$6:$F$405,A40))</f>
        <v/>
      </c>
      <c r="N40" s="36" t="str">
        <f>IF(A40="","",SUMIFS(Registre!$P$6:$P$405,Registre!$F$6:$F$405,A40))</f>
        <v/>
      </c>
      <c r="O40" s="37" t="str">
        <f t="shared" si="1"/>
        <v/>
      </c>
      <c r="P40" s="5"/>
    </row>
    <row r="41" spans="1:16" ht="18" customHeight="1" x14ac:dyDescent="0.25">
      <c r="A41" s="5"/>
      <c r="B41" s="25"/>
      <c r="C41" s="25"/>
      <c r="D41" s="25"/>
      <c r="E41" s="13"/>
      <c r="F41" s="32"/>
      <c r="G41" s="33" t="str">
        <f t="shared" si="0"/>
        <v/>
      </c>
      <c r="H41" s="13"/>
      <c r="I41" s="13"/>
      <c r="J41" s="5"/>
      <c r="K41" s="26"/>
      <c r="L41" s="34"/>
      <c r="M41" s="35" t="str">
        <f>IF(A41="","",SUMIFS(Registre!$K$6:$K$405,Registre!$F$6:$F$405,A41))</f>
        <v/>
      </c>
      <c r="N41" s="36" t="str">
        <f>IF(A41="","",SUMIFS(Registre!$P$6:$P$405,Registre!$F$6:$F$405,A41))</f>
        <v/>
      </c>
      <c r="O41" s="37" t="str">
        <f t="shared" si="1"/>
        <v/>
      </c>
      <c r="P41" s="5"/>
    </row>
    <row r="42" spans="1:16" ht="18" customHeight="1" x14ac:dyDescent="0.25">
      <c r="A42" s="5"/>
      <c r="B42" s="25"/>
      <c r="C42" s="25"/>
      <c r="D42" s="25"/>
      <c r="E42" s="13"/>
      <c r="F42" s="32"/>
      <c r="G42" s="33" t="str">
        <f t="shared" si="0"/>
        <v/>
      </c>
      <c r="H42" s="13"/>
      <c r="I42" s="13"/>
      <c r="J42" s="5"/>
      <c r="K42" s="26"/>
      <c r="L42" s="34"/>
      <c r="M42" s="35" t="str">
        <f>IF(A42="","",SUMIFS(Registre!$K$6:$K$405,Registre!$F$6:$F$405,A42))</f>
        <v/>
      </c>
      <c r="N42" s="36" t="str">
        <f>IF(A42="","",SUMIFS(Registre!$P$6:$P$405,Registre!$F$6:$F$405,A42))</f>
        <v/>
      </c>
      <c r="O42" s="37" t="str">
        <f t="shared" si="1"/>
        <v/>
      </c>
      <c r="P42" s="5"/>
    </row>
    <row r="43" spans="1:16" ht="18" customHeight="1" x14ac:dyDescent="0.25">
      <c r="A43" s="5"/>
      <c r="B43" s="25"/>
      <c r="C43" s="25"/>
      <c r="D43" s="25"/>
      <c r="E43" s="13"/>
      <c r="F43" s="32"/>
      <c r="G43" s="33" t="str">
        <f t="shared" si="0"/>
        <v/>
      </c>
      <c r="H43" s="13"/>
      <c r="I43" s="13"/>
      <c r="J43" s="5"/>
      <c r="K43" s="26"/>
      <c r="L43" s="34"/>
      <c r="M43" s="35" t="str">
        <f>IF(A43="","",SUMIFS(Registre!$K$6:$K$405,Registre!$F$6:$F$405,A43))</f>
        <v/>
      </c>
      <c r="N43" s="36" t="str">
        <f>IF(A43="","",SUMIFS(Registre!$P$6:$P$405,Registre!$F$6:$F$405,A43))</f>
        <v/>
      </c>
      <c r="O43" s="37" t="str">
        <f t="shared" si="1"/>
        <v/>
      </c>
      <c r="P43" s="5"/>
    </row>
    <row r="44" spans="1:16" ht="18" customHeight="1" x14ac:dyDescent="0.25">
      <c r="A44" s="5"/>
      <c r="B44" s="25"/>
      <c r="C44" s="25"/>
      <c r="D44" s="25"/>
      <c r="E44" s="13"/>
      <c r="F44" s="32"/>
      <c r="G44" s="33" t="str">
        <f t="shared" si="0"/>
        <v/>
      </c>
      <c r="H44" s="13"/>
      <c r="I44" s="13"/>
      <c r="J44" s="5"/>
      <c r="K44" s="26"/>
      <c r="L44" s="34"/>
      <c r="M44" s="35" t="str">
        <f>IF(A44="","",SUMIFS(Registre!$K$6:$K$405,Registre!$F$6:$F$405,A44))</f>
        <v/>
      </c>
      <c r="N44" s="36" t="str">
        <f>IF(A44="","",SUMIFS(Registre!$P$6:$P$405,Registre!$F$6:$F$405,A44))</f>
        <v/>
      </c>
      <c r="O44" s="37" t="str">
        <f t="shared" si="1"/>
        <v/>
      </c>
      <c r="P44" s="5"/>
    </row>
    <row r="45" spans="1:16" ht="18" customHeight="1" x14ac:dyDescent="0.25">
      <c r="A45" s="5"/>
      <c r="B45" s="25"/>
      <c r="C45" s="25"/>
      <c r="D45" s="25"/>
      <c r="E45" s="13"/>
      <c r="F45" s="32"/>
      <c r="G45" s="33" t="str">
        <f t="shared" si="0"/>
        <v/>
      </c>
      <c r="H45" s="13"/>
      <c r="I45" s="13"/>
      <c r="J45" s="5"/>
      <c r="K45" s="26"/>
      <c r="L45" s="34"/>
      <c r="M45" s="35" t="str">
        <f>IF(A45="","",SUMIFS(Registre!$K$6:$K$405,Registre!$F$6:$F$405,A45))</f>
        <v/>
      </c>
      <c r="N45" s="36" t="str">
        <f>IF(A45="","",SUMIFS(Registre!$P$6:$P$405,Registre!$F$6:$F$405,A45))</f>
        <v/>
      </c>
      <c r="O45" s="37" t="str">
        <f t="shared" si="1"/>
        <v/>
      </c>
      <c r="P45" s="5"/>
    </row>
    <row r="46" spans="1:16" x14ac:dyDescent="0.25">
      <c r="A46" s="38" t="s">
        <v>177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9">
        <f>SUM(N6:N45)</f>
        <v>18135.07</v>
      </c>
      <c r="O46" s="40">
        <f>SUM(O6:O45)</f>
        <v>11634.409999999998</v>
      </c>
      <c r="P46" s="38"/>
    </row>
  </sheetData>
  <mergeCells count="3">
    <mergeCell ref="L4:O4"/>
    <mergeCell ref="E4:K4"/>
    <mergeCell ref="A4:D4"/>
  </mergeCells>
  <conditionalFormatting sqref="A6:A45">
    <cfRule type="expression" dxfId="28" priority="2">
      <formula>AND($A6&lt;&gt;"",COUNTIF($A$6:$A$45,$A6)&gt;1)</formula>
    </cfRule>
  </conditionalFormatting>
  <conditionalFormatting sqref="E6:F45">
    <cfRule type="expression" dxfId="27" priority="1">
      <formula>AND($A6&lt;&gt;"",E6="")</formula>
    </cfRule>
  </conditionalFormatting>
  <dataValidations count="8">
    <dataValidation type="list" allowBlank="1" showInputMessage="1" showErrorMessage="1" errorTitle="Valeur non autorisée" error="Choisissez une valeur dans la liste déroulante." promptTitle="Type de fertilisant" prompt="0 : organisation de l'azote (compost de déchets verts…)_x000a_Ia : fumiers compacts, composts d'effluents_x000a_Ib : fumiers mous_x000a_II : lisiers, fientes, digestats_x000a_III : engrais minéraux" sqref="B6:B45" xr:uid="{00000000-0002-0000-0200-000000000000}">
      <formula1>ListeTypes</formula1>
    </dataValidation>
    <dataValidation type="list" allowBlank="1" showInputMessage="1" showErrorMessage="1" errorTitle="Valeur non autorisée" error="Choisissez une valeur dans la liste déroulante." promptTitle="Effluent d'élevage" prompt="« Oui » : l'azote est compté dans le plafond de 170 kg N/ha SAU." sqref="C6:C45" xr:uid="{00000000-0002-0000-0200-000001000000}">
      <formula1>"Oui,Non"</formula1>
    </dataValidation>
    <dataValidation type="list" allowBlank="1" showErrorMessage="1" errorTitle="Valeur non autorisée" error="Choisissez une valeur dans la liste déroulante." sqref="D6:D45" xr:uid="{00000000-0002-0000-0200-000002000000}">
      <formula1>ListeUnites</formula1>
    </dataValidation>
    <dataValidation type="list" allowBlank="1" showErrorMessage="1" errorTitle="Valeur non autorisée" error="Choisissez une valeur dans la liste déroulante." sqref="J6:J45" xr:uid="{00000000-0002-0000-0200-000003000000}">
      <formula1>ListeSource</formula1>
    </dataValidation>
    <dataValidation type="decimal" allowBlank="1" showErrorMessage="1" errorTitle="Valeur non valide" error="Saisissez un nombre positif." sqref="E6:E45 H6:I45" xr:uid="{00000000-0002-0000-0200-000004000000}">
      <formula1>0</formula1>
      <formula2>1000</formula2>
    </dataValidation>
    <dataValidation type="decimal" allowBlank="1" showInputMessage="1" showErrorMessage="1" errorTitle="Valeur non valide" error="Le coefficient Keq est compris entre 0 et 1." promptTitle="Coefficient Keq" prompt="Part de l'azote total aussi efficace que l'engrais minéral (1 pour les engrais minéraux). Utilisez les valeurs de votre référentiel régional." sqref="F6:F45" xr:uid="{00000000-0002-0000-0200-000006000000}">
      <formula1>0</formula1>
      <formula2>1</formula2>
    </dataValidation>
    <dataValidation type="decimal" allowBlank="1" showErrorMessage="1" errorTitle="Valeur non valide" error="Saisissez un nombre positif." sqref="L6:L45" xr:uid="{00000000-0002-0000-0200-000007000000}">
      <formula1>0</formula1>
      <formula2>100000</formula2>
    </dataValidation>
    <dataValidation type="date" allowBlank="1" showErrorMessage="1" errorTitle="Date non valide" error="Saisissez une date valide (jj/mm/aaaa)." sqref="K6:K45" xr:uid="{00000000-0002-0000-0200-000008000000}">
      <formula1>36526</formula1>
      <formula2>73051</formula2>
    </dataValidation>
  </dataValidations>
  <printOptions horizontalCentered="1"/>
  <pageMargins left="0.4" right="0.4" top="0.5" bottom="0.5" header="0.5" footer="0.5"/>
  <pageSetup paperSize="9" fitToHeight="0" orientation="landscape"/>
  <headerFooter>
    <oddFooter>&amp;L&amp;8 Cahier d'épandage – &amp;A&amp;R&amp;8 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C5A2B"/>
    <pageSetUpPr fitToPage="1"/>
  </sheetPr>
  <dimension ref="A1:AJ405"/>
  <sheetViews>
    <sheetView showGridLines="0" zoomScale="90" workbookViewId="0">
      <pane xSplit="3" ySplit="5" topLeftCell="D6" activePane="bottomRight" state="frozen"/>
      <selection pane="topRight"/>
      <selection pane="bottomLeft"/>
      <selection pane="bottomRight"/>
    </sheetView>
  </sheetViews>
  <sheetFormatPr baseColWidth="10" defaultColWidth="9.140625" defaultRowHeight="15" outlineLevelCol="1" x14ac:dyDescent="0.25"/>
  <cols>
    <col min="1" max="1" width="5" customWidth="1"/>
    <col min="2" max="2" width="11" customWidth="1"/>
    <col min="3" max="3" width="24" customWidth="1"/>
    <col min="4" max="4" width="18" customWidth="1"/>
    <col min="5" max="6" width="23" customWidth="1"/>
    <col min="7" max="9" width="9" customWidth="1"/>
    <col min="10" max="10" width="7" customWidth="1"/>
    <col min="11" max="11" width="10" customWidth="1"/>
    <col min="12" max="13" width="9" customWidth="1"/>
    <col min="14" max="15" width="8" customWidth="1"/>
    <col min="16" max="17" width="10" customWidth="1"/>
    <col min="18" max="18" width="34" customWidth="1"/>
    <col min="19" max="19" width="10" customWidth="1"/>
    <col min="20" max="20" width="20" customWidth="1"/>
    <col min="21" max="21" width="44" customWidth="1"/>
    <col min="22" max="22" width="2" customWidth="1"/>
    <col min="23" max="35" width="10" hidden="1" customWidth="1" outlineLevel="1"/>
    <col min="36" max="36" width="9.140625" collapsed="1"/>
  </cols>
  <sheetData>
    <row r="1" spans="1:35" ht="30" customHeight="1" x14ac:dyDescent="0.25">
      <c r="A1" s="20" t="s">
        <v>178</v>
      </c>
    </row>
    <row r="2" spans="1:35" x14ac:dyDescent="0.25">
      <c r="A2" s="21" t="str">
        <f>"Campagne "&amp;(AnneeRecolte-1)&amp;"-"&amp;AnneeRecolte&amp;" (récolte "&amp;AnneeRecolte&amp;") – un apport par ligne, à compléter après chaque chantier"</f>
        <v>Campagne 2026-2027 (récolte 2027) – un apport par ligne, à compléter après chaque chantier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35" ht="18" customHeight="1" x14ac:dyDescent="0.25">
      <c r="A3" s="22" t="s">
        <v>179</v>
      </c>
    </row>
    <row r="4" spans="1:35" ht="18" customHeight="1" x14ac:dyDescent="0.25">
      <c r="A4" s="74" t="s">
        <v>180</v>
      </c>
      <c r="B4" s="75"/>
      <c r="C4" s="75"/>
      <c r="D4" s="75"/>
      <c r="E4" s="75"/>
      <c r="F4" s="74" t="s">
        <v>181</v>
      </c>
      <c r="G4" s="75"/>
      <c r="H4" s="74" t="s">
        <v>182</v>
      </c>
      <c r="I4" s="75"/>
      <c r="J4" s="75"/>
      <c r="K4" s="75"/>
      <c r="L4" s="74" t="s">
        <v>183</v>
      </c>
      <c r="M4" s="75"/>
      <c r="N4" s="75"/>
      <c r="O4" s="75"/>
      <c r="P4" s="75"/>
      <c r="Q4" s="74" t="s">
        <v>184</v>
      </c>
      <c r="R4" s="75"/>
      <c r="S4" s="75"/>
      <c r="T4" s="74" t="s">
        <v>185</v>
      </c>
      <c r="U4" s="75"/>
      <c r="W4" s="76" t="s">
        <v>186</v>
      </c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</row>
    <row r="5" spans="1:35" ht="57.95" customHeight="1" x14ac:dyDescent="0.25">
      <c r="A5" s="24" t="s">
        <v>187</v>
      </c>
      <c r="B5" s="24" t="s">
        <v>188</v>
      </c>
      <c r="C5" s="24" t="s">
        <v>189</v>
      </c>
      <c r="D5" s="24" t="s">
        <v>190</v>
      </c>
      <c r="E5" s="24" t="s">
        <v>191</v>
      </c>
      <c r="F5" s="24" t="s">
        <v>134</v>
      </c>
      <c r="G5" s="24" t="s">
        <v>192</v>
      </c>
      <c r="H5" s="24" t="s">
        <v>193</v>
      </c>
      <c r="I5" s="24" t="s">
        <v>194</v>
      </c>
      <c r="J5" s="24" t="s">
        <v>75</v>
      </c>
      <c r="K5" s="24" t="s">
        <v>195</v>
      </c>
      <c r="L5" s="24" t="s">
        <v>196</v>
      </c>
      <c r="M5" s="24" t="s">
        <v>197</v>
      </c>
      <c r="N5" s="24" t="s">
        <v>198</v>
      </c>
      <c r="O5" s="24" t="s">
        <v>199</v>
      </c>
      <c r="P5" s="24" t="s">
        <v>200</v>
      </c>
      <c r="Q5" s="24" t="s">
        <v>201</v>
      </c>
      <c r="R5" s="24" t="s">
        <v>202</v>
      </c>
      <c r="S5" s="24" t="s">
        <v>203</v>
      </c>
      <c r="T5" s="24" t="s">
        <v>204</v>
      </c>
      <c r="U5" s="24" t="s">
        <v>205</v>
      </c>
      <c r="W5" s="41" t="s">
        <v>206</v>
      </c>
      <c r="X5" s="41" t="s">
        <v>207</v>
      </c>
      <c r="Y5" s="41" t="s">
        <v>208</v>
      </c>
      <c r="Z5" s="41" t="s">
        <v>209</v>
      </c>
      <c r="AA5" s="41" t="s">
        <v>210</v>
      </c>
      <c r="AB5" s="41" t="s">
        <v>211</v>
      </c>
      <c r="AC5" s="41" t="s">
        <v>212</v>
      </c>
      <c r="AD5" s="41" t="s">
        <v>213</v>
      </c>
      <c r="AE5" s="41" t="s">
        <v>136</v>
      </c>
      <c r="AF5" s="41" t="s">
        <v>214</v>
      </c>
      <c r="AG5" s="41" t="s">
        <v>215</v>
      </c>
      <c r="AH5" s="41" t="s">
        <v>216</v>
      </c>
      <c r="AI5" s="41" t="s">
        <v>217</v>
      </c>
    </row>
    <row r="6" spans="1:35" ht="18" customHeight="1" x14ac:dyDescent="0.25">
      <c r="A6" s="42">
        <f>IF(B6="","",COUNT($B$6:B6))</f>
        <v>1</v>
      </c>
      <c r="B6" s="26">
        <v>46272</v>
      </c>
      <c r="C6" s="5" t="s">
        <v>218</v>
      </c>
      <c r="D6" s="28" t="str">
        <f>IF($W6="","",INDEX(Îlots!$N$6:$N$65,$W6))</f>
        <v>Maïs grain</v>
      </c>
      <c r="E6" s="5" t="s">
        <v>67</v>
      </c>
      <c r="F6" s="5" t="s">
        <v>150</v>
      </c>
      <c r="G6" s="30" t="str">
        <f>IF($X6="","",INDEX(Fertilisants!$B$6:$B$45,$X6))</f>
        <v>Type Ia</v>
      </c>
      <c r="H6" s="43">
        <v>15.2</v>
      </c>
      <c r="I6" s="44">
        <v>15</v>
      </c>
      <c r="J6" s="30" t="str">
        <f>IF($X6="","",INDEX(Fertilisants!$D$6:$D$45,$X6))</f>
        <v>t</v>
      </c>
      <c r="K6" s="35">
        <f t="shared" ref="K6:K69" si="0">IF(OR($H6="",$I6=""),"",$H6*$I6)</f>
        <v>228</v>
      </c>
      <c r="L6" s="36">
        <f>IF(OR($I6="",$X6=""),"",$I6*N(INDEX(Fertilisants!$E$6:$E$45,$X6)))</f>
        <v>82.5</v>
      </c>
      <c r="M6" s="36">
        <f>IF(OR($I6="",$X6=""),"",$I6*N(INDEX(Fertilisants!$G$6:$G$45,$X6)))</f>
        <v>12.375</v>
      </c>
      <c r="N6" s="36">
        <f>IF(OR($I6="",$X6=""),"",$I6*N(INDEX(Fertilisants!$H$6:$H$45,$X6)))</f>
        <v>42</v>
      </c>
      <c r="O6" s="36">
        <f>IF(OR($I6="",$X6=""),"",$I6*N(INDEX(Fertilisants!$I$6:$I$45,$X6)))</f>
        <v>135</v>
      </c>
      <c r="P6" s="36">
        <f t="shared" ref="P6:P69" si="1">IF(OR($H6="",$L6=""),"",$H6*$L6)</f>
        <v>1254</v>
      </c>
      <c r="Q6" s="5" t="s">
        <v>219</v>
      </c>
      <c r="R6" s="5" t="s">
        <v>220</v>
      </c>
      <c r="S6" s="8"/>
      <c r="T6" s="45" t="str">
        <f t="shared" ref="T6:T69" si="2">IF($B6="","",IF(OR($C6="",$F6="",$H6="",$I6=""),"À compléter",IF(OR($Q6="Enneigé",$Q6="Détrempé",$Q6="Inondé",AND($Q6="Gelé",$G6&lt;&gt;"Type 0",$G6&lt;&gt;"Type Ia")),"Sol interdit",IF($AD6=1,"Période d'interdiction",IF(AND(ISNUMBER($Y6),ISNUMBER($H6),$H6&gt;$Y6+0.001),"Surface &gt; îlot",IF(OR($B6&lt;DebutCampagne,$B6&gt;FinCampagne),"Hors campagne","Conforme"))))))</f>
        <v>Conforme</v>
      </c>
      <c r="U6" s="5" t="s">
        <v>221</v>
      </c>
      <c r="W6" s="46">
        <f>IF($C6="","",IFERROR(MATCH($C6,Îlots!$C$6:$C$65,0),""))</f>
        <v>3</v>
      </c>
      <c r="X6" s="46">
        <f>IF($F6="","",IFERROR(MATCH($F6,Fertilisants!$A$6:$A$45,0),""))</f>
        <v>1</v>
      </c>
      <c r="Y6" s="46">
        <f>IF($W6="","",INDEX(Îlots!$D$6:$D$65,$W6))</f>
        <v>15.2</v>
      </c>
      <c r="Z6" s="46" t="str">
        <f>IF($W6="","",INDEX(Îlots!$F$6:$F$65,$W6))</f>
        <v>Oui</v>
      </c>
      <c r="AA6" s="46" t="str">
        <f>IF($W6="","",IF($E6=ApportCouvert,OccCouvert,INDEX(Îlots!$O$6:$O$65,$W6)))</f>
        <v>Couvert d'interculture (CINE / CIE)</v>
      </c>
      <c r="AB6" s="46">
        <f>IF(OR($AA6="",$G6="",$Z6="Non"),"",IFERROR(MATCH($AA6&amp;" | "&amp;$G6,Paramètres!$I$7:$I$41,0),""))</f>
        <v>22</v>
      </c>
      <c r="AC6" s="46">
        <f t="shared" ref="AC6:AC69" si="3">IF($B6="","",MONTH($B6)*100+DAY($B6))</f>
        <v>907</v>
      </c>
      <c r="AD6" s="46">
        <f>IF(OR($AB6="",$AC6=""),0,IF(OR(AND(INDEX(Paramètres!$J$7:$J$41,$AB6)&gt;0,IF(INDEX(Paramètres!$J$7:$J$41,$AB6)&lt;=INDEX(Paramètres!$K$7:$K$41,$AB6),AND($AC6&gt;=INDEX(Paramètres!$J$7:$J$41,$AB6),$AC6&lt;=INDEX(Paramètres!$K$7:$K$41,$AB6)),OR($AC6&gt;=INDEX(Paramètres!$J$7:$J$41,$AB6),$AC6&lt;=INDEX(Paramètres!$K$7:$K$41,$AB6)))),AND(INDEX(Paramètres!$L$7:$L$41,$AB6)&gt;0,IF(INDEX(Paramètres!$L$7:$L$41,$AB6)&lt;=INDEX(Paramètres!$M$7:$M$41,$AB6),AND($AC6&gt;=INDEX(Paramètres!$L$7:$L$41,$AB6),$AC6&lt;=INDEX(Paramètres!$M$7:$M$41,$AB6)),OR($AC6&gt;=INDEX(Paramètres!$L$7:$L$41,$AB6),$AC6&lt;=INDEX(Paramètres!$M$7:$M$41,$AB6))))),1,0))</f>
        <v>0</v>
      </c>
      <c r="AE6" s="46">
        <f>IF($X6="",0,IF(INDEX(Fertilisants!$C$6:$C$45,$X6)="Oui",1,0))</f>
        <v>1</v>
      </c>
      <c r="AF6" s="46" t="str">
        <f t="shared" ref="AF6:AF69" si="4">IF($G6="","",IF($G6="Type III","Minéral","Organique"))</f>
        <v>Organique</v>
      </c>
      <c r="AG6" s="46">
        <f t="shared" ref="AG6:AG69" si="5">IF(OR($H6="",$M6=""),"",$H6*$M6)</f>
        <v>188.1</v>
      </c>
      <c r="AH6" s="46">
        <f t="shared" ref="AH6:AH69" si="6">IF(OR($H6="",$N6=""),"",$H6*$N6)</f>
        <v>638.4</v>
      </c>
      <c r="AI6" s="46">
        <f t="shared" ref="AI6:AI69" si="7">IF(OR($H6="",$O6=""),"",$H6*$O6)</f>
        <v>2052</v>
      </c>
    </row>
    <row r="7" spans="1:35" ht="18" customHeight="1" x14ac:dyDescent="0.25">
      <c r="A7" s="42">
        <f>IF(B7="","",COUNT($B$6:B7))</f>
        <v>2</v>
      </c>
      <c r="B7" s="26">
        <v>46281</v>
      </c>
      <c r="C7" s="5" t="s">
        <v>222</v>
      </c>
      <c r="D7" s="28" t="str">
        <f>IF($W7="","",INDEX(Îlots!$N$6:$N$65,$W7))</f>
        <v>Colza d'hiver</v>
      </c>
      <c r="E7" s="5" t="s">
        <v>72</v>
      </c>
      <c r="F7" s="5" t="s">
        <v>162</v>
      </c>
      <c r="G7" s="30" t="str">
        <f>IF($X7="","",INDEX(Fertilisants!$B$6:$B$45,$X7))</f>
        <v>Type II</v>
      </c>
      <c r="H7" s="43">
        <v>9.85</v>
      </c>
      <c r="I7" s="44">
        <v>25</v>
      </c>
      <c r="J7" s="30" t="str">
        <f>IF($X7="","",INDEX(Fertilisants!$D$6:$D$45,$X7))</f>
        <v>m³</v>
      </c>
      <c r="K7" s="35">
        <f t="shared" si="0"/>
        <v>246.25</v>
      </c>
      <c r="L7" s="36">
        <f>IF(OR($I7="",$X7=""),"",$I7*N(INDEX(Fertilisants!$E$6:$E$45,$X7)))</f>
        <v>112.5</v>
      </c>
      <c r="M7" s="36">
        <f>IF(OR($I7="",$X7=""),"",$I7*N(INDEX(Fertilisants!$G$6:$G$45,$X7)))</f>
        <v>67.5</v>
      </c>
      <c r="N7" s="36">
        <f>IF(OR($I7="",$X7=""),"",$I7*N(INDEX(Fertilisants!$H$6:$H$45,$X7)))</f>
        <v>62.5</v>
      </c>
      <c r="O7" s="36">
        <f>IF(OR($I7="",$X7=""),"",$I7*N(INDEX(Fertilisants!$I$6:$I$45,$X7)))</f>
        <v>75</v>
      </c>
      <c r="P7" s="36">
        <f t="shared" si="1"/>
        <v>1108.125</v>
      </c>
      <c r="Q7" s="5" t="s">
        <v>219</v>
      </c>
      <c r="R7" s="5" t="s">
        <v>223</v>
      </c>
      <c r="S7" s="8"/>
      <c r="T7" s="45" t="str">
        <f t="shared" si="2"/>
        <v>Conforme</v>
      </c>
      <c r="U7" s="5" t="s">
        <v>224</v>
      </c>
      <c r="W7" s="46">
        <f>IF($C7="","",IFERROR(MATCH($C7,Îlots!$C$6:$C$65,0),""))</f>
        <v>2</v>
      </c>
      <c r="X7" s="46">
        <f>IF($F7="","",IFERROR(MATCH($F7,Fertilisants!$A$6:$A$45,0),""))</f>
        <v>4</v>
      </c>
      <c r="Y7" s="46">
        <f>IF($W7="","",INDEX(Îlots!$D$6:$D$65,$W7))</f>
        <v>9.85</v>
      </c>
      <c r="Z7" s="46" t="str">
        <f>IF($W7="","",INDEX(Îlots!$F$6:$F$65,$W7))</f>
        <v>Oui</v>
      </c>
      <c r="AA7" s="46" t="str">
        <f>IF($W7="","",IF($E7=ApportCouvert,OccCouvert,INDEX(Îlots!$O$6:$O$65,$W7)))</f>
        <v>Colza d'automne</v>
      </c>
      <c r="AB7" s="46">
        <f>IF(OR($AA7="",$G7="",$Z7="Non"),"",IFERROR(MATCH($AA7&amp;" | "&amp;$G7,Paramètres!$I$7:$I$41,0),""))</f>
        <v>9</v>
      </c>
      <c r="AC7" s="46">
        <f t="shared" si="3"/>
        <v>916</v>
      </c>
      <c r="AD7" s="46">
        <f>IF(OR($AB7="",$AC7=""),0,IF(OR(AND(INDEX(Paramètres!$J$7:$J$41,$AB7)&gt;0,IF(INDEX(Paramètres!$J$7:$J$41,$AB7)&lt;=INDEX(Paramètres!$K$7:$K$41,$AB7),AND($AC7&gt;=INDEX(Paramètres!$J$7:$J$41,$AB7),$AC7&lt;=INDEX(Paramètres!$K$7:$K$41,$AB7)),OR($AC7&gt;=INDEX(Paramètres!$J$7:$J$41,$AB7),$AC7&lt;=INDEX(Paramètres!$K$7:$K$41,$AB7)))),AND(INDEX(Paramètres!$L$7:$L$41,$AB7)&gt;0,IF(INDEX(Paramètres!$L$7:$L$41,$AB7)&lt;=INDEX(Paramètres!$M$7:$M$41,$AB7),AND($AC7&gt;=INDEX(Paramètres!$L$7:$L$41,$AB7),$AC7&lt;=INDEX(Paramètres!$M$7:$M$41,$AB7)),OR($AC7&gt;=INDEX(Paramètres!$L$7:$L$41,$AB7),$AC7&lt;=INDEX(Paramètres!$M$7:$M$41,$AB7))))),1,0))</f>
        <v>0</v>
      </c>
      <c r="AE7" s="46">
        <f>IF($X7="",0,IF(INDEX(Fertilisants!$C$6:$C$45,$X7)="Oui",1,0))</f>
        <v>1</v>
      </c>
      <c r="AF7" s="46" t="str">
        <f t="shared" si="4"/>
        <v>Organique</v>
      </c>
      <c r="AG7" s="46">
        <f t="shared" si="5"/>
        <v>664.875</v>
      </c>
      <c r="AH7" s="46">
        <f t="shared" si="6"/>
        <v>615.625</v>
      </c>
      <c r="AI7" s="46">
        <f t="shared" si="7"/>
        <v>738.75</v>
      </c>
    </row>
    <row r="8" spans="1:35" ht="18" customHeight="1" x14ac:dyDescent="0.25">
      <c r="A8" s="42">
        <f>IF(B8="","",COUNT($B$6:B8))</f>
        <v>3</v>
      </c>
      <c r="B8" s="26">
        <v>46295</v>
      </c>
      <c r="C8" s="5" t="s">
        <v>225</v>
      </c>
      <c r="D8" s="28" t="str">
        <f>IF($W8="","",INDEX(Îlots!$N$6:$N$65,$W8))</f>
        <v>Prairie temporaire</v>
      </c>
      <c r="E8" s="5" t="s">
        <v>72</v>
      </c>
      <c r="F8" s="5" t="s">
        <v>165</v>
      </c>
      <c r="G8" s="30" t="str">
        <f>IF($X8="","",INDEX(Fertilisants!$B$6:$B$45,$X8))</f>
        <v>Type 0</v>
      </c>
      <c r="H8" s="43">
        <v>4.9000000000000004</v>
      </c>
      <c r="I8" s="44">
        <v>12</v>
      </c>
      <c r="J8" s="30" t="str">
        <f>IF($X8="","",INDEX(Fertilisants!$D$6:$D$45,$X8))</f>
        <v>t</v>
      </c>
      <c r="K8" s="35">
        <f t="shared" si="0"/>
        <v>58.800000000000004</v>
      </c>
      <c r="L8" s="36">
        <f>IF(OR($I8="",$X8=""),"",$I8*N(INDEX(Fertilisants!$E$6:$E$45,$X8)))</f>
        <v>84</v>
      </c>
      <c r="M8" s="36">
        <f>IF(OR($I8="",$X8=""),"",$I8*N(INDEX(Fertilisants!$G$6:$G$45,$X8)))</f>
        <v>4.2</v>
      </c>
      <c r="N8" s="36">
        <f>IF(OR($I8="",$X8=""),"",$I8*N(INDEX(Fertilisants!$H$6:$H$45,$X8)))</f>
        <v>36</v>
      </c>
      <c r="O8" s="36">
        <f>IF(OR($I8="",$X8=""),"",$I8*N(INDEX(Fertilisants!$I$6:$I$45,$X8)))</f>
        <v>84</v>
      </c>
      <c r="P8" s="36">
        <f t="shared" si="1"/>
        <v>411.6</v>
      </c>
      <c r="Q8" s="5" t="s">
        <v>219</v>
      </c>
      <c r="R8" s="5" t="s">
        <v>226</v>
      </c>
      <c r="S8" s="8"/>
      <c r="T8" s="45" t="str">
        <f t="shared" si="2"/>
        <v>Conforme</v>
      </c>
      <c r="U8" s="5"/>
      <c r="W8" s="46">
        <f>IF($C8="","",IFERROR(MATCH($C8,Îlots!$C$6:$C$65,0),""))</f>
        <v>7</v>
      </c>
      <c r="X8" s="46">
        <f>IF($F8="","",IFERROR(MATCH($F8,Fertilisants!$A$6:$A$45,0),""))</f>
        <v>6</v>
      </c>
      <c r="Y8" s="46">
        <f>IF($W8="","",INDEX(Îlots!$D$6:$D$65,$W8))</f>
        <v>4.9000000000000004</v>
      </c>
      <c r="Z8" s="46" t="str">
        <f>IF($W8="","",INDEX(Îlots!$F$6:$F$65,$W8))</f>
        <v>Non</v>
      </c>
      <c r="AA8" s="46" t="str">
        <f>IF($W8="","",IF($E8=ApportCouvert,OccCouvert,INDEX(Îlots!$O$6:$O$65,$W8)))</f>
        <v>Prairie de plus de 6 mois / luzerne</v>
      </c>
      <c r="AB8" s="46" t="str">
        <f>IF(OR($AA8="",$G8="",$Z8="Non"),"",IFERROR(MATCH($AA8&amp;" | "&amp;$G8,Paramètres!$I$7:$I$41,0),""))</f>
        <v/>
      </c>
      <c r="AC8" s="46">
        <f t="shared" si="3"/>
        <v>930</v>
      </c>
      <c r="AD8" s="46">
        <f>IF(OR($AB8="",$AC8=""),0,IF(OR(AND(INDEX(Paramètres!$J$7:$J$41,$AB8)&gt;0,IF(INDEX(Paramètres!$J$7:$J$41,$AB8)&lt;=INDEX(Paramètres!$K$7:$K$41,$AB8),AND($AC8&gt;=INDEX(Paramètres!$J$7:$J$41,$AB8),$AC8&lt;=INDEX(Paramètres!$K$7:$K$41,$AB8)),OR($AC8&gt;=INDEX(Paramètres!$J$7:$J$41,$AB8),$AC8&lt;=INDEX(Paramètres!$K$7:$K$41,$AB8)))),AND(INDEX(Paramètres!$L$7:$L$41,$AB8)&gt;0,IF(INDEX(Paramètres!$L$7:$L$41,$AB8)&lt;=INDEX(Paramètres!$M$7:$M$41,$AB8),AND($AC8&gt;=INDEX(Paramètres!$L$7:$L$41,$AB8),$AC8&lt;=INDEX(Paramètres!$M$7:$M$41,$AB8)),OR($AC8&gt;=INDEX(Paramètres!$L$7:$L$41,$AB8),$AC8&lt;=INDEX(Paramètres!$M$7:$M$41,$AB8))))),1,0))</f>
        <v>0</v>
      </c>
      <c r="AE8" s="46">
        <f>IF($X8="",0,IF(INDEX(Fertilisants!$C$6:$C$45,$X8)="Oui",1,0))</f>
        <v>0</v>
      </c>
      <c r="AF8" s="46" t="str">
        <f t="shared" si="4"/>
        <v>Organique</v>
      </c>
      <c r="AG8" s="46">
        <f t="shared" si="5"/>
        <v>20.580000000000002</v>
      </c>
      <c r="AH8" s="46">
        <f t="shared" si="6"/>
        <v>176.4</v>
      </c>
      <c r="AI8" s="46">
        <f t="shared" si="7"/>
        <v>411.6</v>
      </c>
    </row>
    <row r="9" spans="1:35" ht="18" customHeight="1" x14ac:dyDescent="0.25">
      <c r="A9" s="42">
        <f>IF(B9="","",COUNT($B$6:B9))</f>
        <v>4</v>
      </c>
      <c r="B9" s="26">
        <v>46301</v>
      </c>
      <c r="C9" s="5" t="s">
        <v>227</v>
      </c>
      <c r="D9" s="28" t="str">
        <f>IF($W9="","",INDEX(Îlots!$N$6:$N$65,$W9))</f>
        <v>Blé tendre d'hiver</v>
      </c>
      <c r="E9" s="5" t="s">
        <v>228</v>
      </c>
      <c r="F9" s="5" t="s">
        <v>150</v>
      </c>
      <c r="G9" s="30" t="str">
        <f>IF($X9="","",INDEX(Fertilisants!$B$6:$B$45,$X9))</f>
        <v>Type Ia</v>
      </c>
      <c r="H9" s="43">
        <v>12.4</v>
      </c>
      <c r="I9" s="44">
        <v>25</v>
      </c>
      <c r="J9" s="30" t="str">
        <f>IF($X9="","",INDEX(Fertilisants!$D$6:$D$45,$X9))</f>
        <v>t</v>
      </c>
      <c r="K9" s="35">
        <f t="shared" si="0"/>
        <v>310</v>
      </c>
      <c r="L9" s="36">
        <f>IF(OR($I9="",$X9=""),"",$I9*N(INDEX(Fertilisants!$E$6:$E$45,$X9)))</f>
        <v>137.5</v>
      </c>
      <c r="M9" s="36">
        <f>IF(OR($I9="",$X9=""),"",$I9*N(INDEX(Fertilisants!$G$6:$G$45,$X9)))</f>
        <v>20.625</v>
      </c>
      <c r="N9" s="36">
        <f>IF(OR($I9="",$X9=""),"",$I9*N(INDEX(Fertilisants!$H$6:$H$45,$X9)))</f>
        <v>70</v>
      </c>
      <c r="O9" s="36">
        <f>IF(OR($I9="",$X9=""),"",$I9*N(INDEX(Fertilisants!$I$6:$I$45,$X9)))</f>
        <v>225</v>
      </c>
      <c r="P9" s="36">
        <f t="shared" si="1"/>
        <v>1705</v>
      </c>
      <c r="Q9" s="5" t="s">
        <v>219</v>
      </c>
      <c r="R9" s="5" t="s">
        <v>226</v>
      </c>
      <c r="S9" s="8">
        <v>24</v>
      </c>
      <c r="T9" s="45" t="str">
        <f t="shared" si="2"/>
        <v>Conforme</v>
      </c>
      <c r="U9" s="5" t="s">
        <v>229</v>
      </c>
      <c r="W9" s="46">
        <f>IF($C9="","",IFERROR(MATCH($C9,Îlots!$C$6:$C$65,0),""))</f>
        <v>1</v>
      </c>
      <c r="X9" s="46">
        <f>IF($F9="","",IFERROR(MATCH($F9,Fertilisants!$A$6:$A$45,0),""))</f>
        <v>1</v>
      </c>
      <c r="Y9" s="46">
        <f>IF($W9="","",INDEX(Îlots!$D$6:$D$65,$W9))</f>
        <v>12.4</v>
      </c>
      <c r="Z9" s="46" t="str">
        <f>IF($W9="","",INDEX(Îlots!$F$6:$F$65,$W9))</f>
        <v>Oui</v>
      </c>
      <c r="AA9" s="46" t="str">
        <f>IF($W9="","",IF($E9=ApportCouvert,OccCouvert,INDEX(Îlots!$O$6:$O$65,$W9)))</f>
        <v>Culture d'automne (hors colza)</v>
      </c>
      <c r="AB9" s="46">
        <f>IF(OR($AA9="",$G9="",$Z9="Non"),"",IFERROR(MATCH($AA9&amp;" | "&amp;$G9,Paramètres!$I$7:$I$41,0),""))</f>
        <v>2</v>
      </c>
      <c r="AC9" s="46">
        <f t="shared" si="3"/>
        <v>1006</v>
      </c>
      <c r="AD9" s="46">
        <f>IF(OR($AB9="",$AC9=""),0,IF(OR(AND(INDEX(Paramètres!$J$7:$J$41,$AB9)&gt;0,IF(INDEX(Paramètres!$J$7:$J$41,$AB9)&lt;=INDEX(Paramètres!$K$7:$K$41,$AB9),AND($AC9&gt;=INDEX(Paramètres!$J$7:$J$41,$AB9),$AC9&lt;=INDEX(Paramètres!$K$7:$K$41,$AB9)),OR($AC9&gt;=INDEX(Paramètres!$J$7:$J$41,$AB9),$AC9&lt;=INDEX(Paramètres!$K$7:$K$41,$AB9)))),AND(INDEX(Paramètres!$L$7:$L$41,$AB9)&gt;0,IF(INDEX(Paramètres!$L$7:$L$41,$AB9)&lt;=INDEX(Paramètres!$M$7:$M$41,$AB9),AND($AC9&gt;=INDEX(Paramètres!$L$7:$L$41,$AB9),$AC9&lt;=INDEX(Paramètres!$M$7:$M$41,$AB9)),OR($AC9&gt;=INDEX(Paramètres!$L$7:$L$41,$AB9),$AC9&lt;=INDEX(Paramètres!$M$7:$M$41,$AB9))))),1,0))</f>
        <v>0</v>
      </c>
      <c r="AE9" s="46">
        <f>IF($X9="",0,IF(INDEX(Fertilisants!$C$6:$C$45,$X9)="Oui",1,0))</f>
        <v>1</v>
      </c>
      <c r="AF9" s="46" t="str">
        <f t="shared" si="4"/>
        <v>Organique</v>
      </c>
      <c r="AG9" s="46">
        <f t="shared" si="5"/>
        <v>255.75</v>
      </c>
      <c r="AH9" s="46">
        <f t="shared" si="6"/>
        <v>868</v>
      </c>
      <c r="AI9" s="46">
        <f t="shared" si="7"/>
        <v>2790</v>
      </c>
    </row>
    <row r="10" spans="1:35" ht="18" customHeight="1" x14ac:dyDescent="0.25">
      <c r="A10" s="42">
        <f>IF(B10="","",COUNT($B$6:B10))</f>
        <v>5</v>
      </c>
      <c r="B10" s="26">
        <v>46315</v>
      </c>
      <c r="C10" s="5" t="s">
        <v>230</v>
      </c>
      <c r="D10" s="28" t="str">
        <f>IF($W10="","",INDEX(Îlots!$N$6:$N$65,$W10))</f>
        <v>Prairie permanente</v>
      </c>
      <c r="E10" s="5" t="s">
        <v>72</v>
      </c>
      <c r="F10" s="5" t="s">
        <v>157</v>
      </c>
      <c r="G10" s="30" t="str">
        <f>IF($X10="","",INDEX(Fertilisants!$B$6:$B$45,$X10))</f>
        <v>Type II</v>
      </c>
      <c r="H10" s="43">
        <v>5.5</v>
      </c>
      <c r="I10" s="44">
        <v>15</v>
      </c>
      <c r="J10" s="30" t="str">
        <f>IF($X10="","",INDEX(Fertilisants!$D$6:$D$45,$X10))</f>
        <v>m³</v>
      </c>
      <c r="K10" s="35">
        <f t="shared" si="0"/>
        <v>82.5</v>
      </c>
      <c r="L10" s="36">
        <f>IF(OR($I10="",$X10=""),"",$I10*N(INDEX(Fertilisants!$E$6:$E$45,$X10)))</f>
        <v>52.5</v>
      </c>
      <c r="M10" s="36">
        <f>IF(OR($I10="",$X10=""),"",$I10*N(INDEX(Fertilisants!$G$6:$G$45,$X10)))</f>
        <v>26.25</v>
      </c>
      <c r="N10" s="36">
        <f>IF(OR($I10="",$X10=""),"",$I10*N(INDEX(Fertilisants!$H$6:$H$45,$X10)))</f>
        <v>22.5</v>
      </c>
      <c r="O10" s="36">
        <f>IF(OR($I10="",$X10=""),"",$I10*N(INDEX(Fertilisants!$I$6:$I$45,$X10)))</f>
        <v>60</v>
      </c>
      <c r="P10" s="36">
        <f t="shared" si="1"/>
        <v>288.75</v>
      </c>
      <c r="Q10" s="5" t="s">
        <v>231</v>
      </c>
      <c r="R10" s="5" t="s">
        <v>223</v>
      </c>
      <c r="S10" s="8"/>
      <c r="T10" s="45" t="str">
        <f t="shared" si="2"/>
        <v>Conforme</v>
      </c>
      <c r="U10" s="5" t="s">
        <v>232</v>
      </c>
      <c r="W10" s="46">
        <f>IF($C10="","",IFERROR(MATCH($C10,Îlots!$C$6:$C$65,0),""))</f>
        <v>5</v>
      </c>
      <c r="X10" s="46">
        <f>IF($F10="","",IFERROR(MATCH($F10,Fertilisants!$A$6:$A$45,0),""))</f>
        <v>3</v>
      </c>
      <c r="Y10" s="46">
        <f>IF($W10="","",INDEX(Îlots!$D$6:$D$65,$W10))</f>
        <v>6.75</v>
      </c>
      <c r="Z10" s="46" t="str">
        <f>IF($W10="","",INDEX(Îlots!$F$6:$F$65,$W10))</f>
        <v>Oui</v>
      </c>
      <c r="AA10" s="46" t="str">
        <f>IF($W10="","",IF($E10=ApportCouvert,OccCouvert,INDEX(Îlots!$O$6:$O$65,$W10)))</f>
        <v>Prairie de plus de 6 mois / luzerne</v>
      </c>
      <c r="AB10" s="46">
        <f>IF(OR($AA10="",$G10="",$Z10="Non"),"",IFERROR(MATCH($AA10&amp;" | "&amp;$G10,Paramètres!$I$7:$I$41,0),""))</f>
        <v>19</v>
      </c>
      <c r="AC10" s="46">
        <f t="shared" si="3"/>
        <v>1020</v>
      </c>
      <c r="AD10" s="46">
        <f>IF(OR($AB10="",$AC10=""),0,IF(OR(AND(INDEX(Paramètres!$J$7:$J$41,$AB10)&gt;0,IF(INDEX(Paramètres!$J$7:$J$41,$AB10)&lt;=INDEX(Paramètres!$K$7:$K$41,$AB10),AND($AC10&gt;=INDEX(Paramètres!$J$7:$J$41,$AB10),$AC10&lt;=INDEX(Paramètres!$K$7:$K$41,$AB10)),OR($AC10&gt;=INDEX(Paramètres!$J$7:$J$41,$AB10),$AC10&lt;=INDEX(Paramètres!$K$7:$K$41,$AB10)))),AND(INDEX(Paramètres!$L$7:$L$41,$AB10)&gt;0,IF(INDEX(Paramètres!$L$7:$L$41,$AB10)&lt;=INDEX(Paramètres!$M$7:$M$41,$AB10),AND($AC10&gt;=INDEX(Paramètres!$L$7:$L$41,$AB10),$AC10&lt;=INDEX(Paramètres!$M$7:$M$41,$AB10)),OR($AC10&gt;=INDEX(Paramètres!$L$7:$L$41,$AB10),$AC10&lt;=INDEX(Paramètres!$M$7:$M$41,$AB10))))),1,0))</f>
        <v>0</v>
      </c>
      <c r="AE10" s="46">
        <f>IF($X10="",0,IF(INDEX(Fertilisants!$C$6:$C$45,$X10)="Oui",1,0))</f>
        <v>1</v>
      </c>
      <c r="AF10" s="46" t="str">
        <f t="shared" si="4"/>
        <v>Organique</v>
      </c>
      <c r="AG10" s="46">
        <f t="shared" si="5"/>
        <v>144.375</v>
      </c>
      <c r="AH10" s="46">
        <f t="shared" si="6"/>
        <v>123.75</v>
      </c>
      <c r="AI10" s="46">
        <f t="shared" si="7"/>
        <v>330</v>
      </c>
    </row>
    <row r="11" spans="1:35" ht="18" customHeight="1" x14ac:dyDescent="0.25">
      <c r="A11" s="42">
        <f>IF(B11="","",COUNT($B$6:B11))</f>
        <v>6</v>
      </c>
      <c r="B11" s="26">
        <v>46351</v>
      </c>
      <c r="C11" s="5" t="s">
        <v>233</v>
      </c>
      <c r="D11" s="28" t="str">
        <f>IF($W11="","",INDEX(Îlots!$N$6:$N$65,$W11))</f>
        <v>Maïs ensilage</v>
      </c>
      <c r="E11" s="5" t="s">
        <v>67</v>
      </c>
      <c r="F11" s="5" t="s">
        <v>157</v>
      </c>
      <c r="G11" s="30" t="str">
        <f>IF($X11="","",INDEX(Fertilisants!$B$6:$B$45,$X11))</f>
        <v>Type II</v>
      </c>
      <c r="H11" s="43">
        <v>10.6</v>
      </c>
      <c r="I11" s="44">
        <v>20</v>
      </c>
      <c r="J11" s="30" t="str">
        <f>IF($X11="","",INDEX(Fertilisants!$D$6:$D$45,$X11))</f>
        <v>m³</v>
      </c>
      <c r="K11" s="35">
        <f t="shared" si="0"/>
        <v>212</v>
      </c>
      <c r="L11" s="36">
        <f>IF(OR($I11="",$X11=""),"",$I11*N(INDEX(Fertilisants!$E$6:$E$45,$X11)))</f>
        <v>70</v>
      </c>
      <c r="M11" s="36">
        <f>IF(OR($I11="",$X11=""),"",$I11*N(INDEX(Fertilisants!$G$6:$G$45,$X11)))</f>
        <v>35</v>
      </c>
      <c r="N11" s="36">
        <f>IF(OR($I11="",$X11=""),"",$I11*N(INDEX(Fertilisants!$H$6:$H$45,$X11)))</f>
        <v>30</v>
      </c>
      <c r="O11" s="36">
        <f>IF(OR($I11="",$X11=""),"",$I11*N(INDEX(Fertilisants!$I$6:$I$45,$X11)))</f>
        <v>80</v>
      </c>
      <c r="P11" s="36">
        <f t="shared" si="1"/>
        <v>742</v>
      </c>
      <c r="Q11" s="5" t="s">
        <v>231</v>
      </c>
      <c r="R11" s="5" t="s">
        <v>234</v>
      </c>
      <c r="S11" s="8"/>
      <c r="T11" s="45" t="str">
        <f t="shared" si="2"/>
        <v>Période d'interdiction</v>
      </c>
      <c r="U11" s="5" t="s">
        <v>235</v>
      </c>
      <c r="W11" s="46">
        <f>IF($C11="","",IFERROR(MATCH($C11,Îlots!$C$6:$C$65,0),""))</f>
        <v>6</v>
      </c>
      <c r="X11" s="46">
        <f>IF($F11="","",IFERROR(MATCH($F11,Fertilisants!$A$6:$A$45,0),""))</f>
        <v>3</v>
      </c>
      <c r="Y11" s="46">
        <f>IF($W11="","",INDEX(Îlots!$D$6:$D$65,$W11))</f>
        <v>10.6</v>
      </c>
      <c r="Z11" s="46" t="str">
        <f>IF($W11="","",INDEX(Îlots!$F$6:$F$65,$W11))</f>
        <v>Oui</v>
      </c>
      <c r="AA11" s="46" t="str">
        <f>IF($W11="","",IF($E11=ApportCouvert,OccCouvert,INDEX(Îlots!$O$6:$O$65,$W11)))</f>
        <v>Couvert d'interculture (CINE / CIE)</v>
      </c>
      <c r="AB11" s="46">
        <f>IF(OR($AA11="",$G11="",$Z11="Non"),"",IFERROR(MATCH($AA11&amp;" | "&amp;$G11,Paramètres!$I$7:$I$41,0),""))</f>
        <v>24</v>
      </c>
      <c r="AC11" s="46">
        <f t="shared" si="3"/>
        <v>1125</v>
      </c>
      <c r="AD11" s="46">
        <f>IF(OR($AB11="",$AC11=""),0,IF(OR(AND(INDEX(Paramètres!$J$7:$J$41,$AB11)&gt;0,IF(INDEX(Paramètres!$J$7:$J$41,$AB11)&lt;=INDEX(Paramètres!$K$7:$K$41,$AB11),AND($AC11&gt;=INDEX(Paramètres!$J$7:$J$41,$AB11),$AC11&lt;=INDEX(Paramètres!$K$7:$K$41,$AB11)),OR($AC11&gt;=INDEX(Paramètres!$J$7:$J$41,$AB11),$AC11&lt;=INDEX(Paramètres!$K$7:$K$41,$AB11)))),AND(INDEX(Paramètres!$L$7:$L$41,$AB11)&gt;0,IF(INDEX(Paramètres!$L$7:$L$41,$AB11)&lt;=INDEX(Paramètres!$M$7:$M$41,$AB11),AND($AC11&gt;=INDEX(Paramètres!$L$7:$L$41,$AB11),$AC11&lt;=INDEX(Paramètres!$M$7:$M$41,$AB11)),OR($AC11&gt;=INDEX(Paramètres!$L$7:$L$41,$AB11),$AC11&lt;=INDEX(Paramètres!$M$7:$M$41,$AB11))))),1,0))</f>
        <v>1</v>
      </c>
      <c r="AE11" s="46">
        <f>IF($X11="",0,IF(INDEX(Fertilisants!$C$6:$C$45,$X11)="Oui",1,0))</f>
        <v>1</v>
      </c>
      <c r="AF11" s="46" t="str">
        <f t="shared" si="4"/>
        <v>Organique</v>
      </c>
      <c r="AG11" s="46">
        <f t="shared" si="5"/>
        <v>371</v>
      </c>
      <c r="AH11" s="46">
        <f t="shared" si="6"/>
        <v>318</v>
      </c>
      <c r="AI11" s="46">
        <f t="shared" si="7"/>
        <v>848</v>
      </c>
    </row>
    <row r="12" spans="1:35" ht="18" customHeight="1" x14ac:dyDescent="0.25">
      <c r="A12" s="42">
        <f>IF(B12="","",COUNT($B$6:B12))</f>
        <v>7</v>
      </c>
      <c r="B12" s="26">
        <v>46405</v>
      </c>
      <c r="C12" s="5" t="s">
        <v>230</v>
      </c>
      <c r="D12" s="28" t="str">
        <f>IF($W12="","",INDEX(Îlots!$N$6:$N$65,$W12))</f>
        <v>Prairie permanente</v>
      </c>
      <c r="E12" s="5" t="s">
        <v>72</v>
      </c>
      <c r="F12" s="5" t="s">
        <v>157</v>
      </c>
      <c r="G12" s="30" t="str">
        <f>IF($X12="","",INDEX(Fertilisants!$B$6:$B$45,$X12))</f>
        <v>Type II</v>
      </c>
      <c r="H12" s="43">
        <v>6.75</v>
      </c>
      <c r="I12" s="44">
        <v>10</v>
      </c>
      <c r="J12" s="30" t="str">
        <f>IF($X12="","",INDEX(Fertilisants!$D$6:$D$45,$X12))</f>
        <v>m³</v>
      </c>
      <c r="K12" s="35">
        <f t="shared" si="0"/>
        <v>67.5</v>
      </c>
      <c r="L12" s="36">
        <f>IF(OR($I12="",$X12=""),"",$I12*N(INDEX(Fertilisants!$E$6:$E$45,$X12)))</f>
        <v>35</v>
      </c>
      <c r="M12" s="36">
        <f>IF(OR($I12="",$X12=""),"",$I12*N(INDEX(Fertilisants!$G$6:$G$45,$X12)))</f>
        <v>17.5</v>
      </c>
      <c r="N12" s="36">
        <f>IF(OR($I12="",$X12=""),"",$I12*N(INDEX(Fertilisants!$H$6:$H$45,$X12)))</f>
        <v>15</v>
      </c>
      <c r="O12" s="36">
        <f>IF(OR($I12="",$X12=""),"",$I12*N(INDEX(Fertilisants!$I$6:$I$45,$X12)))</f>
        <v>40</v>
      </c>
      <c r="P12" s="36">
        <f t="shared" si="1"/>
        <v>236.25</v>
      </c>
      <c r="Q12" s="5" t="s">
        <v>236</v>
      </c>
      <c r="R12" s="5" t="s">
        <v>223</v>
      </c>
      <c r="S12" s="8"/>
      <c r="T12" s="45" t="str">
        <f t="shared" si="2"/>
        <v>Sol interdit</v>
      </c>
      <c r="U12" s="5"/>
      <c r="W12" s="46">
        <f>IF($C12="","",IFERROR(MATCH($C12,Îlots!$C$6:$C$65,0),""))</f>
        <v>5</v>
      </c>
      <c r="X12" s="46">
        <f>IF($F12="","",IFERROR(MATCH($F12,Fertilisants!$A$6:$A$45,0),""))</f>
        <v>3</v>
      </c>
      <c r="Y12" s="46">
        <f>IF($W12="","",INDEX(Îlots!$D$6:$D$65,$W12))</f>
        <v>6.75</v>
      </c>
      <c r="Z12" s="46" t="str">
        <f>IF($W12="","",INDEX(Îlots!$F$6:$F$65,$W12))</f>
        <v>Oui</v>
      </c>
      <c r="AA12" s="46" t="str">
        <f>IF($W12="","",IF($E12=ApportCouvert,OccCouvert,INDEX(Îlots!$O$6:$O$65,$W12)))</f>
        <v>Prairie de plus de 6 mois / luzerne</v>
      </c>
      <c r="AB12" s="46">
        <f>IF(OR($AA12="",$G12="",$Z12="Non"),"",IFERROR(MATCH($AA12&amp;" | "&amp;$G12,Paramètres!$I$7:$I$41,0),""))</f>
        <v>19</v>
      </c>
      <c r="AC12" s="46">
        <f t="shared" si="3"/>
        <v>118</v>
      </c>
      <c r="AD12" s="46">
        <f>IF(OR($AB12="",$AC12=""),0,IF(OR(AND(INDEX(Paramètres!$J$7:$J$41,$AB12)&gt;0,IF(INDEX(Paramètres!$J$7:$J$41,$AB12)&lt;=INDEX(Paramètres!$K$7:$K$41,$AB12),AND($AC12&gt;=INDEX(Paramètres!$J$7:$J$41,$AB12),$AC12&lt;=INDEX(Paramètres!$K$7:$K$41,$AB12)),OR($AC12&gt;=INDEX(Paramètres!$J$7:$J$41,$AB12),$AC12&lt;=INDEX(Paramètres!$K$7:$K$41,$AB12)))),AND(INDEX(Paramètres!$L$7:$L$41,$AB12)&gt;0,IF(INDEX(Paramètres!$L$7:$L$41,$AB12)&lt;=INDEX(Paramètres!$M$7:$M$41,$AB12),AND($AC12&gt;=INDEX(Paramètres!$L$7:$L$41,$AB12),$AC12&lt;=INDEX(Paramètres!$M$7:$M$41,$AB12)),OR($AC12&gt;=INDEX(Paramètres!$L$7:$L$41,$AB12),$AC12&lt;=INDEX(Paramètres!$M$7:$M$41,$AB12))))),1,0))</f>
        <v>0</v>
      </c>
      <c r="AE12" s="46">
        <f>IF($X12="",0,IF(INDEX(Fertilisants!$C$6:$C$45,$X12)="Oui",1,0))</f>
        <v>1</v>
      </c>
      <c r="AF12" s="46" t="str">
        <f t="shared" si="4"/>
        <v>Organique</v>
      </c>
      <c r="AG12" s="46">
        <f t="shared" si="5"/>
        <v>118.125</v>
      </c>
      <c r="AH12" s="46">
        <f t="shared" si="6"/>
        <v>101.25</v>
      </c>
      <c r="AI12" s="46">
        <f t="shared" si="7"/>
        <v>270</v>
      </c>
    </row>
    <row r="13" spans="1:35" ht="18" customHeight="1" x14ac:dyDescent="0.25">
      <c r="A13" s="42">
        <f>IF(B13="","",COUNT($B$6:B13))</f>
        <v>8</v>
      </c>
      <c r="B13" s="26">
        <v>46421</v>
      </c>
      <c r="C13" s="5" t="s">
        <v>227</v>
      </c>
      <c r="D13" s="28" t="str">
        <f>IF($W13="","",INDEX(Îlots!$N$6:$N$65,$W13))</f>
        <v>Blé tendre d'hiver</v>
      </c>
      <c r="E13" s="5" t="s">
        <v>72</v>
      </c>
      <c r="F13" s="5" t="s">
        <v>171</v>
      </c>
      <c r="G13" s="30" t="str">
        <f>IF($X13="","",INDEX(Fertilisants!$B$6:$B$45,$X13))</f>
        <v>Type III</v>
      </c>
      <c r="H13" s="43">
        <v>12.4</v>
      </c>
      <c r="I13" s="44">
        <v>150</v>
      </c>
      <c r="J13" s="30" t="str">
        <f>IF($X13="","",INDEX(Fertilisants!$D$6:$D$45,$X13))</f>
        <v>kg</v>
      </c>
      <c r="K13" s="35">
        <f t="shared" si="0"/>
        <v>1860</v>
      </c>
      <c r="L13" s="36">
        <f>IF(OR($I13="",$X13=""),"",$I13*N(INDEX(Fertilisants!$E$6:$E$45,$X13)))</f>
        <v>40.5</v>
      </c>
      <c r="M13" s="36">
        <f>IF(OR($I13="",$X13=""),"",$I13*N(INDEX(Fertilisants!$G$6:$G$45,$X13)))</f>
        <v>40.5</v>
      </c>
      <c r="N13" s="36">
        <f>IF(OR($I13="",$X13=""),"",$I13*N(INDEX(Fertilisants!$H$6:$H$45,$X13)))</f>
        <v>0</v>
      </c>
      <c r="O13" s="36">
        <f>IF(OR($I13="",$X13=""),"",$I13*N(INDEX(Fertilisants!$I$6:$I$45,$X13)))</f>
        <v>0</v>
      </c>
      <c r="P13" s="36">
        <f t="shared" si="1"/>
        <v>502.2</v>
      </c>
      <c r="Q13" s="5" t="s">
        <v>219</v>
      </c>
      <c r="R13" s="5" t="s">
        <v>237</v>
      </c>
      <c r="S13" s="8"/>
      <c r="T13" s="45" t="str">
        <f t="shared" si="2"/>
        <v>Conforme</v>
      </c>
      <c r="U13" s="5" t="s">
        <v>238</v>
      </c>
      <c r="W13" s="46">
        <f>IF($C13="","",IFERROR(MATCH($C13,Îlots!$C$6:$C$65,0),""))</f>
        <v>1</v>
      </c>
      <c r="X13" s="46">
        <f>IF($F13="","",IFERROR(MATCH($F13,Fertilisants!$A$6:$A$45,0),""))</f>
        <v>8</v>
      </c>
      <c r="Y13" s="46">
        <f>IF($W13="","",INDEX(Îlots!$D$6:$D$65,$W13))</f>
        <v>12.4</v>
      </c>
      <c r="Z13" s="46" t="str">
        <f>IF($W13="","",INDEX(Îlots!$F$6:$F$65,$W13))</f>
        <v>Oui</v>
      </c>
      <c r="AA13" s="46" t="str">
        <f>IF($W13="","",IF($E13=ApportCouvert,OccCouvert,INDEX(Îlots!$O$6:$O$65,$W13)))</f>
        <v>Culture d'automne (hors colza)</v>
      </c>
      <c r="AB13" s="46">
        <f>IF(OR($AA13="",$G13="",$Z13="Non"),"",IFERROR(MATCH($AA13&amp;" | "&amp;$G13,Paramètres!$I$7:$I$41,0),""))</f>
        <v>5</v>
      </c>
      <c r="AC13" s="46">
        <f t="shared" si="3"/>
        <v>203</v>
      </c>
      <c r="AD13" s="46">
        <f>IF(OR($AB13="",$AC13=""),0,IF(OR(AND(INDEX(Paramètres!$J$7:$J$41,$AB13)&gt;0,IF(INDEX(Paramètres!$J$7:$J$41,$AB13)&lt;=INDEX(Paramètres!$K$7:$K$41,$AB13),AND($AC13&gt;=INDEX(Paramètres!$J$7:$J$41,$AB13),$AC13&lt;=INDEX(Paramètres!$K$7:$K$41,$AB13)),OR($AC13&gt;=INDEX(Paramètres!$J$7:$J$41,$AB13),$AC13&lt;=INDEX(Paramètres!$K$7:$K$41,$AB13)))),AND(INDEX(Paramètres!$L$7:$L$41,$AB13)&gt;0,IF(INDEX(Paramètres!$L$7:$L$41,$AB13)&lt;=INDEX(Paramètres!$M$7:$M$41,$AB13),AND($AC13&gt;=INDEX(Paramètres!$L$7:$L$41,$AB13),$AC13&lt;=INDEX(Paramètres!$M$7:$M$41,$AB13)),OR($AC13&gt;=INDEX(Paramètres!$L$7:$L$41,$AB13),$AC13&lt;=INDEX(Paramètres!$M$7:$M$41,$AB13))))),1,0))</f>
        <v>0</v>
      </c>
      <c r="AE13" s="46">
        <f>IF($X13="",0,IF(INDEX(Fertilisants!$C$6:$C$45,$X13)="Oui",1,0))</f>
        <v>0</v>
      </c>
      <c r="AF13" s="46" t="str">
        <f t="shared" si="4"/>
        <v>Minéral</v>
      </c>
      <c r="AG13" s="46">
        <f t="shared" si="5"/>
        <v>502.2</v>
      </c>
      <c r="AH13" s="46">
        <f t="shared" si="6"/>
        <v>0</v>
      </c>
      <c r="AI13" s="46">
        <f t="shared" si="7"/>
        <v>0</v>
      </c>
    </row>
    <row r="14" spans="1:35" ht="18" customHeight="1" x14ac:dyDescent="0.25">
      <c r="A14" s="42">
        <f>IF(B14="","",COUNT($B$6:B14))</f>
        <v>9</v>
      </c>
      <c r="B14" s="26">
        <v>46428</v>
      </c>
      <c r="C14" s="5" t="s">
        <v>239</v>
      </c>
      <c r="D14" s="28" t="str">
        <f>IF($W14="","",INDEX(Îlots!$N$6:$N$65,$W14))</f>
        <v>Orge d'hiver</v>
      </c>
      <c r="E14" s="5" t="s">
        <v>72</v>
      </c>
      <c r="F14" s="5" t="s">
        <v>171</v>
      </c>
      <c r="G14" s="30" t="str">
        <f>IF($X14="","",INDEX(Fertilisants!$B$6:$B$45,$X14))</f>
        <v>Type III</v>
      </c>
      <c r="H14" s="43">
        <v>8.25</v>
      </c>
      <c r="I14" s="44">
        <v>150</v>
      </c>
      <c r="J14" s="30" t="str">
        <f>IF($X14="","",INDEX(Fertilisants!$D$6:$D$45,$X14))</f>
        <v>kg</v>
      </c>
      <c r="K14" s="35">
        <f t="shared" si="0"/>
        <v>1237.5</v>
      </c>
      <c r="L14" s="36">
        <f>IF(OR($I14="",$X14=""),"",$I14*N(INDEX(Fertilisants!$E$6:$E$45,$X14)))</f>
        <v>40.5</v>
      </c>
      <c r="M14" s="36">
        <f>IF(OR($I14="",$X14=""),"",$I14*N(INDEX(Fertilisants!$G$6:$G$45,$X14)))</f>
        <v>40.5</v>
      </c>
      <c r="N14" s="36">
        <f>IF(OR($I14="",$X14=""),"",$I14*N(INDEX(Fertilisants!$H$6:$H$45,$X14)))</f>
        <v>0</v>
      </c>
      <c r="O14" s="36">
        <f>IF(OR($I14="",$X14=""),"",$I14*N(INDEX(Fertilisants!$I$6:$I$45,$X14)))</f>
        <v>0</v>
      </c>
      <c r="P14" s="36">
        <f t="shared" si="1"/>
        <v>334.125</v>
      </c>
      <c r="Q14" s="5" t="s">
        <v>219</v>
      </c>
      <c r="R14" s="5" t="s">
        <v>237</v>
      </c>
      <c r="S14" s="8"/>
      <c r="T14" s="45" t="str">
        <f t="shared" si="2"/>
        <v>Conforme</v>
      </c>
      <c r="U14" s="5"/>
      <c r="W14" s="46">
        <f>IF($C14="","",IFERROR(MATCH($C14,Îlots!$C$6:$C$65,0),""))</f>
        <v>8</v>
      </c>
      <c r="X14" s="46">
        <f>IF($F14="","",IFERROR(MATCH($F14,Fertilisants!$A$6:$A$45,0),""))</f>
        <v>8</v>
      </c>
      <c r="Y14" s="46">
        <f>IF($W14="","",INDEX(Îlots!$D$6:$D$65,$W14))</f>
        <v>8.25</v>
      </c>
      <c r="Z14" s="46" t="str">
        <f>IF($W14="","",INDEX(Îlots!$F$6:$F$65,$W14))</f>
        <v>Oui</v>
      </c>
      <c r="AA14" s="46" t="str">
        <f>IF($W14="","",IF($E14=ApportCouvert,OccCouvert,INDEX(Îlots!$O$6:$O$65,$W14)))</f>
        <v>Culture d'automne (hors colza)</v>
      </c>
      <c r="AB14" s="46">
        <f>IF(OR($AA14="",$G14="",$Z14="Non"),"",IFERROR(MATCH($AA14&amp;" | "&amp;$G14,Paramètres!$I$7:$I$41,0),""))</f>
        <v>5</v>
      </c>
      <c r="AC14" s="46">
        <f t="shared" si="3"/>
        <v>210</v>
      </c>
      <c r="AD14" s="46">
        <f>IF(OR($AB14="",$AC14=""),0,IF(OR(AND(INDEX(Paramètres!$J$7:$J$41,$AB14)&gt;0,IF(INDEX(Paramètres!$J$7:$J$41,$AB14)&lt;=INDEX(Paramètres!$K$7:$K$41,$AB14),AND($AC14&gt;=INDEX(Paramètres!$J$7:$J$41,$AB14),$AC14&lt;=INDEX(Paramètres!$K$7:$K$41,$AB14)),OR($AC14&gt;=INDEX(Paramètres!$J$7:$J$41,$AB14),$AC14&lt;=INDEX(Paramètres!$K$7:$K$41,$AB14)))),AND(INDEX(Paramètres!$L$7:$L$41,$AB14)&gt;0,IF(INDEX(Paramètres!$L$7:$L$41,$AB14)&lt;=INDEX(Paramètres!$M$7:$M$41,$AB14),AND($AC14&gt;=INDEX(Paramètres!$L$7:$L$41,$AB14),$AC14&lt;=INDEX(Paramètres!$M$7:$M$41,$AB14)),OR($AC14&gt;=INDEX(Paramètres!$L$7:$L$41,$AB14),$AC14&lt;=INDEX(Paramètres!$M$7:$M$41,$AB14))))),1,0))</f>
        <v>0</v>
      </c>
      <c r="AE14" s="46">
        <f>IF($X14="",0,IF(INDEX(Fertilisants!$C$6:$C$45,$X14)="Oui",1,0))</f>
        <v>0</v>
      </c>
      <c r="AF14" s="46" t="str">
        <f t="shared" si="4"/>
        <v>Minéral</v>
      </c>
      <c r="AG14" s="46">
        <f t="shared" si="5"/>
        <v>334.125</v>
      </c>
      <c r="AH14" s="46">
        <f t="shared" si="6"/>
        <v>0</v>
      </c>
      <c r="AI14" s="46">
        <f t="shared" si="7"/>
        <v>0</v>
      </c>
    </row>
    <row r="15" spans="1:35" ht="18" customHeight="1" x14ac:dyDescent="0.25">
      <c r="A15" s="42">
        <f>IF(B15="","",COUNT($B$6:B15))</f>
        <v>10</v>
      </c>
      <c r="B15" s="26">
        <v>46434</v>
      </c>
      <c r="C15" s="5" t="s">
        <v>222</v>
      </c>
      <c r="D15" s="28" t="str">
        <f>IF($W15="","",INDEX(Îlots!$N$6:$N$65,$W15))</f>
        <v>Colza d'hiver</v>
      </c>
      <c r="E15" s="5" t="s">
        <v>72</v>
      </c>
      <c r="F15" s="5" t="s">
        <v>174</v>
      </c>
      <c r="G15" s="30" t="str">
        <f>IF($X15="","",INDEX(Fertilisants!$B$6:$B$45,$X15))</f>
        <v>Type III</v>
      </c>
      <c r="H15" s="43">
        <v>9.85</v>
      </c>
      <c r="I15" s="44">
        <v>180</v>
      </c>
      <c r="J15" s="30" t="str">
        <f>IF($X15="","",INDEX(Fertilisants!$D$6:$D$45,$X15))</f>
        <v>kg</v>
      </c>
      <c r="K15" s="35">
        <f t="shared" si="0"/>
        <v>1773</v>
      </c>
      <c r="L15" s="36">
        <f>IF(OR($I15="",$X15=""),"",$I15*N(INDEX(Fertilisants!$E$6:$E$45,$X15)))</f>
        <v>70.2</v>
      </c>
      <c r="M15" s="36">
        <f>IF(OR($I15="",$X15=""),"",$I15*N(INDEX(Fertilisants!$G$6:$G$45,$X15)))</f>
        <v>70.2</v>
      </c>
      <c r="N15" s="36">
        <f>IF(OR($I15="",$X15=""),"",$I15*N(INDEX(Fertilisants!$H$6:$H$45,$X15)))</f>
        <v>0</v>
      </c>
      <c r="O15" s="36">
        <f>IF(OR($I15="",$X15=""),"",$I15*N(INDEX(Fertilisants!$I$6:$I$45,$X15)))</f>
        <v>0</v>
      </c>
      <c r="P15" s="36">
        <f t="shared" si="1"/>
        <v>691.47</v>
      </c>
      <c r="Q15" s="5" t="s">
        <v>219</v>
      </c>
      <c r="R15" s="5" t="s">
        <v>240</v>
      </c>
      <c r="S15" s="8"/>
      <c r="T15" s="45" t="str">
        <f t="shared" si="2"/>
        <v>Conforme</v>
      </c>
      <c r="U15" s="5" t="s">
        <v>241</v>
      </c>
      <c r="W15" s="46">
        <f>IF($C15="","",IFERROR(MATCH($C15,Îlots!$C$6:$C$65,0),""))</f>
        <v>2</v>
      </c>
      <c r="X15" s="46">
        <f>IF($F15="","",IFERROR(MATCH($F15,Fertilisants!$A$6:$A$45,0),""))</f>
        <v>9</v>
      </c>
      <c r="Y15" s="46">
        <f>IF($W15="","",INDEX(Îlots!$D$6:$D$65,$W15))</f>
        <v>9.85</v>
      </c>
      <c r="Z15" s="46" t="str">
        <f>IF($W15="","",INDEX(Îlots!$F$6:$F$65,$W15))</f>
        <v>Oui</v>
      </c>
      <c r="AA15" s="46" t="str">
        <f>IF($W15="","",IF($E15=ApportCouvert,OccCouvert,INDEX(Îlots!$O$6:$O$65,$W15)))</f>
        <v>Colza d'automne</v>
      </c>
      <c r="AB15" s="46">
        <f>IF(OR($AA15="",$G15="",$Z15="Non"),"",IFERROR(MATCH($AA15&amp;" | "&amp;$G15,Paramètres!$I$7:$I$41,0),""))</f>
        <v>10</v>
      </c>
      <c r="AC15" s="46">
        <f t="shared" si="3"/>
        <v>216</v>
      </c>
      <c r="AD15" s="46">
        <f>IF(OR($AB15="",$AC15=""),0,IF(OR(AND(INDEX(Paramètres!$J$7:$J$41,$AB15)&gt;0,IF(INDEX(Paramètres!$J$7:$J$41,$AB15)&lt;=INDEX(Paramètres!$K$7:$K$41,$AB15),AND($AC15&gt;=INDEX(Paramètres!$J$7:$J$41,$AB15),$AC15&lt;=INDEX(Paramètres!$K$7:$K$41,$AB15)),OR($AC15&gt;=INDEX(Paramètres!$J$7:$J$41,$AB15),$AC15&lt;=INDEX(Paramètres!$K$7:$K$41,$AB15)))),AND(INDEX(Paramètres!$L$7:$L$41,$AB15)&gt;0,IF(INDEX(Paramètres!$L$7:$L$41,$AB15)&lt;=INDEX(Paramètres!$M$7:$M$41,$AB15),AND($AC15&gt;=INDEX(Paramètres!$L$7:$L$41,$AB15),$AC15&lt;=INDEX(Paramètres!$M$7:$M$41,$AB15)),OR($AC15&gt;=INDEX(Paramètres!$L$7:$L$41,$AB15),$AC15&lt;=INDEX(Paramètres!$M$7:$M$41,$AB15))))),1,0))</f>
        <v>0</v>
      </c>
      <c r="AE15" s="46">
        <f>IF($X15="",0,IF(INDEX(Fertilisants!$C$6:$C$45,$X15)="Oui",1,0))</f>
        <v>0</v>
      </c>
      <c r="AF15" s="46" t="str">
        <f t="shared" si="4"/>
        <v>Minéral</v>
      </c>
      <c r="AG15" s="46">
        <f t="shared" si="5"/>
        <v>691.47</v>
      </c>
      <c r="AH15" s="46">
        <f t="shared" si="6"/>
        <v>0</v>
      </c>
      <c r="AI15" s="46">
        <f t="shared" si="7"/>
        <v>0</v>
      </c>
    </row>
    <row r="16" spans="1:35" ht="18" customHeight="1" x14ac:dyDescent="0.25">
      <c r="A16" s="42">
        <f>IF(B16="","",COUNT($B$6:B16))</f>
        <v>11</v>
      </c>
      <c r="B16" s="26">
        <v>46448</v>
      </c>
      <c r="C16" s="5" t="s">
        <v>239</v>
      </c>
      <c r="D16" s="28" t="str">
        <f>IF($W16="","",INDEX(Îlots!$N$6:$N$65,$W16))</f>
        <v>Orge d'hiver</v>
      </c>
      <c r="E16" s="5" t="s">
        <v>72</v>
      </c>
      <c r="F16" s="5" t="s">
        <v>162</v>
      </c>
      <c r="G16" s="30" t="str">
        <f>IF($X16="","",INDEX(Fertilisants!$B$6:$B$45,$X16))</f>
        <v>Type II</v>
      </c>
      <c r="H16" s="43">
        <v>8.25</v>
      </c>
      <c r="I16" s="44">
        <v>20</v>
      </c>
      <c r="J16" s="30" t="str">
        <f>IF($X16="","",INDEX(Fertilisants!$D$6:$D$45,$X16))</f>
        <v>m³</v>
      </c>
      <c r="K16" s="35">
        <f t="shared" si="0"/>
        <v>165</v>
      </c>
      <c r="L16" s="36">
        <f>IF(OR($I16="",$X16=""),"",$I16*N(INDEX(Fertilisants!$E$6:$E$45,$X16)))</f>
        <v>90</v>
      </c>
      <c r="M16" s="36">
        <f>IF(OR($I16="",$X16=""),"",$I16*N(INDEX(Fertilisants!$G$6:$G$45,$X16)))</f>
        <v>53.999999999999993</v>
      </c>
      <c r="N16" s="36">
        <f>IF(OR($I16="",$X16=""),"",$I16*N(INDEX(Fertilisants!$H$6:$H$45,$X16)))</f>
        <v>50</v>
      </c>
      <c r="O16" s="36">
        <f>IF(OR($I16="",$X16=""),"",$I16*N(INDEX(Fertilisants!$I$6:$I$45,$X16)))</f>
        <v>60</v>
      </c>
      <c r="P16" s="36">
        <f t="shared" si="1"/>
        <v>742.5</v>
      </c>
      <c r="Q16" s="5" t="s">
        <v>219</v>
      </c>
      <c r="R16" s="5" t="s">
        <v>242</v>
      </c>
      <c r="S16" s="8">
        <v>0</v>
      </c>
      <c r="T16" s="45" t="str">
        <f t="shared" si="2"/>
        <v>Conforme</v>
      </c>
      <c r="U16" s="5" t="s">
        <v>243</v>
      </c>
      <c r="W16" s="46">
        <f>IF($C16="","",IFERROR(MATCH($C16,Îlots!$C$6:$C$65,0),""))</f>
        <v>8</v>
      </c>
      <c r="X16" s="46">
        <f>IF($F16="","",IFERROR(MATCH($F16,Fertilisants!$A$6:$A$45,0),""))</f>
        <v>4</v>
      </c>
      <c r="Y16" s="46">
        <f>IF($W16="","",INDEX(Îlots!$D$6:$D$65,$W16))</f>
        <v>8.25</v>
      </c>
      <c r="Z16" s="46" t="str">
        <f>IF($W16="","",INDEX(Îlots!$F$6:$F$65,$W16))</f>
        <v>Oui</v>
      </c>
      <c r="AA16" s="46" t="str">
        <f>IF($W16="","",IF($E16=ApportCouvert,OccCouvert,INDEX(Îlots!$O$6:$O$65,$W16)))</f>
        <v>Culture d'automne (hors colza)</v>
      </c>
      <c r="AB16" s="46">
        <f>IF(OR($AA16="",$G16="",$Z16="Non"),"",IFERROR(MATCH($AA16&amp;" | "&amp;$G16,Paramètres!$I$7:$I$41,0),""))</f>
        <v>4</v>
      </c>
      <c r="AC16" s="46">
        <f t="shared" si="3"/>
        <v>302</v>
      </c>
      <c r="AD16" s="46">
        <f>IF(OR($AB16="",$AC16=""),0,IF(OR(AND(INDEX(Paramètres!$J$7:$J$41,$AB16)&gt;0,IF(INDEX(Paramètres!$J$7:$J$41,$AB16)&lt;=INDEX(Paramètres!$K$7:$K$41,$AB16),AND($AC16&gt;=INDEX(Paramètres!$J$7:$J$41,$AB16),$AC16&lt;=INDEX(Paramètres!$K$7:$K$41,$AB16)),OR($AC16&gt;=INDEX(Paramètres!$J$7:$J$41,$AB16),$AC16&lt;=INDEX(Paramètres!$K$7:$K$41,$AB16)))),AND(INDEX(Paramètres!$L$7:$L$41,$AB16)&gt;0,IF(INDEX(Paramètres!$L$7:$L$41,$AB16)&lt;=INDEX(Paramètres!$M$7:$M$41,$AB16),AND($AC16&gt;=INDEX(Paramètres!$L$7:$L$41,$AB16),$AC16&lt;=INDEX(Paramètres!$M$7:$M$41,$AB16)),OR($AC16&gt;=INDEX(Paramètres!$L$7:$L$41,$AB16),$AC16&lt;=INDEX(Paramètres!$M$7:$M$41,$AB16))))),1,0))</f>
        <v>0</v>
      </c>
      <c r="AE16" s="46">
        <f>IF($X16="",0,IF(INDEX(Fertilisants!$C$6:$C$45,$X16)="Oui",1,0))</f>
        <v>1</v>
      </c>
      <c r="AF16" s="46" t="str">
        <f t="shared" si="4"/>
        <v>Organique</v>
      </c>
      <c r="AG16" s="46">
        <f t="shared" si="5"/>
        <v>445.49999999999994</v>
      </c>
      <c r="AH16" s="46">
        <f t="shared" si="6"/>
        <v>412.5</v>
      </c>
      <c r="AI16" s="46">
        <f t="shared" si="7"/>
        <v>495</v>
      </c>
    </row>
    <row r="17" spans="1:35" ht="18" customHeight="1" x14ac:dyDescent="0.25">
      <c r="A17" s="42">
        <f>IF(B17="","",COUNT($B$6:B17))</f>
        <v>12</v>
      </c>
      <c r="B17" s="26">
        <v>46450</v>
      </c>
      <c r="C17" s="5" t="s">
        <v>244</v>
      </c>
      <c r="D17" s="28" t="str">
        <f>IF($W17="","",INDEX(Îlots!$N$6:$N$65,$W17))</f>
        <v>Orge de printemps</v>
      </c>
      <c r="E17" s="5" t="s">
        <v>228</v>
      </c>
      <c r="F17" s="5" t="s">
        <v>171</v>
      </c>
      <c r="G17" s="30" t="str">
        <f>IF($X17="","",INDEX(Fertilisants!$B$6:$B$45,$X17))</f>
        <v>Type III</v>
      </c>
      <c r="H17" s="43">
        <v>7.3</v>
      </c>
      <c r="I17" s="44">
        <v>180</v>
      </c>
      <c r="J17" s="30" t="str">
        <f>IF($X17="","",INDEX(Fertilisants!$D$6:$D$45,$X17))</f>
        <v>kg</v>
      </c>
      <c r="K17" s="35">
        <f t="shared" si="0"/>
        <v>1314</v>
      </c>
      <c r="L17" s="36">
        <f>IF(OR($I17="",$X17=""),"",$I17*N(INDEX(Fertilisants!$E$6:$E$45,$X17)))</f>
        <v>48.6</v>
      </c>
      <c r="M17" s="36">
        <f>IF(OR($I17="",$X17=""),"",$I17*N(INDEX(Fertilisants!$G$6:$G$45,$X17)))</f>
        <v>48.6</v>
      </c>
      <c r="N17" s="36">
        <f>IF(OR($I17="",$X17=""),"",$I17*N(INDEX(Fertilisants!$H$6:$H$45,$X17)))</f>
        <v>0</v>
      </c>
      <c r="O17" s="36">
        <f>IF(OR($I17="",$X17=""),"",$I17*N(INDEX(Fertilisants!$I$6:$I$45,$X17)))</f>
        <v>0</v>
      </c>
      <c r="P17" s="36">
        <f t="shared" si="1"/>
        <v>354.78000000000003</v>
      </c>
      <c r="Q17" s="5" t="s">
        <v>219</v>
      </c>
      <c r="R17" s="5" t="s">
        <v>237</v>
      </c>
      <c r="S17" s="8"/>
      <c r="T17" s="45" t="str">
        <f t="shared" si="2"/>
        <v>Conforme</v>
      </c>
      <c r="U17" s="5" t="s">
        <v>245</v>
      </c>
      <c r="W17" s="46">
        <f>IF($C17="","",IFERROR(MATCH($C17,Îlots!$C$6:$C$65,0),""))</f>
        <v>4</v>
      </c>
      <c r="X17" s="46">
        <f>IF($F17="","",IFERROR(MATCH($F17,Fertilisants!$A$6:$A$45,0),""))</f>
        <v>8</v>
      </c>
      <c r="Y17" s="46">
        <f>IF($W17="","",INDEX(Îlots!$D$6:$D$65,$W17))</f>
        <v>7.3</v>
      </c>
      <c r="Z17" s="46" t="str">
        <f>IF($W17="","",INDEX(Îlots!$F$6:$F$65,$W17))</f>
        <v>Oui</v>
      </c>
      <c r="AA17" s="46" t="str">
        <f>IF($W17="","",IF($E17=ApportCouvert,OccCouvert,INDEX(Îlots!$O$6:$O$65,$W17)))</f>
        <v>Culture de printemps ou d'été</v>
      </c>
      <c r="AB17" s="46">
        <f>IF(OR($AA17="",$G17="",$Z17="Non"),"",IFERROR(MATCH($AA17&amp;" | "&amp;$G17,Paramètres!$I$7:$I$41,0),""))</f>
        <v>15</v>
      </c>
      <c r="AC17" s="46">
        <f t="shared" si="3"/>
        <v>304</v>
      </c>
      <c r="AD17" s="46">
        <f>IF(OR($AB17="",$AC17=""),0,IF(OR(AND(INDEX(Paramètres!$J$7:$J$41,$AB17)&gt;0,IF(INDEX(Paramètres!$J$7:$J$41,$AB17)&lt;=INDEX(Paramètres!$K$7:$K$41,$AB17),AND($AC17&gt;=INDEX(Paramètres!$J$7:$J$41,$AB17),$AC17&lt;=INDEX(Paramètres!$K$7:$K$41,$AB17)),OR($AC17&gt;=INDEX(Paramètres!$J$7:$J$41,$AB17),$AC17&lt;=INDEX(Paramètres!$K$7:$K$41,$AB17)))),AND(INDEX(Paramètres!$L$7:$L$41,$AB17)&gt;0,IF(INDEX(Paramètres!$L$7:$L$41,$AB17)&lt;=INDEX(Paramètres!$M$7:$M$41,$AB17),AND($AC17&gt;=INDEX(Paramètres!$L$7:$L$41,$AB17),$AC17&lt;=INDEX(Paramètres!$M$7:$M$41,$AB17)),OR($AC17&gt;=INDEX(Paramètres!$L$7:$L$41,$AB17),$AC17&lt;=INDEX(Paramètres!$M$7:$M$41,$AB17))))),1,0))</f>
        <v>0</v>
      </c>
      <c r="AE17" s="46">
        <f>IF($X17="",0,IF(INDEX(Fertilisants!$C$6:$C$45,$X17)="Oui",1,0))</f>
        <v>0</v>
      </c>
      <c r="AF17" s="46" t="str">
        <f t="shared" si="4"/>
        <v>Minéral</v>
      </c>
      <c r="AG17" s="46">
        <f t="shared" si="5"/>
        <v>354.78000000000003</v>
      </c>
      <c r="AH17" s="46">
        <f t="shared" si="6"/>
        <v>0</v>
      </c>
      <c r="AI17" s="46">
        <f t="shared" si="7"/>
        <v>0</v>
      </c>
    </row>
    <row r="18" spans="1:35" ht="18" customHeight="1" x14ac:dyDescent="0.25">
      <c r="A18" s="42">
        <f>IF(B18="","",COUNT($B$6:B18))</f>
        <v>13</v>
      </c>
      <c r="B18" s="26">
        <v>46454</v>
      </c>
      <c r="C18" s="5" t="s">
        <v>227</v>
      </c>
      <c r="D18" s="28" t="str">
        <f>IF($W18="","",INDEX(Îlots!$N$6:$N$65,$W18))</f>
        <v>Blé tendre d'hiver</v>
      </c>
      <c r="E18" s="5" t="s">
        <v>72</v>
      </c>
      <c r="F18" s="5" t="s">
        <v>174</v>
      </c>
      <c r="G18" s="30" t="str">
        <f>IF($X18="","",INDEX(Fertilisants!$B$6:$B$45,$X18))</f>
        <v>Type III</v>
      </c>
      <c r="H18" s="43">
        <v>12.4</v>
      </c>
      <c r="I18" s="44">
        <v>200</v>
      </c>
      <c r="J18" s="30" t="str">
        <f>IF($X18="","",INDEX(Fertilisants!$D$6:$D$45,$X18))</f>
        <v>kg</v>
      </c>
      <c r="K18" s="35">
        <f t="shared" si="0"/>
        <v>2480</v>
      </c>
      <c r="L18" s="36">
        <f>IF(OR($I18="",$X18=""),"",$I18*N(INDEX(Fertilisants!$E$6:$E$45,$X18)))</f>
        <v>78</v>
      </c>
      <c r="M18" s="36">
        <f>IF(OR($I18="",$X18=""),"",$I18*N(INDEX(Fertilisants!$G$6:$G$45,$X18)))</f>
        <v>78</v>
      </c>
      <c r="N18" s="36">
        <f>IF(OR($I18="",$X18=""),"",$I18*N(INDEX(Fertilisants!$H$6:$H$45,$X18)))</f>
        <v>0</v>
      </c>
      <c r="O18" s="36">
        <f>IF(OR($I18="",$X18=""),"",$I18*N(INDEX(Fertilisants!$I$6:$I$45,$X18)))</f>
        <v>0</v>
      </c>
      <c r="P18" s="36">
        <f t="shared" si="1"/>
        <v>967.2</v>
      </c>
      <c r="Q18" s="5" t="s">
        <v>219</v>
      </c>
      <c r="R18" s="5" t="s">
        <v>240</v>
      </c>
      <c r="S18" s="8"/>
      <c r="T18" s="45" t="str">
        <f t="shared" si="2"/>
        <v>Conforme</v>
      </c>
      <c r="U18" s="5" t="s">
        <v>246</v>
      </c>
      <c r="W18" s="46">
        <f>IF($C18="","",IFERROR(MATCH($C18,Îlots!$C$6:$C$65,0),""))</f>
        <v>1</v>
      </c>
      <c r="X18" s="46">
        <f>IF($F18="","",IFERROR(MATCH($F18,Fertilisants!$A$6:$A$45,0),""))</f>
        <v>9</v>
      </c>
      <c r="Y18" s="46">
        <f>IF($W18="","",INDEX(Îlots!$D$6:$D$65,$W18))</f>
        <v>12.4</v>
      </c>
      <c r="Z18" s="46" t="str">
        <f>IF($W18="","",INDEX(Îlots!$F$6:$F$65,$W18))</f>
        <v>Oui</v>
      </c>
      <c r="AA18" s="46" t="str">
        <f>IF($W18="","",IF($E18=ApportCouvert,OccCouvert,INDEX(Îlots!$O$6:$O$65,$W18)))</f>
        <v>Culture d'automne (hors colza)</v>
      </c>
      <c r="AB18" s="46">
        <f>IF(OR($AA18="",$G18="",$Z18="Non"),"",IFERROR(MATCH($AA18&amp;" | "&amp;$G18,Paramètres!$I$7:$I$41,0),""))</f>
        <v>5</v>
      </c>
      <c r="AC18" s="46">
        <f t="shared" si="3"/>
        <v>308</v>
      </c>
      <c r="AD18" s="46">
        <f>IF(OR($AB18="",$AC18=""),0,IF(OR(AND(INDEX(Paramètres!$J$7:$J$41,$AB18)&gt;0,IF(INDEX(Paramètres!$J$7:$J$41,$AB18)&lt;=INDEX(Paramètres!$K$7:$K$41,$AB18),AND($AC18&gt;=INDEX(Paramètres!$J$7:$J$41,$AB18),$AC18&lt;=INDEX(Paramètres!$K$7:$K$41,$AB18)),OR($AC18&gt;=INDEX(Paramètres!$J$7:$J$41,$AB18),$AC18&lt;=INDEX(Paramètres!$K$7:$K$41,$AB18)))),AND(INDEX(Paramètres!$L$7:$L$41,$AB18)&gt;0,IF(INDEX(Paramètres!$L$7:$L$41,$AB18)&lt;=INDEX(Paramètres!$M$7:$M$41,$AB18),AND($AC18&gt;=INDEX(Paramètres!$L$7:$L$41,$AB18),$AC18&lt;=INDEX(Paramètres!$M$7:$M$41,$AB18)),OR($AC18&gt;=INDEX(Paramètres!$L$7:$L$41,$AB18),$AC18&lt;=INDEX(Paramètres!$M$7:$M$41,$AB18))))),1,0))</f>
        <v>0</v>
      </c>
      <c r="AE18" s="46">
        <f>IF($X18="",0,IF(INDEX(Fertilisants!$C$6:$C$45,$X18)="Oui",1,0))</f>
        <v>0</v>
      </c>
      <c r="AF18" s="46" t="str">
        <f t="shared" si="4"/>
        <v>Minéral</v>
      </c>
      <c r="AG18" s="46">
        <f t="shared" si="5"/>
        <v>967.2</v>
      </c>
      <c r="AH18" s="46">
        <f t="shared" si="6"/>
        <v>0</v>
      </c>
      <c r="AI18" s="46">
        <f t="shared" si="7"/>
        <v>0</v>
      </c>
    </row>
    <row r="19" spans="1:35" ht="18" customHeight="1" x14ac:dyDescent="0.25">
      <c r="A19" s="42">
        <f>IF(B19="","",COUNT($B$6:B19))</f>
        <v>14</v>
      </c>
      <c r="B19" s="26">
        <v>46461</v>
      </c>
      <c r="C19" s="5" t="s">
        <v>230</v>
      </c>
      <c r="D19" s="28" t="str">
        <f>IF($W19="","",INDEX(Îlots!$N$6:$N$65,$W19))</f>
        <v>Prairie permanente</v>
      </c>
      <c r="E19" s="5" t="s">
        <v>72</v>
      </c>
      <c r="F19" s="5" t="s">
        <v>157</v>
      </c>
      <c r="G19" s="30" t="str">
        <f>IF($X19="","",INDEX(Fertilisants!$B$6:$B$45,$X19))</f>
        <v>Type II</v>
      </c>
      <c r="H19" s="43">
        <v>6.75</v>
      </c>
      <c r="I19" s="44">
        <v>20</v>
      </c>
      <c r="J19" s="30" t="str">
        <f>IF($X19="","",INDEX(Fertilisants!$D$6:$D$45,$X19))</f>
        <v>m³</v>
      </c>
      <c r="K19" s="35">
        <f t="shared" si="0"/>
        <v>135</v>
      </c>
      <c r="L19" s="36">
        <f>IF(OR($I19="",$X19=""),"",$I19*N(INDEX(Fertilisants!$E$6:$E$45,$X19)))</f>
        <v>70</v>
      </c>
      <c r="M19" s="36">
        <f>IF(OR($I19="",$X19=""),"",$I19*N(INDEX(Fertilisants!$G$6:$G$45,$X19)))</f>
        <v>35</v>
      </c>
      <c r="N19" s="36">
        <f>IF(OR($I19="",$X19=""),"",$I19*N(INDEX(Fertilisants!$H$6:$H$45,$X19)))</f>
        <v>30</v>
      </c>
      <c r="O19" s="36">
        <f>IF(OR($I19="",$X19=""),"",$I19*N(INDEX(Fertilisants!$I$6:$I$45,$X19)))</f>
        <v>80</v>
      </c>
      <c r="P19" s="36">
        <f t="shared" si="1"/>
        <v>472.5</v>
      </c>
      <c r="Q19" s="5" t="s">
        <v>219</v>
      </c>
      <c r="R19" s="5" t="s">
        <v>223</v>
      </c>
      <c r="S19" s="8"/>
      <c r="T19" s="45" t="str">
        <f t="shared" si="2"/>
        <v>Conforme</v>
      </c>
      <c r="U19" s="5"/>
      <c r="W19" s="46">
        <f>IF($C19="","",IFERROR(MATCH($C19,Îlots!$C$6:$C$65,0),""))</f>
        <v>5</v>
      </c>
      <c r="X19" s="46">
        <f>IF($F19="","",IFERROR(MATCH($F19,Fertilisants!$A$6:$A$45,0),""))</f>
        <v>3</v>
      </c>
      <c r="Y19" s="46">
        <f>IF($W19="","",INDEX(Îlots!$D$6:$D$65,$W19))</f>
        <v>6.75</v>
      </c>
      <c r="Z19" s="46" t="str">
        <f>IF($W19="","",INDEX(Îlots!$F$6:$F$65,$W19))</f>
        <v>Oui</v>
      </c>
      <c r="AA19" s="46" t="str">
        <f>IF($W19="","",IF($E19=ApportCouvert,OccCouvert,INDEX(Îlots!$O$6:$O$65,$W19)))</f>
        <v>Prairie de plus de 6 mois / luzerne</v>
      </c>
      <c r="AB19" s="46">
        <f>IF(OR($AA19="",$G19="",$Z19="Non"),"",IFERROR(MATCH($AA19&amp;" | "&amp;$G19,Paramètres!$I$7:$I$41,0),""))</f>
        <v>19</v>
      </c>
      <c r="AC19" s="46">
        <f t="shared" si="3"/>
        <v>315</v>
      </c>
      <c r="AD19" s="46">
        <f>IF(OR($AB19="",$AC19=""),0,IF(OR(AND(INDEX(Paramètres!$J$7:$J$41,$AB19)&gt;0,IF(INDEX(Paramètres!$J$7:$J$41,$AB19)&lt;=INDEX(Paramètres!$K$7:$K$41,$AB19),AND($AC19&gt;=INDEX(Paramètres!$J$7:$J$41,$AB19),$AC19&lt;=INDEX(Paramètres!$K$7:$K$41,$AB19)),OR($AC19&gt;=INDEX(Paramètres!$J$7:$J$41,$AB19),$AC19&lt;=INDEX(Paramètres!$K$7:$K$41,$AB19)))),AND(INDEX(Paramètres!$L$7:$L$41,$AB19)&gt;0,IF(INDEX(Paramètres!$L$7:$L$41,$AB19)&lt;=INDEX(Paramètres!$M$7:$M$41,$AB19),AND($AC19&gt;=INDEX(Paramètres!$L$7:$L$41,$AB19),$AC19&lt;=INDEX(Paramètres!$M$7:$M$41,$AB19)),OR($AC19&gt;=INDEX(Paramètres!$L$7:$L$41,$AB19),$AC19&lt;=INDEX(Paramètres!$M$7:$M$41,$AB19))))),1,0))</f>
        <v>0</v>
      </c>
      <c r="AE19" s="46">
        <f>IF($X19="",0,IF(INDEX(Fertilisants!$C$6:$C$45,$X19)="Oui",1,0))</f>
        <v>1</v>
      </c>
      <c r="AF19" s="46" t="str">
        <f t="shared" si="4"/>
        <v>Organique</v>
      </c>
      <c r="AG19" s="46">
        <f t="shared" si="5"/>
        <v>236.25</v>
      </c>
      <c r="AH19" s="46">
        <f t="shared" si="6"/>
        <v>202.5</v>
      </c>
      <c r="AI19" s="46">
        <f t="shared" si="7"/>
        <v>540</v>
      </c>
    </row>
    <row r="20" spans="1:35" ht="18" customHeight="1" x14ac:dyDescent="0.25">
      <c r="A20" s="42">
        <f>IF(B20="","",COUNT($B$6:B20))</f>
        <v>15</v>
      </c>
      <c r="B20" s="26">
        <v>46464</v>
      </c>
      <c r="C20" s="5" t="s">
        <v>222</v>
      </c>
      <c r="D20" s="28" t="str">
        <f>IF($W20="","",INDEX(Îlots!$N$6:$N$65,$W20))</f>
        <v>Colza d'hiver</v>
      </c>
      <c r="E20" s="5" t="s">
        <v>72</v>
      </c>
      <c r="F20" s="5" t="s">
        <v>171</v>
      </c>
      <c r="G20" s="30" t="str">
        <f>IF($X20="","",INDEX(Fertilisants!$B$6:$B$45,$X20))</f>
        <v>Type III</v>
      </c>
      <c r="H20" s="43">
        <v>9.85</v>
      </c>
      <c r="I20" s="44">
        <v>200</v>
      </c>
      <c r="J20" s="30" t="str">
        <f>IF($X20="","",INDEX(Fertilisants!$D$6:$D$45,$X20))</f>
        <v>kg</v>
      </c>
      <c r="K20" s="35">
        <f t="shared" si="0"/>
        <v>1970</v>
      </c>
      <c r="L20" s="36">
        <f>IF(OR($I20="",$X20=""),"",$I20*N(INDEX(Fertilisants!$E$6:$E$45,$X20)))</f>
        <v>54</v>
      </c>
      <c r="M20" s="36">
        <f>IF(OR($I20="",$X20=""),"",$I20*N(INDEX(Fertilisants!$G$6:$G$45,$X20)))</f>
        <v>54</v>
      </c>
      <c r="N20" s="36">
        <f>IF(OR($I20="",$X20=""),"",$I20*N(INDEX(Fertilisants!$H$6:$H$45,$X20)))</f>
        <v>0</v>
      </c>
      <c r="O20" s="36">
        <f>IF(OR($I20="",$X20=""),"",$I20*N(INDEX(Fertilisants!$I$6:$I$45,$X20)))</f>
        <v>0</v>
      </c>
      <c r="P20" s="36">
        <f t="shared" si="1"/>
        <v>531.9</v>
      </c>
      <c r="Q20" s="5" t="s">
        <v>219</v>
      </c>
      <c r="R20" s="5" t="s">
        <v>237</v>
      </c>
      <c r="S20" s="8"/>
      <c r="T20" s="45" t="str">
        <f t="shared" si="2"/>
        <v>Conforme</v>
      </c>
      <c r="U20" s="5"/>
      <c r="W20" s="46">
        <f>IF($C20="","",IFERROR(MATCH($C20,Îlots!$C$6:$C$65,0),""))</f>
        <v>2</v>
      </c>
      <c r="X20" s="46">
        <f>IF($F20="","",IFERROR(MATCH($F20,Fertilisants!$A$6:$A$45,0),""))</f>
        <v>8</v>
      </c>
      <c r="Y20" s="46">
        <f>IF($W20="","",INDEX(Îlots!$D$6:$D$65,$W20))</f>
        <v>9.85</v>
      </c>
      <c r="Z20" s="46" t="str">
        <f>IF($W20="","",INDEX(Îlots!$F$6:$F$65,$W20))</f>
        <v>Oui</v>
      </c>
      <c r="AA20" s="46" t="str">
        <f>IF($W20="","",IF($E20=ApportCouvert,OccCouvert,INDEX(Îlots!$O$6:$O$65,$W20)))</f>
        <v>Colza d'automne</v>
      </c>
      <c r="AB20" s="46">
        <f>IF(OR($AA20="",$G20="",$Z20="Non"),"",IFERROR(MATCH($AA20&amp;" | "&amp;$G20,Paramètres!$I$7:$I$41,0),""))</f>
        <v>10</v>
      </c>
      <c r="AC20" s="46">
        <f t="shared" si="3"/>
        <v>318</v>
      </c>
      <c r="AD20" s="46">
        <f>IF(OR($AB20="",$AC20=""),0,IF(OR(AND(INDEX(Paramètres!$J$7:$J$41,$AB20)&gt;0,IF(INDEX(Paramètres!$J$7:$J$41,$AB20)&lt;=INDEX(Paramètres!$K$7:$K$41,$AB20),AND($AC20&gt;=INDEX(Paramètres!$J$7:$J$41,$AB20),$AC20&lt;=INDEX(Paramètres!$K$7:$K$41,$AB20)),OR($AC20&gt;=INDEX(Paramètres!$J$7:$J$41,$AB20),$AC20&lt;=INDEX(Paramètres!$K$7:$K$41,$AB20)))),AND(INDEX(Paramètres!$L$7:$L$41,$AB20)&gt;0,IF(INDEX(Paramètres!$L$7:$L$41,$AB20)&lt;=INDEX(Paramètres!$M$7:$M$41,$AB20),AND($AC20&gt;=INDEX(Paramètres!$L$7:$L$41,$AB20),$AC20&lt;=INDEX(Paramètres!$M$7:$M$41,$AB20)),OR($AC20&gt;=INDEX(Paramètres!$L$7:$L$41,$AB20),$AC20&lt;=INDEX(Paramètres!$M$7:$M$41,$AB20))))),1,0))</f>
        <v>0</v>
      </c>
      <c r="AE20" s="46">
        <f>IF($X20="",0,IF(INDEX(Fertilisants!$C$6:$C$45,$X20)="Oui",1,0))</f>
        <v>0</v>
      </c>
      <c r="AF20" s="46" t="str">
        <f t="shared" si="4"/>
        <v>Minéral</v>
      </c>
      <c r="AG20" s="46">
        <f t="shared" si="5"/>
        <v>531.9</v>
      </c>
      <c r="AH20" s="46">
        <f t="shared" si="6"/>
        <v>0</v>
      </c>
      <c r="AI20" s="46">
        <f t="shared" si="7"/>
        <v>0</v>
      </c>
    </row>
    <row r="21" spans="1:35" ht="18" customHeight="1" x14ac:dyDescent="0.25">
      <c r="A21" s="42">
        <f>IF(B21="","",COUNT($B$6:B21))</f>
        <v>16</v>
      </c>
      <c r="B21" s="26">
        <v>46468</v>
      </c>
      <c r="C21" s="5" t="s">
        <v>225</v>
      </c>
      <c r="D21" s="28" t="str">
        <f>IF($W21="","",INDEX(Îlots!$N$6:$N$65,$W21))</f>
        <v>Prairie temporaire</v>
      </c>
      <c r="E21" s="5" t="s">
        <v>72</v>
      </c>
      <c r="F21" s="5" t="s">
        <v>164</v>
      </c>
      <c r="G21" s="30" t="str">
        <f>IF($X21="","",INDEX(Fertilisants!$B$6:$B$45,$X21))</f>
        <v>Type II</v>
      </c>
      <c r="H21" s="43">
        <v>4.9000000000000004</v>
      </c>
      <c r="I21" s="44">
        <v>3</v>
      </c>
      <c r="J21" s="30" t="str">
        <f>IF($X21="","",INDEX(Fertilisants!$D$6:$D$45,$X21))</f>
        <v>t</v>
      </c>
      <c r="K21" s="35">
        <f t="shared" si="0"/>
        <v>14.700000000000001</v>
      </c>
      <c r="L21" s="36">
        <f>IF(OR($I21="",$X21=""),"",$I21*N(INDEX(Fertilisants!$E$6:$E$45,$X21)))</f>
        <v>66</v>
      </c>
      <c r="M21" s="36">
        <f>IF(OR($I21="",$X21=""),"",$I21*N(INDEX(Fertilisants!$G$6:$G$45,$X21)))</f>
        <v>33</v>
      </c>
      <c r="N21" s="36">
        <f>IF(OR($I21="",$X21=""),"",$I21*N(INDEX(Fertilisants!$H$6:$H$45,$X21)))</f>
        <v>60</v>
      </c>
      <c r="O21" s="36">
        <f>IF(OR($I21="",$X21=""),"",$I21*N(INDEX(Fertilisants!$I$6:$I$45,$X21)))</f>
        <v>54</v>
      </c>
      <c r="P21" s="36">
        <f t="shared" si="1"/>
        <v>323.40000000000003</v>
      </c>
      <c r="Q21" s="5" t="s">
        <v>219</v>
      </c>
      <c r="R21" s="5" t="s">
        <v>226</v>
      </c>
      <c r="S21" s="8"/>
      <c r="T21" s="45" t="str">
        <f t="shared" si="2"/>
        <v>Conforme</v>
      </c>
      <c r="U21" s="5" t="s">
        <v>247</v>
      </c>
      <c r="W21" s="46">
        <f>IF($C21="","",IFERROR(MATCH($C21,Îlots!$C$6:$C$65,0),""))</f>
        <v>7</v>
      </c>
      <c r="X21" s="46">
        <f>IF($F21="","",IFERROR(MATCH($F21,Fertilisants!$A$6:$A$45,0),""))</f>
        <v>5</v>
      </c>
      <c r="Y21" s="46">
        <f>IF($W21="","",INDEX(Îlots!$D$6:$D$65,$W21))</f>
        <v>4.9000000000000004</v>
      </c>
      <c r="Z21" s="46" t="str">
        <f>IF($W21="","",INDEX(Îlots!$F$6:$F$65,$W21))</f>
        <v>Non</v>
      </c>
      <c r="AA21" s="46" t="str">
        <f>IF($W21="","",IF($E21=ApportCouvert,OccCouvert,INDEX(Îlots!$O$6:$O$65,$W21)))</f>
        <v>Prairie de plus de 6 mois / luzerne</v>
      </c>
      <c r="AB21" s="46" t="str">
        <f>IF(OR($AA21="",$G21="",$Z21="Non"),"",IFERROR(MATCH($AA21&amp;" | "&amp;$G21,Paramètres!$I$7:$I$41,0),""))</f>
        <v/>
      </c>
      <c r="AC21" s="46">
        <f t="shared" si="3"/>
        <v>322</v>
      </c>
      <c r="AD21" s="46">
        <f>IF(OR($AB21="",$AC21=""),0,IF(OR(AND(INDEX(Paramètres!$J$7:$J$41,$AB21)&gt;0,IF(INDEX(Paramètres!$J$7:$J$41,$AB21)&lt;=INDEX(Paramètres!$K$7:$K$41,$AB21),AND($AC21&gt;=INDEX(Paramètres!$J$7:$J$41,$AB21),$AC21&lt;=INDEX(Paramètres!$K$7:$K$41,$AB21)),OR($AC21&gt;=INDEX(Paramètres!$J$7:$J$41,$AB21),$AC21&lt;=INDEX(Paramètres!$K$7:$K$41,$AB21)))),AND(INDEX(Paramètres!$L$7:$L$41,$AB21)&gt;0,IF(INDEX(Paramètres!$L$7:$L$41,$AB21)&lt;=INDEX(Paramètres!$M$7:$M$41,$AB21),AND($AC21&gt;=INDEX(Paramètres!$L$7:$L$41,$AB21),$AC21&lt;=INDEX(Paramètres!$M$7:$M$41,$AB21)),OR($AC21&gt;=INDEX(Paramètres!$L$7:$L$41,$AB21),$AC21&lt;=INDEX(Paramètres!$M$7:$M$41,$AB21))))),1,0))</f>
        <v>0</v>
      </c>
      <c r="AE21" s="46">
        <f>IF($X21="",0,IF(INDEX(Fertilisants!$C$6:$C$45,$X21)="Oui",1,0))</f>
        <v>1</v>
      </c>
      <c r="AF21" s="46" t="str">
        <f t="shared" si="4"/>
        <v>Organique</v>
      </c>
      <c r="AG21" s="46">
        <f t="shared" si="5"/>
        <v>161.70000000000002</v>
      </c>
      <c r="AH21" s="46">
        <f t="shared" si="6"/>
        <v>294</v>
      </c>
      <c r="AI21" s="46">
        <f t="shared" si="7"/>
        <v>264.60000000000002</v>
      </c>
    </row>
    <row r="22" spans="1:35" ht="18" customHeight="1" x14ac:dyDescent="0.25">
      <c r="A22" s="42">
        <f>IF(B22="","",COUNT($B$6:B22))</f>
        <v>17</v>
      </c>
      <c r="B22" s="26">
        <v>46475</v>
      </c>
      <c r="C22" s="5" t="s">
        <v>218</v>
      </c>
      <c r="D22" s="28" t="str">
        <f>IF($W22="","",INDEX(Îlots!$N$6:$N$65,$W22))</f>
        <v>Maïs grain</v>
      </c>
      <c r="E22" s="5" t="s">
        <v>228</v>
      </c>
      <c r="F22" s="5" t="s">
        <v>169</v>
      </c>
      <c r="G22" s="30" t="str">
        <f>IF($X22="","",INDEX(Fertilisants!$B$6:$B$45,$X22))</f>
        <v>Type II</v>
      </c>
      <c r="H22" s="43">
        <v>15.2</v>
      </c>
      <c r="I22" s="44">
        <v>30</v>
      </c>
      <c r="J22" s="30" t="str">
        <f>IF($X22="","",INDEX(Fertilisants!$D$6:$D$45,$X22))</f>
        <v>m³</v>
      </c>
      <c r="K22" s="35">
        <f t="shared" si="0"/>
        <v>456</v>
      </c>
      <c r="L22" s="36">
        <f>IF(OR($I22="",$X22=""),"",$I22*N(INDEX(Fertilisants!$E$6:$E$45,$X22)))</f>
        <v>144</v>
      </c>
      <c r="M22" s="36">
        <f>IF(OR($I22="",$X22=""),"",$I22*N(INDEX(Fertilisants!$G$6:$G$45,$X22)))</f>
        <v>79.2</v>
      </c>
      <c r="N22" s="36">
        <f>IF(OR($I22="",$X22=""),"",$I22*N(INDEX(Fertilisants!$H$6:$H$45,$X22)))</f>
        <v>54</v>
      </c>
      <c r="O22" s="36">
        <f>IF(OR($I22="",$X22=""),"",$I22*N(INDEX(Fertilisants!$I$6:$I$45,$X22)))</f>
        <v>135</v>
      </c>
      <c r="P22" s="36">
        <f t="shared" si="1"/>
        <v>2188.7999999999997</v>
      </c>
      <c r="Q22" s="5" t="s">
        <v>219</v>
      </c>
      <c r="R22" s="5" t="s">
        <v>242</v>
      </c>
      <c r="S22" s="8">
        <v>0</v>
      </c>
      <c r="T22" s="45" t="str">
        <f t="shared" si="2"/>
        <v>Conforme</v>
      </c>
      <c r="U22" s="5" t="s">
        <v>248</v>
      </c>
      <c r="W22" s="46">
        <f>IF($C22="","",IFERROR(MATCH($C22,Îlots!$C$6:$C$65,0),""))</f>
        <v>3</v>
      </c>
      <c r="X22" s="46">
        <f>IF($F22="","",IFERROR(MATCH($F22,Fertilisants!$A$6:$A$45,0),""))</f>
        <v>7</v>
      </c>
      <c r="Y22" s="46">
        <f>IF($W22="","",INDEX(Îlots!$D$6:$D$65,$W22))</f>
        <v>15.2</v>
      </c>
      <c r="Z22" s="46" t="str">
        <f>IF($W22="","",INDEX(Îlots!$F$6:$F$65,$W22))</f>
        <v>Oui</v>
      </c>
      <c r="AA22" s="46" t="str">
        <f>IF($W22="","",IF($E22=ApportCouvert,OccCouvert,INDEX(Îlots!$O$6:$O$65,$W22)))</f>
        <v>Culture de printemps ou d'été</v>
      </c>
      <c r="AB22" s="46">
        <f>IF(OR($AA22="",$G22="",$Z22="Non"),"",IFERROR(MATCH($AA22&amp;" | "&amp;$G22,Paramètres!$I$7:$I$41,0),""))</f>
        <v>14</v>
      </c>
      <c r="AC22" s="46">
        <f t="shared" si="3"/>
        <v>329</v>
      </c>
      <c r="AD22" s="46">
        <f>IF(OR($AB22="",$AC22=""),0,IF(OR(AND(INDEX(Paramètres!$J$7:$J$41,$AB22)&gt;0,IF(INDEX(Paramètres!$J$7:$J$41,$AB22)&lt;=INDEX(Paramètres!$K$7:$K$41,$AB22),AND($AC22&gt;=INDEX(Paramètres!$J$7:$J$41,$AB22),$AC22&lt;=INDEX(Paramètres!$K$7:$K$41,$AB22)),OR($AC22&gt;=INDEX(Paramètres!$J$7:$J$41,$AB22),$AC22&lt;=INDEX(Paramètres!$K$7:$K$41,$AB22)))),AND(INDEX(Paramètres!$L$7:$L$41,$AB22)&gt;0,IF(INDEX(Paramètres!$L$7:$L$41,$AB22)&lt;=INDEX(Paramètres!$M$7:$M$41,$AB22),AND($AC22&gt;=INDEX(Paramètres!$L$7:$L$41,$AB22),$AC22&lt;=INDEX(Paramètres!$M$7:$M$41,$AB22)),OR($AC22&gt;=INDEX(Paramètres!$L$7:$L$41,$AB22),$AC22&lt;=INDEX(Paramètres!$M$7:$M$41,$AB22))))),1,0))</f>
        <v>0</v>
      </c>
      <c r="AE22" s="46">
        <f>IF($X22="",0,IF(INDEX(Fertilisants!$C$6:$C$45,$X22)="Oui",1,0))</f>
        <v>0</v>
      </c>
      <c r="AF22" s="46" t="str">
        <f t="shared" si="4"/>
        <v>Organique</v>
      </c>
      <c r="AG22" s="46">
        <f t="shared" si="5"/>
        <v>1203.8399999999999</v>
      </c>
      <c r="AH22" s="46">
        <f t="shared" si="6"/>
        <v>820.8</v>
      </c>
      <c r="AI22" s="46">
        <f t="shared" si="7"/>
        <v>2052</v>
      </c>
    </row>
    <row r="23" spans="1:35" ht="18" customHeight="1" x14ac:dyDescent="0.25">
      <c r="A23" s="42">
        <f>IF(B23="","",COUNT($B$6:B23))</f>
        <v>18</v>
      </c>
      <c r="B23" s="26">
        <v>46483</v>
      </c>
      <c r="C23" s="5" t="s">
        <v>233</v>
      </c>
      <c r="D23" s="28" t="str">
        <f>IF($W23="","",INDEX(Îlots!$N$6:$N$65,$W23))</f>
        <v>Maïs ensilage</v>
      </c>
      <c r="E23" s="5" t="s">
        <v>228</v>
      </c>
      <c r="F23" s="5" t="s">
        <v>150</v>
      </c>
      <c r="G23" s="30" t="str">
        <f>IF($X23="","",INDEX(Fertilisants!$B$6:$B$45,$X23))</f>
        <v>Type Ia</v>
      </c>
      <c r="H23" s="43">
        <v>10.6</v>
      </c>
      <c r="I23" s="44">
        <v>30</v>
      </c>
      <c r="J23" s="30" t="str">
        <f>IF($X23="","",INDEX(Fertilisants!$D$6:$D$45,$X23))</f>
        <v>t</v>
      </c>
      <c r="K23" s="35">
        <f t="shared" si="0"/>
        <v>318</v>
      </c>
      <c r="L23" s="36">
        <f>IF(OR($I23="",$X23=""),"",$I23*N(INDEX(Fertilisants!$E$6:$E$45,$X23)))</f>
        <v>165</v>
      </c>
      <c r="M23" s="36">
        <f>IF(OR($I23="",$X23=""),"",$I23*N(INDEX(Fertilisants!$G$6:$G$45,$X23)))</f>
        <v>24.75</v>
      </c>
      <c r="N23" s="36">
        <f>IF(OR($I23="",$X23=""),"",$I23*N(INDEX(Fertilisants!$H$6:$H$45,$X23)))</f>
        <v>84</v>
      </c>
      <c r="O23" s="36">
        <f>IF(OR($I23="",$X23=""),"",$I23*N(INDEX(Fertilisants!$I$6:$I$45,$X23)))</f>
        <v>270</v>
      </c>
      <c r="P23" s="36">
        <f t="shared" si="1"/>
        <v>1749</v>
      </c>
      <c r="Q23" s="5" t="s">
        <v>219</v>
      </c>
      <c r="R23" s="5" t="s">
        <v>220</v>
      </c>
      <c r="S23" s="8">
        <v>12</v>
      </c>
      <c r="T23" s="45" t="str">
        <f t="shared" si="2"/>
        <v>Conforme</v>
      </c>
      <c r="U23" s="5"/>
      <c r="W23" s="46">
        <f>IF($C23="","",IFERROR(MATCH($C23,Îlots!$C$6:$C$65,0),""))</f>
        <v>6</v>
      </c>
      <c r="X23" s="46">
        <f>IF($F23="","",IFERROR(MATCH($F23,Fertilisants!$A$6:$A$45,0),""))</f>
        <v>1</v>
      </c>
      <c r="Y23" s="46">
        <f>IF($W23="","",INDEX(Îlots!$D$6:$D$65,$W23))</f>
        <v>10.6</v>
      </c>
      <c r="Z23" s="46" t="str">
        <f>IF($W23="","",INDEX(Îlots!$F$6:$F$65,$W23))</f>
        <v>Oui</v>
      </c>
      <c r="AA23" s="46" t="str">
        <f>IF($W23="","",IF($E23=ApportCouvert,OccCouvert,INDEX(Îlots!$O$6:$O$65,$W23)))</f>
        <v>Culture de printemps ou d'été</v>
      </c>
      <c r="AB23" s="46">
        <f>IF(OR($AA23="",$G23="",$Z23="Non"),"",IFERROR(MATCH($AA23&amp;" | "&amp;$G23,Paramètres!$I$7:$I$41,0),""))</f>
        <v>12</v>
      </c>
      <c r="AC23" s="46">
        <f t="shared" si="3"/>
        <v>406</v>
      </c>
      <c r="AD23" s="46">
        <f>IF(OR($AB23="",$AC23=""),0,IF(OR(AND(INDEX(Paramètres!$J$7:$J$41,$AB23)&gt;0,IF(INDEX(Paramètres!$J$7:$J$41,$AB23)&lt;=INDEX(Paramètres!$K$7:$K$41,$AB23),AND($AC23&gt;=INDEX(Paramètres!$J$7:$J$41,$AB23),$AC23&lt;=INDEX(Paramètres!$K$7:$K$41,$AB23)),OR($AC23&gt;=INDEX(Paramètres!$J$7:$J$41,$AB23),$AC23&lt;=INDEX(Paramètres!$K$7:$K$41,$AB23)))),AND(INDEX(Paramètres!$L$7:$L$41,$AB23)&gt;0,IF(INDEX(Paramètres!$L$7:$L$41,$AB23)&lt;=INDEX(Paramètres!$M$7:$M$41,$AB23),AND($AC23&gt;=INDEX(Paramètres!$L$7:$L$41,$AB23),$AC23&lt;=INDEX(Paramètres!$M$7:$M$41,$AB23)),OR($AC23&gt;=INDEX(Paramètres!$L$7:$L$41,$AB23),$AC23&lt;=INDEX(Paramètres!$M$7:$M$41,$AB23))))),1,0))</f>
        <v>0</v>
      </c>
      <c r="AE23" s="46">
        <f>IF($X23="",0,IF(INDEX(Fertilisants!$C$6:$C$45,$X23)="Oui",1,0))</f>
        <v>1</v>
      </c>
      <c r="AF23" s="46" t="str">
        <f t="shared" si="4"/>
        <v>Organique</v>
      </c>
      <c r="AG23" s="46">
        <f t="shared" si="5"/>
        <v>262.34999999999997</v>
      </c>
      <c r="AH23" s="46">
        <f t="shared" si="6"/>
        <v>890.4</v>
      </c>
      <c r="AI23" s="46">
        <f t="shared" si="7"/>
        <v>2862</v>
      </c>
    </row>
    <row r="24" spans="1:35" ht="18" customHeight="1" x14ac:dyDescent="0.25">
      <c r="A24" s="42">
        <f>IF(B24="","",COUNT($B$6:B24))</f>
        <v>19</v>
      </c>
      <c r="B24" s="26">
        <v>46485</v>
      </c>
      <c r="C24" s="5" t="s">
        <v>244</v>
      </c>
      <c r="D24" s="28" t="str">
        <f>IF($W24="","",INDEX(Îlots!$N$6:$N$65,$W24))</f>
        <v>Orge de printemps</v>
      </c>
      <c r="E24" s="5" t="s">
        <v>72</v>
      </c>
      <c r="F24" s="5" t="s">
        <v>171</v>
      </c>
      <c r="G24" s="30" t="str">
        <f>IF($X24="","",INDEX(Fertilisants!$B$6:$B$45,$X24))</f>
        <v>Type III</v>
      </c>
      <c r="H24" s="43">
        <v>7.3</v>
      </c>
      <c r="I24" s="44">
        <v>200</v>
      </c>
      <c r="J24" s="30" t="str">
        <f>IF($X24="","",INDEX(Fertilisants!$D$6:$D$45,$X24))</f>
        <v>kg</v>
      </c>
      <c r="K24" s="35">
        <f t="shared" si="0"/>
        <v>1460</v>
      </c>
      <c r="L24" s="36">
        <f>IF(OR($I24="",$X24=""),"",$I24*N(INDEX(Fertilisants!$E$6:$E$45,$X24)))</f>
        <v>54</v>
      </c>
      <c r="M24" s="36">
        <f>IF(OR($I24="",$X24=""),"",$I24*N(INDEX(Fertilisants!$G$6:$G$45,$X24)))</f>
        <v>54</v>
      </c>
      <c r="N24" s="36">
        <f>IF(OR($I24="",$X24=""),"",$I24*N(INDEX(Fertilisants!$H$6:$H$45,$X24)))</f>
        <v>0</v>
      </c>
      <c r="O24" s="36">
        <f>IF(OR($I24="",$X24=""),"",$I24*N(INDEX(Fertilisants!$I$6:$I$45,$X24)))</f>
        <v>0</v>
      </c>
      <c r="P24" s="36">
        <f t="shared" si="1"/>
        <v>394.2</v>
      </c>
      <c r="Q24" s="5" t="s">
        <v>219</v>
      </c>
      <c r="R24" s="5" t="s">
        <v>237</v>
      </c>
      <c r="S24" s="8"/>
      <c r="T24" s="45" t="str">
        <f t="shared" si="2"/>
        <v>Conforme</v>
      </c>
      <c r="U24" s="5" t="s">
        <v>249</v>
      </c>
      <c r="W24" s="46">
        <f>IF($C24="","",IFERROR(MATCH($C24,Îlots!$C$6:$C$65,0),""))</f>
        <v>4</v>
      </c>
      <c r="X24" s="46">
        <f>IF($F24="","",IFERROR(MATCH($F24,Fertilisants!$A$6:$A$45,0),""))</f>
        <v>8</v>
      </c>
      <c r="Y24" s="46">
        <f>IF($W24="","",INDEX(Îlots!$D$6:$D$65,$W24))</f>
        <v>7.3</v>
      </c>
      <c r="Z24" s="46" t="str">
        <f>IF($W24="","",INDEX(Îlots!$F$6:$F$65,$W24))</f>
        <v>Oui</v>
      </c>
      <c r="AA24" s="46" t="str">
        <f>IF($W24="","",IF($E24=ApportCouvert,OccCouvert,INDEX(Îlots!$O$6:$O$65,$W24)))</f>
        <v>Culture de printemps ou d'été</v>
      </c>
      <c r="AB24" s="46">
        <f>IF(OR($AA24="",$G24="",$Z24="Non"),"",IFERROR(MATCH($AA24&amp;" | "&amp;$G24,Paramètres!$I$7:$I$41,0),""))</f>
        <v>15</v>
      </c>
      <c r="AC24" s="46">
        <f t="shared" si="3"/>
        <v>408</v>
      </c>
      <c r="AD24" s="46">
        <f>IF(OR($AB24="",$AC24=""),0,IF(OR(AND(INDEX(Paramètres!$J$7:$J$41,$AB24)&gt;0,IF(INDEX(Paramètres!$J$7:$J$41,$AB24)&lt;=INDEX(Paramètres!$K$7:$K$41,$AB24),AND($AC24&gt;=INDEX(Paramètres!$J$7:$J$41,$AB24),$AC24&lt;=INDEX(Paramètres!$K$7:$K$41,$AB24)),OR($AC24&gt;=INDEX(Paramètres!$J$7:$J$41,$AB24),$AC24&lt;=INDEX(Paramètres!$K$7:$K$41,$AB24)))),AND(INDEX(Paramètres!$L$7:$L$41,$AB24)&gt;0,IF(INDEX(Paramètres!$L$7:$L$41,$AB24)&lt;=INDEX(Paramètres!$M$7:$M$41,$AB24),AND($AC24&gt;=INDEX(Paramètres!$L$7:$L$41,$AB24),$AC24&lt;=INDEX(Paramètres!$M$7:$M$41,$AB24)),OR($AC24&gt;=INDEX(Paramètres!$L$7:$L$41,$AB24),$AC24&lt;=INDEX(Paramètres!$M$7:$M$41,$AB24))))),1,0))</f>
        <v>0</v>
      </c>
      <c r="AE24" s="46">
        <f>IF($X24="",0,IF(INDEX(Fertilisants!$C$6:$C$45,$X24)="Oui",1,0))</f>
        <v>0</v>
      </c>
      <c r="AF24" s="46" t="str">
        <f t="shared" si="4"/>
        <v>Minéral</v>
      </c>
      <c r="AG24" s="46">
        <f t="shared" si="5"/>
        <v>394.2</v>
      </c>
      <c r="AH24" s="46">
        <f t="shared" si="6"/>
        <v>0</v>
      </c>
      <c r="AI24" s="46">
        <f t="shared" si="7"/>
        <v>0</v>
      </c>
    </row>
    <row r="25" spans="1:35" ht="18" customHeight="1" x14ac:dyDescent="0.25">
      <c r="A25" s="42">
        <f>IF(B25="","",COUNT($B$6:B25))</f>
        <v>20</v>
      </c>
      <c r="B25" s="26">
        <v>46486</v>
      </c>
      <c r="C25" s="5" t="s">
        <v>227</v>
      </c>
      <c r="D25" s="28" t="str">
        <f>IF($W25="","",INDEX(Îlots!$N$6:$N$65,$W25))</f>
        <v>Blé tendre d'hiver</v>
      </c>
      <c r="E25" s="5" t="s">
        <v>72</v>
      </c>
      <c r="F25" s="5" t="s">
        <v>171</v>
      </c>
      <c r="G25" s="30" t="str">
        <f>IF($X25="","",INDEX(Fertilisants!$B$6:$B$45,$X25))</f>
        <v>Type III</v>
      </c>
      <c r="H25" s="43">
        <v>12.4</v>
      </c>
      <c r="I25" s="44">
        <v>150</v>
      </c>
      <c r="J25" s="30" t="str">
        <f>IF($X25="","",INDEX(Fertilisants!$D$6:$D$45,$X25))</f>
        <v>kg</v>
      </c>
      <c r="K25" s="35">
        <f t="shared" si="0"/>
        <v>1860</v>
      </c>
      <c r="L25" s="36">
        <f>IF(OR($I25="",$X25=""),"",$I25*N(INDEX(Fertilisants!$E$6:$E$45,$X25)))</f>
        <v>40.5</v>
      </c>
      <c r="M25" s="36">
        <f>IF(OR($I25="",$X25=""),"",$I25*N(INDEX(Fertilisants!$G$6:$G$45,$X25)))</f>
        <v>40.5</v>
      </c>
      <c r="N25" s="36">
        <f>IF(OR($I25="",$X25=""),"",$I25*N(INDEX(Fertilisants!$H$6:$H$45,$X25)))</f>
        <v>0</v>
      </c>
      <c r="O25" s="36">
        <f>IF(OR($I25="",$X25=""),"",$I25*N(INDEX(Fertilisants!$I$6:$I$45,$X25)))</f>
        <v>0</v>
      </c>
      <c r="P25" s="36">
        <f t="shared" si="1"/>
        <v>502.2</v>
      </c>
      <c r="Q25" s="5" t="s">
        <v>219</v>
      </c>
      <c r="R25" s="5" t="s">
        <v>237</v>
      </c>
      <c r="S25" s="8"/>
      <c r="T25" s="45" t="str">
        <f t="shared" si="2"/>
        <v>Conforme</v>
      </c>
      <c r="U25" s="5" t="s">
        <v>250</v>
      </c>
      <c r="W25" s="46">
        <f>IF($C25="","",IFERROR(MATCH($C25,Îlots!$C$6:$C$65,0),""))</f>
        <v>1</v>
      </c>
      <c r="X25" s="46">
        <f>IF($F25="","",IFERROR(MATCH($F25,Fertilisants!$A$6:$A$45,0),""))</f>
        <v>8</v>
      </c>
      <c r="Y25" s="46">
        <f>IF($W25="","",INDEX(Îlots!$D$6:$D$65,$W25))</f>
        <v>12.4</v>
      </c>
      <c r="Z25" s="46" t="str">
        <f>IF($W25="","",INDEX(Îlots!$F$6:$F$65,$W25))</f>
        <v>Oui</v>
      </c>
      <c r="AA25" s="46" t="str">
        <f>IF($W25="","",IF($E25=ApportCouvert,OccCouvert,INDEX(Îlots!$O$6:$O$65,$W25)))</f>
        <v>Culture d'automne (hors colza)</v>
      </c>
      <c r="AB25" s="46">
        <f>IF(OR($AA25="",$G25="",$Z25="Non"),"",IFERROR(MATCH($AA25&amp;" | "&amp;$G25,Paramètres!$I$7:$I$41,0),""))</f>
        <v>5</v>
      </c>
      <c r="AC25" s="46">
        <f t="shared" si="3"/>
        <v>409</v>
      </c>
      <c r="AD25" s="46">
        <f>IF(OR($AB25="",$AC25=""),0,IF(OR(AND(INDEX(Paramètres!$J$7:$J$41,$AB25)&gt;0,IF(INDEX(Paramètres!$J$7:$J$41,$AB25)&lt;=INDEX(Paramètres!$K$7:$K$41,$AB25),AND($AC25&gt;=INDEX(Paramètres!$J$7:$J$41,$AB25),$AC25&lt;=INDEX(Paramètres!$K$7:$K$41,$AB25)),OR($AC25&gt;=INDEX(Paramètres!$J$7:$J$41,$AB25),$AC25&lt;=INDEX(Paramètres!$K$7:$K$41,$AB25)))),AND(INDEX(Paramètres!$L$7:$L$41,$AB25)&gt;0,IF(INDEX(Paramètres!$L$7:$L$41,$AB25)&lt;=INDEX(Paramètres!$M$7:$M$41,$AB25),AND($AC25&gt;=INDEX(Paramètres!$L$7:$L$41,$AB25),$AC25&lt;=INDEX(Paramètres!$M$7:$M$41,$AB25)),OR($AC25&gt;=INDEX(Paramètres!$L$7:$L$41,$AB25),$AC25&lt;=INDEX(Paramètres!$M$7:$M$41,$AB25))))),1,0))</f>
        <v>0</v>
      </c>
      <c r="AE25" s="46">
        <f>IF($X25="",0,IF(INDEX(Fertilisants!$C$6:$C$45,$X25)="Oui",1,0))</f>
        <v>0</v>
      </c>
      <c r="AF25" s="46" t="str">
        <f t="shared" si="4"/>
        <v>Minéral</v>
      </c>
      <c r="AG25" s="46">
        <f t="shared" si="5"/>
        <v>502.2</v>
      </c>
      <c r="AH25" s="46">
        <f t="shared" si="6"/>
        <v>0</v>
      </c>
      <c r="AI25" s="46">
        <f t="shared" si="7"/>
        <v>0</v>
      </c>
    </row>
    <row r="26" spans="1:35" ht="18" customHeight="1" x14ac:dyDescent="0.25">
      <c r="A26" s="42">
        <f>IF(B26="","",COUNT($B$6:B26))</f>
        <v>21</v>
      </c>
      <c r="B26" s="26">
        <v>46491</v>
      </c>
      <c r="C26" s="5" t="s">
        <v>239</v>
      </c>
      <c r="D26" s="28" t="str">
        <f>IF($W26="","",INDEX(Îlots!$N$6:$N$65,$W26))</f>
        <v>Orge d'hiver</v>
      </c>
      <c r="E26" s="5" t="s">
        <v>72</v>
      </c>
      <c r="F26" s="5" t="s">
        <v>171</v>
      </c>
      <c r="G26" s="30" t="str">
        <f>IF($X26="","",INDEX(Fertilisants!$B$6:$B$45,$X26))</f>
        <v>Type III</v>
      </c>
      <c r="H26" s="43">
        <v>8.25</v>
      </c>
      <c r="I26" s="44">
        <v>120</v>
      </c>
      <c r="J26" s="30" t="str">
        <f>IF($X26="","",INDEX(Fertilisants!$D$6:$D$45,$X26))</f>
        <v>kg</v>
      </c>
      <c r="K26" s="35">
        <f t="shared" si="0"/>
        <v>990</v>
      </c>
      <c r="L26" s="36">
        <f>IF(OR($I26="",$X26=""),"",$I26*N(INDEX(Fertilisants!$E$6:$E$45,$X26)))</f>
        <v>32.400000000000006</v>
      </c>
      <c r="M26" s="36">
        <f>IF(OR($I26="",$X26=""),"",$I26*N(INDEX(Fertilisants!$G$6:$G$45,$X26)))</f>
        <v>32.400000000000006</v>
      </c>
      <c r="N26" s="36">
        <f>IF(OR($I26="",$X26=""),"",$I26*N(INDEX(Fertilisants!$H$6:$H$45,$X26)))</f>
        <v>0</v>
      </c>
      <c r="O26" s="36">
        <f>IF(OR($I26="",$X26=""),"",$I26*N(INDEX(Fertilisants!$I$6:$I$45,$X26)))</f>
        <v>0</v>
      </c>
      <c r="P26" s="36">
        <f t="shared" si="1"/>
        <v>267.30000000000007</v>
      </c>
      <c r="Q26" s="5" t="s">
        <v>219</v>
      </c>
      <c r="R26" s="5" t="s">
        <v>237</v>
      </c>
      <c r="S26" s="8"/>
      <c r="T26" s="45" t="str">
        <f t="shared" si="2"/>
        <v>Conforme</v>
      </c>
      <c r="U26" s="5"/>
      <c r="W26" s="46">
        <f>IF($C26="","",IFERROR(MATCH($C26,Îlots!$C$6:$C$65,0),""))</f>
        <v>8</v>
      </c>
      <c r="X26" s="46">
        <f>IF($F26="","",IFERROR(MATCH($F26,Fertilisants!$A$6:$A$45,0),""))</f>
        <v>8</v>
      </c>
      <c r="Y26" s="46">
        <f>IF($W26="","",INDEX(Îlots!$D$6:$D$65,$W26))</f>
        <v>8.25</v>
      </c>
      <c r="Z26" s="46" t="str">
        <f>IF($W26="","",INDEX(Îlots!$F$6:$F$65,$W26))</f>
        <v>Oui</v>
      </c>
      <c r="AA26" s="46" t="str">
        <f>IF($W26="","",IF($E26=ApportCouvert,OccCouvert,INDEX(Îlots!$O$6:$O$65,$W26)))</f>
        <v>Culture d'automne (hors colza)</v>
      </c>
      <c r="AB26" s="46">
        <f>IF(OR($AA26="",$G26="",$Z26="Non"),"",IFERROR(MATCH($AA26&amp;" | "&amp;$G26,Paramètres!$I$7:$I$41,0),""))</f>
        <v>5</v>
      </c>
      <c r="AC26" s="46">
        <f t="shared" si="3"/>
        <v>414</v>
      </c>
      <c r="AD26" s="46">
        <f>IF(OR($AB26="",$AC26=""),0,IF(OR(AND(INDEX(Paramètres!$J$7:$J$41,$AB26)&gt;0,IF(INDEX(Paramètres!$J$7:$J$41,$AB26)&lt;=INDEX(Paramètres!$K$7:$K$41,$AB26),AND($AC26&gt;=INDEX(Paramètres!$J$7:$J$41,$AB26),$AC26&lt;=INDEX(Paramètres!$K$7:$K$41,$AB26)),OR($AC26&gt;=INDEX(Paramètres!$J$7:$J$41,$AB26),$AC26&lt;=INDEX(Paramètres!$K$7:$K$41,$AB26)))),AND(INDEX(Paramètres!$L$7:$L$41,$AB26)&gt;0,IF(INDEX(Paramètres!$L$7:$L$41,$AB26)&lt;=INDEX(Paramètres!$M$7:$M$41,$AB26),AND($AC26&gt;=INDEX(Paramètres!$L$7:$L$41,$AB26),$AC26&lt;=INDEX(Paramètres!$M$7:$M$41,$AB26)),OR($AC26&gt;=INDEX(Paramètres!$L$7:$L$41,$AB26),$AC26&lt;=INDEX(Paramètres!$M$7:$M$41,$AB26))))),1,0))</f>
        <v>0</v>
      </c>
      <c r="AE26" s="46">
        <f>IF($X26="",0,IF(INDEX(Fertilisants!$C$6:$C$45,$X26)="Oui",1,0))</f>
        <v>0</v>
      </c>
      <c r="AF26" s="46" t="str">
        <f t="shared" si="4"/>
        <v>Minéral</v>
      </c>
      <c r="AG26" s="46">
        <f t="shared" si="5"/>
        <v>267.30000000000007</v>
      </c>
      <c r="AH26" s="46">
        <f t="shared" si="6"/>
        <v>0</v>
      </c>
      <c r="AI26" s="46">
        <f t="shared" si="7"/>
        <v>0</v>
      </c>
    </row>
    <row r="27" spans="1:35" ht="18" customHeight="1" x14ac:dyDescent="0.25">
      <c r="A27" s="42">
        <f>IF(B27="","",COUNT($B$6:B27))</f>
        <v>22</v>
      </c>
      <c r="B27" s="26">
        <v>46497</v>
      </c>
      <c r="C27" s="5" t="s">
        <v>218</v>
      </c>
      <c r="D27" s="28" t="str">
        <f>IF($W27="","",INDEX(Îlots!$N$6:$N$65,$W27))</f>
        <v>Maïs grain</v>
      </c>
      <c r="E27" s="5" t="s">
        <v>228</v>
      </c>
      <c r="F27" s="5" t="s">
        <v>176</v>
      </c>
      <c r="G27" s="30" t="str">
        <f>IF($X27="","",INDEX(Fertilisants!$B$6:$B$45,$X27))</f>
        <v>Type III</v>
      </c>
      <c r="H27" s="43">
        <v>15.2</v>
      </c>
      <c r="I27" s="44">
        <v>150</v>
      </c>
      <c r="J27" s="30" t="str">
        <f>IF($X27="","",INDEX(Fertilisants!$D$6:$D$45,$X27))</f>
        <v>kg</v>
      </c>
      <c r="K27" s="35">
        <f t="shared" si="0"/>
        <v>2280</v>
      </c>
      <c r="L27" s="36">
        <f>IF(OR($I27="",$X27=""),"",$I27*N(INDEX(Fertilisants!$E$6:$E$45,$X27)))</f>
        <v>22.5</v>
      </c>
      <c r="M27" s="36">
        <f>IF(OR($I27="",$X27=""),"",$I27*N(INDEX(Fertilisants!$G$6:$G$45,$X27)))</f>
        <v>22.5</v>
      </c>
      <c r="N27" s="36">
        <f>IF(OR($I27="",$X27=""),"",$I27*N(INDEX(Fertilisants!$H$6:$H$45,$X27)))</f>
        <v>22.5</v>
      </c>
      <c r="O27" s="36">
        <f>IF(OR($I27="",$X27=""),"",$I27*N(INDEX(Fertilisants!$I$6:$I$45,$X27)))</f>
        <v>22.5</v>
      </c>
      <c r="P27" s="36">
        <f t="shared" si="1"/>
        <v>342</v>
      </c>
      <c r="Q27" s="5" t="s">
        <v>219</v>
      </c>
      <c r="R27" s="5" t="s">
        <v>237</v>
      </c>
      <c r="S27" s="8"/>
      <c r="T27" s="45" t="str">
        <f t="shared" si="2"/>
        <v>Conforme</v>
      </c>
      <c r="U27" s="5" t="s">
        <v>251</v>
      </c>
      <c r="W27" s="46">
        <f>IF($C27="","",IFERROR(MATCH($C27,Îlots!$C$6:$C$65,0),""))</f>
        <v>3</v>
      </c>
      <c r="X27" s="46">
        <f>IF($F27="","",IFERROR(MATCH($F27,Fertilisants!$A$6:$A$45,0),""))</f>
        <v>11</v>
      </c>
      <c r="Y27" s="46">
        <f>IF($W27="","",INDEX(Îlots!$D$6:$D$65,$W27))</f>
        <v>15.2</v>
      </c>
      <c r="Z27" s="46" t="str">
        <f>IF($W27="","",INDEX(Îlots!$F$6:$F$65,$W27))</f>
        <v>Oui</v>
      </c>
      <c r="AA27" s="46" t="str">
        <f>IF($W27="","",IF($E27=ApportCouvert,OccCouvert,INDEX(Îlots!$O$6:$O$65,$W27)))</f>
        <v>Culture de printemps ou d'été</v>
      </c>
      <c r="AB27" s="46">
        <f>IF(OR($AA27="",$G27="",$Z27="Non"),"",IFERROR(MATCH($AA27&amp;" | "&amp;$G27,Paramètres!$I$7:$I$41,0),""))</f>
        <v>15</v>
      </c>
      <c r="AC27" s="46">
        <f t="shared" si="3"/>
        <v>420</v>
      </c>
      <c r="AD27" s="46">
        <f>IF(OR($AB27="",$AC27=""),0,IF(OR(AND(INDEX(Paramètres!$J$7:$J$41,$AB27)&gt;0,IF(INDEX(Paramètres!$J$7:$J$41,$AB27)&lt;=INDEX(Paramètres!$K$7:$K$41,$AB27),AND($AC27&gt;=INDEX(Paramètres!$J$7:$J$41,$AB27),$AC27&lt;=INDEX(Paramètres!$K$7:$K$41,$AB27)),OR($AC27&gt;=INDEX(Paramètres!$J$7:$J$41,$AB27),$AC27&lt;=INDEX(Paramètres!$K$7:$K$41,$AB27)))),AND(INDEX(Paramètres!$L$7:$L$41,$AB27)&gt;0,IF(INDEX(Paramètres!$L$7:$L$41,$AB27)&lt;=INDEX(Paramètres!$M$7:$M$41,$AB27),AND($AC27&gt;=INDEX(Paramètres!$L$7:$L$41,$AB27),$AC27&lt;=INDEX(Paramètres!$M$7:$M$41,$AB27)),OR($AC27&gt;=INDEX(Paramètres!$L$7:$L$41,$AB27),$AC27&lt;=INDEX(Paramètres!$M$7:$M$41,$AB27))))),1,0))</f>
        <v>0</v>
      </c>
      <c r="AE27" s="46">
        <f>IF($X27="",0,IF(INDEX(Fertilisants!$C$6:$C$45,$X27)="Oui",1,0))</f>
        <v>0</v>
      </c>
      <c r="AF27" s="46" t="str">
        <f t="shared" si="4"/>
        <v>Minéral</v>
      </c>
      <c r="AG27" s="46">
        <f t="shared" si="5"/>
        <v>342</v>
      </c>
      <c r="AH27" s="46">
        <f t="shared" si="6"/>
        <v>342</v>
      </c>
      <c r="AI27" s="46">
        <f t="shared" si="7"/>
        <v>342</v>
      </c>
    </row>
    <row r="28" spans="1:35" ht="18" customHeight="1" x14ac:dyDescent="0.25">
      <c r="A28" s="42">
        <f>IF(B28="","",COUNT($B$6:B28))</f>
        <v>23</v>
      </c>
      <c r="B28" s="26">
        <v>46519</v>
      </c>
      <c r="C28" s="5" t="s">
        <v>230</v>
      </c>
      <c r="D28" s="28" t="str">
        <f>IF($W28="","",INDEX(Îlots!$N$6:$N$65,$W28))</f>
        <v>Prairie permanente</v>
      </c>
      <c r="E28" s="5" t="s">
        <v>72</v>
      </c>
      <c r="F28" s="5" t="s">
        <v>171</v>
      </c>
      <c r="G28" s="30" t="str">
        <f>IF($X28="","",INDEX(Fertilisants!$B$6:$B$45,$X28))</f>
        <v>Type III</v>
      </c>
      <c r="H28" s="43">
        <v>6.75</v>
      </c>
      <c r="I28" s="44">
        <v>100</v>
      </c>
      <c r="J28" s="30" t="str">
        <f>IF($X28="","",INDEX(Fertilisants!$D$6:$D$45,$X28))</f>
        <v>kg</v>
      </c>
      <c r="K28" s="35">
        <f t="shared" si="0"/>
        <v>675</v>
      </c>
      <c r="L28" s="36">
        <f>IF(OR($I28="",$X28=""),"",$I28*N(INDEX(Fertilisants!$E$6:$E$45,$X28)))</f>
        <v>27</v>
      </c>
      <c r="M28" s="36">
        <f>IF(OR($I28="",$X28=""),"",$I28*N(INDEX(Fertilisants!$G$6:$G$45,$X28)))</f>
        <v>27</v>
      </c>
      <c r="N28" s="36">
        <f>IF(OR($I28="",$X28=""),"",$I28*N(INDEX(Fertilisants!$H$6:$H$45,$X28)))</f>
        <v>0</v>
      </c>
      <c r="O28" s="36">
        <f>IF(OR($I28="",$X28=""),"",$I28*N(INDEX(Fertilisants!$I$6:$I$45,$X28)))</f>
        <v>0</v>
      </c>
      <c r="P28" s="36">
        <f t="shared" si="1"/>
        <v>182.25</v>
      </c>
      <c r="Q28" s="5" t="s">
        <v>219</v>
      </c>
      <c r="R28" s="5" t="s">
        <v>237</v>
      </c>
      <c r="S28" s="8"/>
      <c r="T28" s="45" t="str">
        <f t="shared" si="2"/>
        <v>Conforme</v>
      </c>
      <c r="U28" s="5" t="s">
        <v>252</v>
      </c>
      <c r="W28" s="46">
        <f>IF($C28="","",IFERROR(MATCH($C28,Îlots!$C$6:$C$65,0),""))</f>
        <v>5</v>
      </c>
      <c r="X28" s="46">
        <f>IF($F28="","",IFERROR(MATCH($F28,Fertilisants!$A$6:$A$45,0),""))</f>
        <v>8</v>
      </c>
      <c r="Y28" s="46">
        <f>IF($W28="","",INDEX(Îlots!$D$6:$D$65,$W28))</f>
        <v>6.75</v>
      </c>
      <c r="Z28" s="46" t="str">
        <f>IF($W28="","",INDEX(Îlots!$F$6:$F$65,$W28))</f>
        <v>Oui</v>
      </c>
      <c r="AA28" s="46" t="str">
        <f>IF($W28="","",IF($E28=ApportCouvert,OccCouvert,INDEX(Îlots!$O$6:$O$65,$W28)))</f>
        <v>Prairie de plus de 6 mois / luzerne</v>
      </c>
      <c r="AB28" s="46">
        <f>IF(OR($AA28="",$G28="",$Z28="Non"),"",IFERROR(MATCH($AA28&amp;" | "&amp;$G28,Paramètres!$I$7:$I$41,0),""))</f>
        <v>20</v>
      </c>
      <c r="AC28" s="46">
        <f t="shared" si="3"/>
        <v>512</v>
      </c>
      <c r="AD28" s="46">
        <f>IF(OR($AB28="",$AC28=""),0,IF(OR(AND(INDEX(Paramètres!$J$7:$J$41,$AB28)&gt;0,IF(INDEX(Paramètres!$J$7:$J$41,$AB28)&lt;=INDEX(Paramètres!$K$7:$K$41,$AB28),AND($AC28&gt;=INDEX(Paramètres!$J$7:$J$41,$AB28),$AC28&lt;=INDEX(Paramètres!$K$7:$K$41,$AB28)),OR($AC28&gt;=INDEX(Paramètres!$J$7:$J$41,$AB28),$AC28&lt;=INDEX(Paramètres!$K$7:$K$41,$AB28)))),AND(INDEX(Paramètres!$L$7:$L$41,$AB28)&gt;0,IF(INDEX(Paramètres!$L$7:$L$41,$AB28)&lt;=INDEX(Paramètres!$M$7:$M$41,$AB28),AND($AC28&gt;=INDEX(Paramètres!$L$7:$L$41,$AB28),$AC28&lt;=INDEX(Paramètres!$M$7:$M$41,$AB28)),OR($AC28&gt;=INDEX(Paramètres!$L$7:$L$41,$AB28),$AC28&lt;=INDEX(Paramètres!$M$7:$M$41,$AB28))))),1,0))</f>
        <v>0</v>
      </c>
      <c r="AE28" s="46">
        <f>IF($X28="",0,IF(INDEX(Fertilisants!$C$6:$C$45,$X28)="Oui",1,0))</f>
        <v>0</v>
      </c>
      <c r="AF28" s="46" t="str">
        <f t="shared" si="4"/>
        <v>Minéral</v>
      </c>
      <c r="AG28" s="46">
        <f t="shared" si="5"/>
        <v>182.25</v>
      </c>
      <c r="AH28" s="46">
        <f t="shared" si="6"/>
        <v>0</v>
      </c>
      <c r="AI28" s="46">
        <f t="shared" si="7"/>
        <v>0</v>
      </c>
    </row>
    <row r="29" spans="1:35" ht="18" customHeight="1" x14ac:dyDescent="0.25">
      <c r="A29" s="42">
        <f>IF(B29="","",COUNT($B$6:B29))</f>
        <v>24</v>
      </c>
      <c r="B29" s="26">
        <v>46525</v>
      </c>
      <c r="C29" s="5" t="s">
        <v>233</v>
      </c>
      <c r="D29" s="28" t="str">
        <f>IF($W29="","",INDEX(Îlots!$N$6:$N$65,$W29))</f>
        <v>Maïs ensilage</v>
      </c>
      <c r="E29" s="5" t="s">
        <v>72</v>
      </c>
      <c r="F29" s="5" t="s">
        <v>175</v>
      </c>
      <c r="G29" s="30" t="str">
        <f>IF($X29="","",INDEX(Fertilisants!$B$6:$B$45,$X29))</f>
        <v>Type III</v>
      </c>
      <c r="H29" s="43">
        <v>10.6</v>
      </c>
      <c r="I29" s="44">
        <v>150</v>
      </c>
      <c r="J29" s="30" t="str">
        <f>IF($X29="","",INDEX(Fertilisants!$D$6:$D$45,$X29))</f>
        <v>kg</v>
      </c>
      <c r="K29" s="35">
        <f t="shared" si="0"/>
        <v>1590</v>
      </c>
      <c r="L29" s="36">
        <f>IF(OR($I29="",$X29=""),"",$I29*N(INDEX(Fertilisants!$E$6:$E$45,$X29)))</f>
        <v>69</v>
      </c>
      <c r="M29" s="36">
        <f>IF(OR($I29="",$X29=""),"",$I29*N(INDEX(Fertilisants!$G$6:$G$45,$X29)))</f>
        <v>69</v>
      </c>
      <c r="N29" s="36">
        <f>IF(OR($I29="",$X29=""),"",$I29*N(INDEX(Fertilisants!$H$6:$H$45,$X29)))</f>
        <v>0</v>
      </c>
      <c r="O29" s="36">
        <f>IF(OR($I29="",$X29=""),"",$I29*N(INDEX(Fertilisants!$I$6:$I$45,$X29)))</f>
        <v>0</v>
      </c>
      <c r="P29" s="36">
        <f t="shared" si="1"/>
        <v>731.4</v>
      </c>
      <c r="Q29" s="5" t="s">
        <v>219</v>
      </c>
      <c r="R29" s="5" t="s">
        <v>237</v>
      </c>
      <c r="S29" s="8"/>
      <c r="T29" s="45" t="str">
        <f t="shared" si="2"/>
        <v>Conforme</v>
      </c>
      <c r="U29" s="5"/>
      <c r="W29" s="46">
        <f>IF($C29="","",IFERROR(MATCH($C29,Îlots!$C$6:$C$65,0),""))</f>
        <v>6</v>
      </c>
      <c r="X29" s="46">
        <f>IF($F29="","",IFERROR(MATCH($F29,Fertilisants!$A$6:$A$45,0),""))</f>
        <v>10</v>
      </c>
      <c r="Y29" s="46">
        <f>IF($W29="","",INDEX(Îlots!$D$6:$D$65,$W29))</f>
        <v>10.6</v>
      </c>
      <c r="Z29" s="46" t="str">
        <f>IF($W29="","",INDEX(Îlots!$F$6:$F$65,$W29))</f>
        <v>Oui</v>
      </c>
      <c r="AA29" s="46" t="str">
        <f>IF($W29="","",IF($E29=ApportCouvert,OccCouvert,INDEX(Îlots!$O$6:$O$65,$W29)))</f>
        <v>Culture de printemps ou d'été</v>
      </c>
      <c r="AB29" s="46">
        <f>IF(OR($AA29="",$G29="",$Z29="Non"),"",IFERROR(MATCH($AA29&amp;" | "&amp;$G29,Paramètres!$I$7:$I$41,0),""))</f>
        <v>15</v>
      </c>
      <c r="AC29" s="46">
        <f t="shared" si="3"/>
        <v>518</v>
      </c>
      <c r="AD29" s="46">
        <f>IF(OR($AB29="",$AC29=""),0,IF(OR(AND(INDEX(Paramètres!$J$7:$J$41,$AB29)&gt;0,IF(INDEX(Paramètres!$J$7:$J$41,$AB29)&lt;=INDEX(Paramètres!$K$7:$K$41,$AB29),AND($AC29&gt;=INDEX(Paramètres!$J$7:$J$41,$AB29),$AC29&lt;=INDEX(Paramètres!$K$7:$K$41,$AB29)),OR($AC29&gt;=INDEX(Paramètres!$J$7:$J$41,$AB29),$AC29&lt;=INDEX(Paramètres!$K$7:$K$41,$AB29)))),AND(INDEX(Paramètres!$L$7:$L$41,$AB29)&gt;0,IF(INDEX(Paramètres!$L$7:$L$41,$AB29)&lt;=INDEX(Paramètres!$M$7:$M$41,$AB29),AND($AC29&gt;=INDEX(Paramètres!$L$7:$L$41,$AB29),$AC29&lt;=INDEX(Paramètres!$M$7:$M$41,$AB29)),OR($AC29&gt;=INDEX(Paramètres!$L$7:$L$41,$AB29),$AC29&lt;=INDEX(Paramètres!$M$7:$M$41,$AB29))))),1,0))</f>
        <v>0</v>
      </c>
      <c r="AE29" s="46">
        <f>IF($X29="",0,IF(INDEX(Fertilisants!$C$6:$C$45,$X29)="Oui",1,0))</f>
        <v>0</v>
      </c>
      <c r="AF29" s="46" t="str">
        <f t="shared" si="4"/>
        <v>Minéral</v>
      </c>
      <c r="AG29" s="46">
        <f t="shared" si="5"/>
        <v>731.4</v>
      </c>
      <c r="AH29" s="46">
        <f t="shared" si="6"/>
        <v>0</v>
      </c>
      <c r="AI29" s="46">
        <f t="shared" si="7"/>
        <v>0</v>
      </c>
    </row>
    <row r="30" spans="1:35" ht="18" customHeight="1" x14ac:dyDescent="0.25">
      <c r="A30" s="42">
        <f>IF(B30="","",COUNT($B$6:B30))</f>
        <v>25</v>
      </c>
      <c r="B30" s="26">
        <v>46533</v>
      </c>
      <c r="C30" s="5" t="s">
        <v>218</v>
      </c>
      <c r="D30" s="28" t="str">
        <f>IF($W30="","",INDEX(Îlots!$N$6:$N$65,$W30))</f>
        <v>Maïs grain</v>
      </c>
      <c r="E30" s="5" t="s">
        <v>72</v>
      </c>
      <c r="F30" s="5" t="s">
        <v>175</v>
      </c>
      <c r="G30" s="30" t="str">
        <f>IF($X30="","",INDEX(Fertilisants!$B$6:$B$45,$X30))</f>
        <v>Type III</v>
      </c>
      <c r="H30" s="43">
        <v>15.2</v>
      </c>
      <c r="I30" s="44">
        <v>110</v>
      </c>
      <c r="J30" s="30" t="str">
        <f>IF($X30="","",INDEX(Fertilisants!$D$6:$D$45,$X30))</f>
        <v>kg</v>
      </c>
      <c r="K30" s="35">
        <f t="shared" si="0"/>
        <v>1672</v>
      </c>
      <c r="L30" s="36">
        <f>IF(OR($I30="",$X30=""),"",$I30*N(INDEX(Fertilisants!$E$6:$E$45,$X30)))</f>
        <v>50.6</v>
      </c>
      <c r="M30" s="36">
        <f>IF(OR($I30="",$X30=""),"",$I30*N(INDEX(Fertilisants!$G$6:$G$45,$X30)))</f>
        <v>50.6</v>
      </c>
      <c r="N30" s="36">
        <f>IF(OR($I30="",$X30=""),"",$I30*N(INDEX(Fertilisants!$H$6:$H$45,$X30)))</f>
        <v>0</v>
      </c>
      <c r="O30" s="36">
        <f>IF(OR($I30="",$X30=""),"",$I30*N(INDEX(Fertilisants!$I$6:$I$45,$X30)))</f>
        <v>0</v>
      </c>
      <c r="P30" s="36">
        <f t="shared" si="1"/>
        <v>769.12</v>
      </c>
      <c r="Q30" s="5" t="s">
        <v>219</v>
      </c>
      <c r="R30" s="5" t="s">
        <v>237</v>
      </c>
      <c r="S30" s="8"/>
      <c r="T30" s="45" t="str">
        <f t="shared" si="2"/>
        <v>Conforme</v>
      </c>
      <c r="U30" s="5" t="s">
        <v>253</v>
      </c>
      <c r="W30" s="46">
        <f>IF($C30="","",IFERROR(MATCH($C30,Îlots!$C$6:$C$65,0),""))</f>
        <v>3</v>
      </c>
      <c r="X30" s="46">
        <f>IF($F30="","",IFERROR(MATCH($F30,Fertilisants!$A$6:$A$45,0),""))</f>
        <v>10</v>
      </c>
      <c r="Y30" s="46">
        <f>IF($W30="","",INDEX(Îlots!$D$6:$D$65,$W30))</f>
        <v>15.2</v>
      </c>
      <c r="Z30" s="46" t="str">
        <f>IF($W30="","",INDEX(Îlots!$F$6:$F$65,$W30))</f>
        <v>Oui</v>
      </c>
      <c r="AA30" s="46" t="str">
        <f>IF($W30="","",IF($E30=ApportCouvert,OccCouvert,INDEX(Îlots!$O$6:$O$65,$W30)))</f>
        <v>Culture de printemps ou d'été</v>
      </c>
      <c r="AB30" s="46">
        <f>IF(OR($AA30="",$G30="",$Z30="Non"),"",IFERROR(MATCH($AA30&amp;" | "&amp;$G30,Paramètres!$I$7:$I$41,0),""))</f>
        <v>15</v>
      </c>
      <c r="AC30" s="46">
        <f t="shared" si="3"/>
        <v>526</v>
      </c>
      <c r="AD30" s="46">
        <f>IF(OR($AB30="",$AC30=""),0,IF(OR(AND(INDEX(Paramètres!$J$7:$J$41,$AB30)&gt;0,IF(INDEX(Paramètres!$J$7:$J$41,$AB30)&lt;=INDEX(Paramètres!$K$7:$K$41,$AB30),AND($AC30&gt;=INDEX(Paramètres!$J$7:$J$41,$AB30),$AC30&lt;=INDEX(Paramètres!$K$7:$K$41,$AB30)),OR($AC30&gt;=INDEX(Paramètres!$J$7:$J$41,$AB30),$AC30&lt;=INDEX(Paramètres!$K$7:$K$41,$AB30)))),AND(INDEX(Paramètres!$L$7:$L$41,$AB30)&gt;0,IF(INDEX(Paramètres!$L$7:$L$41,$AB30)&lt;=INDEX(Paramètres!$M$7:$M$41,$AB30),AND($AC30&gt;=INDEX(Paramètres!$L$7:$L$41,$AB30),$AC30&lt;=INDEX(Paramètres!$M$7:$M$41,$AB30)),OR($AC30&gt;=INDEX(Paramètres!$L$7:$L$41,$AB30),$AC30&lt;=INDEX(Paramètres!$M$7:$M$41,$AB30))))),1,0))</f>
        <v>0</v>
      </c>
      <c r="AE30" s="46">
        <f>IF($X30="",0,IF(INDEX(Fertilisants!$C$6:$C$45,$X30)="Oui",1,0))</f>
        <v>0</v>
      </c>
      <c r="AF30" s="46" t="str">
        <f t="shared" si="4"/>
        <v>Minéral</v>
      </c>
      <c r="AG30" s="46">
        <f t="shared" si="5"/>
        <v>769.12</v>
      </c>
      <c r="AH30" s="46">
        <f t="shared" si="6"/>
        <v>0</v>
      </c>
      <c r="AI30" s="46">
        <f t="shared" si="7"/>
        <v>0</v>
      </c>
    </row>
    <row r="31" spans="1:35" ht="18" customHeight="1" x14ac:dyDescent="0.25">
      <c r="A31" s="42">
        <f>IF(B31="","",COUNT($B$6:B31))</f>
        <v>26</v>
      </c>
      <c r="B31" s="26">
        <v>46543</v>
      </c>
      <c r="C31" s="5" t="s">
        <v>225</v>
      </c>
      <c r="D31" s="28" t="str">
        <f>IF($W31="","",INDEX(Îlots!$N$6:$N$65,$W31))</f>
        <v>Prairie temporaire</v>
      </c>
      <c r="E31" s="5" t="s">
        <v>72</v>
      </c>
      <c r="F31" s="5" t="s">
        <v>157</v>
      </c>
      <c r="G31" s="30" t="str">
        <f>IF($X31="","",INDEX(Fertilisants!$B$6:$B$45,$X31))</f>
        <v>Type II</v>
      </c>
      <c r="H31" s="43">
        <v>4.9000000000000004</v>
      </c>
      <c r="I31" s="44">
        <v>20</v>
      </c>
      <c r="J31" s="30" t="str">
        <f>IF($X31="","",INDEX(Fertilisants!$D$6:$D$45,$X31))</f>
        <v>m³</v>
      </c>
      <c r="K31" s="35">
        <f t="shared" si="0"/>
        <v>98</v>
      </c>
      <c r="L31" s="36">
        <f>IF(OR($I31="",$X31=""),"",$I31*N(INDEX(Fertilisants!$E$6:$E$45,$X31)))</f>
        <v>70</v>
      </c>
      <c r="M31" s="36">
        <f>IF(OR($I31="",$X31=""),"",$I31*N(INDEX(Fertilisants!$G$6:$G$45,$X31)))</f>
        <v>35</v>
      </c>
      <c r="N31" s="36">
        <f>IF(OR($I31="",$X31=""),"",$I31*N(INDEX(Fertilisants!$H$6:$H$45,$X31)))</f>
        <v>30</v>
      </c>
      <c r="O31" s="36">
        <f>IF(OR($I31="",$X31=""),"",$I31*N(INDEX(Fertilisants!$I$6:$I$45,$X31)))</f>
        <v>80</v>
      </c>
      <c r="P31" s="36">
        <f t="shared" si="1"/>
        <v>343</v>
      </c>
      <c r="Q31" s="5" t="s">
        <v>219</v>
      </c>
      <c r="R31" s="5" t="s">
        <v>223</v>
      </c>
      <c r="S31" s="8"/>
      <c r="T31" s="45" t="str">
        <f t="shared" si="2"/>
        <v>Conforme</v>
      </c>
      <c r="U31" s="5" t="s">
        <v>254</v>
      </c>
      <c r="W31" s="46">
        <f>IF($C31="","",IFERROR(MATCH($C31,Îlots!$C$6:$C$65,0),""))</f>
        <v>7</v>
      </c>
      <c r="X31" s="46">
        <f>IF($F31="","",IFERROR(MATCH($F31,Fertilisants!$A$6:$A$45,0),""))</f>
        <v>3</v>
      </c>
      <c r="Y31" s="46">
        <f>IF($W31="","",INDEX(Îlots!$D$6:$D$65,$W31))</f>
        <v>4.9000000000000004</v>
      </c>
      <c r="Z31" s="46" t="str">
        <f>IF($W31="","",INDEX(Îlots!$F$6:$F$65,$W31))</f>
        <v>Non</v>
      </c>
      <c r="AA31" s="46" t="str">
        <f>IF($W31="","",IF($E31=ApportCouvert,OccCouvert,INDEX(Îlots!$O$6:$O$65,$W31)))</f>
        <v>Prairie de plus de 6 mois / luzerne</v>
      </c>
      <c r="AB31" s="46" t="str">
        <f>IF(OR($AA31="",$G31="",$Z31="Non"),"",IFERROR(MATCH($AA31&amp;" | "&amp;$G31,Paramètres!$I$7:$I$41,0),""))</f>
        <v/>
      </c>
      <c r="AC31" s="46">
        <f t="shared" si="3"/>
        <v>605</v>
      </c>
      <c r="AD31" s="46">
        <f>IF(OR($AB31="",$AC31=""),0,IF(OR(AND(INDEX(Paramètres!$J$7:$J$41,$AB31)&gt;0,IF(INDEX(Paramètres!$J$7:$J$41,$AB31)&lt;=INDEX(Paramètres!$K$7:$K$41,$AB31),AND($AC31&gt;=INDEX(Paramètres!$J$7:$J$41,$AB31),$AC31&lt;=INDEX(Paramètres!$K$7:$K$41,$AB31)),OR($AC31&gt;=INDEX(Paramètres!$J$7:$J$41,$AB31),$AC31&lt;=INDEX(Paramètres!$K$7:$K$41,$AB31)))),AND(INDEX(Paramètres!$L$7:$L$41,$AB31)&gt;0,IF(INDEX(Paramètres!$L$7:$L$41,$AB31)&lt;=INDEX(Paramètres!$M$7:$M$41,$AB31),AND($AC31&gt;=INDEX(Paramètres!$L$7:$L$41,$AB31),$AC31&lt;=INDEX(Paramètres!$M$7:$M$41,$AB31)),OR($AC31&gt;=INDEX(Paramètres!$L$7:$L$41,$AB31),$AC31&lt;=INDEX(Paramètres!$M$7:$M$41,$AB31))))),1,0))</f>
        <v>0</v>
      </c>
      <c r="AE31" s="46">
        <f>IF($X31="",0,IF(INDEX(Fertilisants!$C$6:$C$45,$X31)="Oui",1,0))</f>
        <v>1</v>
      </c>
      <c r="AF31" s="46" t="str">
        <f t="shared" si="4"/>
        <v>Organique</v>
      </c>
      <c r="AG31" s="46">
        <f t="shared" si="5"/>
        <v>171.5</v>
      </c>
      <c r="AH31" s="46">
        <f t="shared" si="6"/>
        <v>147</v>
      </c>
      <c r="AI31" s="46">
        <f t="shared" si="7"/>
        <v>392</v>
      </c>
    </row>
    <row r="32" spans="1:35" ht="18" customHeight="1" x14ac:dyDescent="0.25">
      <c r="A32" s="42" t="str">
        <f>IF(B32="","",COUNT($B$6:B32))</f>
        <v/>
      </c>
      <c r="B32" s="26"/>
      <c r="C32" s="5"/>
      <c r="D32" s="28" t="str">
        <f>IF($W32="","",INDEX(Îlots!$N$6:$N$65,$W32))</f>
        <v/>
      </c>
      <c r="E32" s="5"/>
      <c r="F32" s="5"/>
      <c r="G32" s="30" t="str">
        <f>IF($X32="","",INDEX(Fertilisants!$B$6:$B$45,$X32))</f>
        <v/>
      </c>
      <c r="H32" s="43"/>
      <c r="I32" s="44"/>
      <c r="J32" s="30" t="str">
        <f>IF($X32="","",INDEX(Fertilisants!$D$6:$D$45,$X32))</f>
        <v/>
      </c>
      <c r="K32" s="35" t="str">
        <f t="shared" si="0"/>
        <v/>
      </c>
      <c r="L32" s="36" t="str">
        <f>IF(OR($I32="",$X32=""),"",$I32*N(INDEX(Fertilisants!$E$6:$E$45,$X32)))</f>
        <v/>
      </c>
      <c r="M32" s="36" t="str">
        <f>IF(OR($I32="",$X32=""),"",$I32*N(INDEX(Fertilisants!$G$6:$G$45,$X32)))</f>
        <v/>
      </c>
      <c r="N32" s="36" t="str">
        <f>IF(OR($I32="",$X32=""),"",$I32*N(INDEX(Fertilisants!$H$6:$H$45,$X32)))</f>
        <v/>
      </c>
      <c r="O32" s="36" t="str">
        <f>IF(OR($I32="",$X32=""),"",$I32*N(INDEX(Fertilisants!$I$6:$I$45,$X32)))</f>
        <v/>
      </c>
      <c r="P32" s="36" t="str">
        <f t="shared" si="1"/>
        <v/>
      </c>
      <c r="Q32" s="5"/>
      <c r="R32" s="5"/>
      <c r="S32" s="8"/>
      <c r="T32" s="45" t="str">
        <f t="shared" si="2"/>
        <v/>
      </c>
      <c r="U32" s="5"/>
      <c r="W32" s="46" t="str">
        <f>IF($C32="","",IFERROR(MATCH($C32,Îlots!$C$6:$C$65,0),""))</f>
        <v/>
      </c>
      <c r="X32" s="46" t="str">
        <f>IF($F32="","",IFERROR(MATCH($F32,Fertilisants!$A$6:$A$45,0),""))</f>
        <v/>
      </c>
      <c r="Y32" s="46" t="str">
        <f>IF($W32="","",INDEX(Îlots!$D$6:$D$65,$W32))</f>
        <v/>
      </c>
      <c r="Z32" s="46" t="str">
        <f>IF($W32="","",INDEX(Îlots!$F$6:$F$65,$W32))</f>
        <v/>
      </c>
      <c r="AA32" s="46" t="str">
        <f>IF($W32="","",IF($E32=ApportCouvert,OccCouvert,INDEX(Îlots!$O$6:$O$65,$W32)))</f>
        <v/>
      </c>
      <c r="AB32" s="46" t="str">
        <f>IF(OR($AA32="",$G32="",$Z32="Non"),"",IFERROR(MATCH($AA32&amp;" | "&amp;$G32,Paramètres!$I$7:$I$41,0),""))</f>
        <v/>
      </c>
      <c r="AC32" s="46" t="str">
        <f t="shared" si="3"/>
        <v/>
      </c>
      <c r="AD32" s="46">
        <f>IF(OR($AB32="",$AC32=""),0,IF(OR(AND(INDEX(Paramètres!$J$7:$J$41,$AB32)&gt;0,IF(INDEX(Paramètres!$J$7:$J$41,$AB32)&lt;=INDEX(Paramètres!$K$7:$K$41,$AB32),AND($AC32&gt;=INDEX(Paramètres!$J$7:$J$41,$AB32),$AC32&lt;=INDEX(Paramètres!$K$7:$K$41,$AB32)),OR($AC32&gt;=INDEX(Paramètres!$J$7:$J$41,$AB32),$AC32&lt;=INDEX(Paramètres!$K$7:$K$41,$AB32)))),AND(INDEX(Paramètres!$L$7:$L$41,$AB32)&gt;0,IF(INDEX(Paramètres!$L$7:$L$41,$AB32)&lt;=INDEX(Paramètres!$M$7:$M$41,$AB32),AND($AC32&gt;=INDEX(Paramètres!$L$7:$L$41,$AB32),$AC32&lt;=INDEX(Paramètres!$M$7:$M$41,$AB32)),OR($AC32&gt;=INDEX(Paramètres!$L$7:$L$41,$AB32),$AC32&lt;=INDEX(Paramètres!$M$7:$M$41,$AB32))))),1,0))</f>
        <v>0</v>
      </c>
      <c r="AE32" s="46">
        <f>IF($X32="",0,IF(INDEX(Fertilisants!$C$6:$C$45,$X32)="Oui",1,0))</f>
        <v>0</v>
      </c>
      <c r="AF32" s="46" t="str">
        <f t="shared" si="4"/>
        <v/>
      </c>
      <c r="AG32" s="46" t="str">
        <f t="shared" si="5"/>
        <v/>
      </c>
      <c r="AH32" s="46" t="str">
        <f t="shared" si="6"/>
        <v/>
      </c>
      <c r="AI32" s="46" t="str">
        <f t="shared" si="7"/>
        <v/>
      </c>
    </row>
    <row r="33" spans="1:35" ht="18" customHeight="1" x14ac:dyDescent="0.25">
      <c r="A33" s="42" t="str">
        <f>IF(B33="","",COUNT($B$6:B33))</f>
        <v/>
      </c>
      <c r="B33" s="26"/>
      <c r="C33" s="5"/>
      <c r="D33" s="28" t="str">
        <f>IF($W33="","",INDEX(Îlots!$N$6:$N$65,$W33))</f>
        <v/>
      </c>
      <c r="E33" s="5"/>
      <c r="F33" s="5"/>
      <c r="G33" s="30" t="str">
        <f>IF($X33="","",INDEX(Fertilisants!$B$6:$B$45,$X33))</f>
        <v/>
      </c>
      <c r="H33" s="43"/>
      <c r="I33" s="44"/>
      <c r="J33" s="30" t="str">
        <f>IF($X33="","",INDEX(Fertilisants!$D$6:$D$45,$X33))</f>
        <v/>
      </c>
      <c r="K33" s="35" t="str">
        <f t="shared" si="0"/>
        <v/>
      </c>
      <c r="L33" s="36" t="str">
        <f>IF(OR($I33="",$X33=""),"",$I33*N(INDEX(Fertilisants!$E$6:$E$45,$X33)))</f>
        <v/>
      </c>
      <c r="M33" s="36" t="str">
        <f>IF(OR($I33="",$X33=""),"",$I33*N(INDEX(Fertilisants!$G$6:$G$45,$X33)))</f>
        <v/>
      </c>
      <c r="N33" s="36" t="str">
        <f>IF(OR($I33="",$X33=""),"",$I33*N(INDEX(Fertilisants!$H$6:$H$45,$X33)))</f>
        <v/>
      </c>
      <c r="O33" s="36" t="str">
        <f>IF(OR($I33="",$X33=""),"",$I33*N(INDEX(Fertilisants!$I$6:$I$45,$X33)))</f>
        <v/>
      </c>
      <c r="P33" s="36" t="str">
        <f t="shared" si="1"/>
        <v/>
      </c>
      <c r="Q33" s="5"/>
      <c r="R33" s="5"/>
      <c r="S33" s="8"/>
      <c r="T33" s="45" t="str">
        <f t="shared" si="2"/>
        <v/>
      </c>
      <c r="U33" s="5"/>
      <c r="W33" s="46" t="str">
        <f>IF($C33="","",IFERROR(MATCH($C33,Îlots!$C$6:$C$65,0),""))</f>
        <v/>
      </c>
      <c r="X33" s="46" t="str">
        <f>IF($F33="","",IFERROR(MATCH($F33,Fertilisants!$A$6:$A$45,0),""))</f>
        <v/>
      </c>
      <c r="Y33" s="46" t="str">
        <f>IF($W33="","",INDEX(Îlots!$D$6:$D$65,$W33))</f>
        <v/>
      </c>
      <c r="Z33" s="46" t="str">
        <f>IF($W33="","",INDEX(Îlots!$F$6:$F$65,$W33))</f>
        <v/>
      </c>
      <c r="AA33" s="46" t="str">
        <f>IF($W33="","",IF($E33=ApportCouvert,OccCouvert,INDEX(Îlots!$O$6:$O$65,$W33)))</f>
        <v/>
      </c>
      <c r="AB33" s="46" t="str">
        <f>IF(OR($AA33="",$G33="",$Z33="Non"),"",IFERROR(MATCH($AA33&amp;" | "&amp;$G33,Paramètres!$I$7:$I$41,0),""))</f>
        <v/>
      </c>
      <c r="AC33" s="46" t="str">
        <f t="shared" si="3"/>
        <v/>
      </c>
      <c r="AD33" s="46">
        <f>IF(OR($AB33="",$AC33=""),0,IF(OR(AND(INDEX(Paramètres!$J$7:$J$41,$AB33)&gt;0,IF(INDEX(Paramètres!$J$7:$J$41,$AB33)&lt;=INDEX(Paramètres!$K$7:$K$41,$AB33),AND($AC33&gt;=INDEX(Paramètres!$J$7:$J$41,$AB33),$AC33&lt;=INDEX(Paramètres!$K$7:$K$41,$AB33)),OR($AC33&gt;=INDEX(Paramètres!$J$7:$J$41,$AB33),$AC33&lt;=INDEX(Paramètres!$K$7:$K$41,$AB33)))),AND(INDEX(Paramètres!$L$7:$L$41,$AB33)&gt;0,IF(INDEX(Paramètres!$L$7:$L$41,$AB33)&lt;=INDEX(Paramètres!$M$7:$M$41,$AB33),AND($AC33&gt;=INDEX(Paramètres!$L$7:$L$41,$AB33),$AC33&lt;=INDEX(Paramètres!$M$7:$M$41,$AB33)),OR($AC33&gt;=INDEX(Paramètres!$L$7:$L$41,$AB33),$AC33&lt;=INDEX(Paramètres!$M$7:$M$41,$AB33))))),1,0))</f>
        <v>0</v>
      </c>
      <c r="AE33" s="46">
        <f>IF($X33="",0,IF(INDEX(Fertilisants!$C$6:$C$45,$X33)="Oui",1,0))</f>
        <v>0</v>
      </c>
      <c r="AF33" s="46" t="str">
        <f t="shared" si="4"/>
        <v/>
      </c>
      <c r="AG33" s="46" t="str">
        <f t="shared" si="5"/>
        <v/>
      </c>
      <c r="AH33" s="46" t="str">
        <f t="shared" si="6"/>
        <v/>
      </c>
      <c r="AI33" s="46" t="str">
        <f t="shared" si="7"/>
        <v/>
      </c>
    </row>
    <row r="34" spans="1:35" ht="18" customHeight="1" x14ac:dyDescent="0.25">
      <c r="A34" s="42" t="str">
        <f>IF(B34="","",COUNT($B$6:B34))</f>
        <v/>
      </c>
      <c r="B34" s="26"/>
      <c r="C34" s="5"/>
      <c r="D34" s="28" t="str">
        <f>IF($W34="","",INDEX(Îlots!$N$6:$N$65,$W34))</f>
        <v/>
      </c>
      <c r="E34" s="5"/>
      <c r="F34" s="5"/>
      <c r="G34" s="30" t="str">
        <f>IF($X34="","",INDEX(Fertilisants!$B$6:$B$45,$X34))</f>
        <v/>
      </c>
      <c r="H34" s="43"/>
      <c r="I34" s="44"/>
      <c r="J34" s="30" t="str">
        <f>IF($X34="","",INDEX(Fertilisants!$D$6:$D$45,$X34))</f>
        <v/>
      </c>
      <c r="K34" s="35" t="str">
        <f t="shared" si="0"/>
        <v/>
      </c>
      <c r="L34" s="36" t="str">
        <f>IF(OR($I34="",$X34=""),"",$I34*N(INDEX(Fertilisants!$E$6:$E$45,$X34)))</f>
        <v/>
      </c>
      <c r="M34" s="36" t="str">
        <f>IF(OR($I34="",$X34=""),"",$I34*N(INDEX(Fertilisants!$G$6:$G$45,$X34)))</f>
        <v/>
      </c>
      <c r="N34" s="36" t="str">
        <f>IF(OR($I34="",$X34=""),"",$I34*N(INDEX(Fertilisants!$H$6:$H$45,$X34)))</f>
        <v/>
      </c>
      <c r="O34" s="36" t="str">
        <f>IF(OR($I34="",$X34=""),"",$I34*N(INDEX(Fertilisants!$I$6:$I$45,$X34)))</f>
        <v/>
      </c>
      <c r="P34" s="36" t="str">
        <f t="shared" si="1"/>
        <v/>
      </c>
      <c r="Q34" s="5"/>
      <c r="R34" s="5"/>
      <c r="S34" s="8"/>
      <c r="T34" s="45" t="str">
        <f t="shared" si="2"/>
        <v/>
      </c>
      <c r="U34" s="5"/>
      <c r="W34" s="46" t="str">
        <f>IF($C34="","",IFERROR(MATCH($C34,Îlots!$C$6:$C$65,0),""))</f>
        <v/>
      </c>
      <c r="X34" s="46" t="str">
        <f>IF($F34="","",IFERROR(MATCH($F34,Fertilisants!$A$6:$A$45,0),""))</f>
        <v/>
      </c>
      <c r="Y34" s="46" t="str">
        <f>IF($W34="","",INDEX(Îlots!$D$6:$D$65,$W34))</f>
        <v/>
      </c>
      <c r="Z34" s="46" t="str">
        <f>IF($W34="","",INDEX(Îlots!$F$6:$F$65,$W34))</f>
        <v/>
      </c>
      <c r="AA34" s="46" t="str">
        <f>IF($W34="","",IF($E34=ApportCouvert,OccCouvert,INDEX(Îlots!$O$6:$O$65,$W34)))</f>
        <v/>
      </c>
      <c r="AB34" s="46" t="str">
        <f>IF(OR($AA34="",$G34="",$Z34="Non"),"",IFERROR(MATCH($AA34&amp;" | "&amp;$G34,Paramètres!$I$7:$I$41,0),""))</f>
        <v/>
      </c>
      <c r="AC34" s="46" t="str">
        <f t="shared" si="3"/>
        <v/>
      </c>
      <c r="AD34" s="46">
        <f>IF(OR($AB34="",$AC34=""),0,IF(OR(AND(INDEX(Paramètres!$J$7:$J$41,$AB34)&gt;0,IF(INDEX(Paramètres!$J$7:$J$41,$AB34)&lt;=INDEX(Paramètres!$K$7:$K$41,$AB34),AND($AC34&gt;=INDEX(Paramètres!$J$7:$J$41,$AB34),$AC34&lt;=INDEX(Paramètres!$K$7:$K$41,$AB34)),OR($AC34&gt;=INDEX(Paramètres!$J$7:$J$41,$AB34),$AC34&lt;=INDEX(Paramètres!$K$7:$K$41,$AB34)))),AND(INDEX(Paramètres!$L$7:$L$41,$AB34)&gt;0,IF(INDEX(Paramètres!$L$7:$L$41,$AB34)&lt;=INDEX(Paramètres!$M$7:$M$41,$AB34),AND($AC34&gt;=INDEX(Paramètres!$L$7:$L$41,$AB34),$AC34&lt;=INDEX(Paramètres!$M$7:$M$41,$AB34)),OR($AC34&gt;=INDEX(Paramètres!$L$7:$L$41,$AB34),$AC34&lt;=INDEX(Paramètres!$M$7:$M$41,$AB34))))),1,0))</f>
        <v>0</v>
      </c>
      <c r="AE34" s="46">
        <f>IF($X34="",0,IF(INDEX(Fertilisants!$C$6:$C$45,$X34)="Oui",1,0))</f>
        <v>0</v>
      </c>
      <c r="AF34" s="46" t="str">
        <f t="shared" si="4"/>
        <v/>
      </c>
      <c r="AG34" s="46" t="str">
        <f t="shared" si="5"/>
        <v/>
      </c>
      <c r="AH34" s="46" t="str">
        <f t="shared" si="6"/>
        <v/>
      </c>
      <c r="AI34" s="46" t="str">
        <f t="shared" si="7"/>
        <v/>
      </c>
    </row>
    <row r="35" spans="1:35" ht="18" customHeight="1" x14ac:dyDescent="0.25">
      <c r="A35" s="42" t="str">
        <f>IF(B35="","",COUNT($B$6:B35))</f>
        <v/>
      </c>
      <c r="B35" s="26"/>
      <c r="C35" s="5"/>
      <c r="D35" s="28" t="str">
        <f>IF($W35="","",INDEX(Îlots!$N$6:$N$65,$W35))</f>
        <v/>
      </c>
      <c r="E35" s="5"/>
      <c r="F35" s="5"/>
      <c r="G35" s="30" t="str">
        <f>IF($X35="","",INDEX(Fertilisants!$B$6:$B$45,$X35))</f>
        <v/>
      </c>
      <c r="H35" s="43"/>
      <c r="I35" s="44"/>
      <c r="J35" s="30" t="str">
        <f>IF($X35="","",INDEX(Fertilisants!$D$6:$D$45,$X35))</f>
        <v/>
      </c>
      <c r="K35" s="35" t="str">
        <f t="shared" si="0"/>
        <v/>
      </c>
      <c r="L35" s="36" t="str">
        <f>IF(OR($I35="",$X35=""),"",$I35*N(INDEX(Fertilisants!$E$6:$E$45,$X35)))</f>
        <v/>
      </c>
      <c r="M35" s="36" t="str">
        <f>IF(OR($I35="",$X35=""),"",$I35*N(INDEX(Fertilisants!$G$6:$G$45,$X35)))</f>
        <v/>
      </c>
      <c r="N35" s="36" t="str">
        <f>IF(OR($I35="",$X35=""),"",$I35*N(INDEX(Fertilisants!$H$6:$H$45,$X35)))</f>
        <v/>
      </c>
      <c r="O35" s="36" t="str">
        <f>IF(OR($I35="",$X35=""),"",$I35*N(INDEX(Fertilisants!$I$6:$I$45,$X35)))</f>
        <v/>
      </c>
      <c r="P35" s="36" t="str">
        <f t="shared" si="1"/>
        <v/>
      </c>
      <c r="Q35" s="5"/>
      <c r="R35" s="5"/>
      <c r="S35" s="8"/>
      <c r="T35" s="45" t="str">
        <f t="shared" si="2"/>
        <v/>
      </c>
      <c r="U35" s="5"/>
      <c r="W35" s="46" t="str">
        <f>IF($C35="","",IFERROR(MATCH($C35,Îlots!$C$6:$C$65,0),""))</f>
        <v/>
      </c>
      <c r="X35" s="46" t="str">
        <f>IF($F35="","",IFERROR(MATCH($F35,Fertilisants!$A$6:$A$45,0),""))</f>
        <v/>
      </c>
      <c r="Y35" s="46" t="str">
        <f>IF($W35="","",INDEX(Îlots!$D$6:$D$65,$W35))</f>
        <v/>
      </c>
      <c r="Z35" s="46" t="str">
        <f>IF($W35="","",INDEX(Îlots!$F$6:$F$65,$W35))</f>
        <v/>
      </c>
      <c r="AA35" s="46" t="str">
        <f>IF($W35="","",IF($E35=ApportCouvert,OccCouvert,INDEX(Îlots!$O$6:$O$65,$W35)))</f>
        <v/>
      </c>
      <c r="AB35" s="46" t="str">
        <f>IF(OR($AA35="",$G35="",$Z35="Non"),"",IFERROR(MATCH($AA35&amp;" | "&amp;$G35,Paramètres!$I$7:$I$41,0),""))</f>
        <v/>
      </c>
      <c r="AC35" s="46" t="str">
        <f t="shared" si="3"/>
        <v/>
      </c>
      <c r="AD35" s="46">
        <f>IF(OR($AB35="",$AC35=""),0,IF(OR(AND(INDEX(Paramètres!$J$7:$J$41,$AB35)&gt;0,IF(INDEX(Paramètres!$J$7:$J$41,$AB35)&lt;=INDEX(Paramètres!$K$7:$K$41,$AB35),AND($AC35&gt;=INDEX(Paramètres!$J$7:$J$41,$AB35),$AC35&lt;=INDEX(Paramètres!$K$7:$K$41,$AB35)),OR($AC35&gt;=INDEX(Paramètres!$J$7:$J$41,$AB35),$AC35&lt;=INDEX(Paramètres!$K$7:$K$41,$AB35)))),AND(INDEX(Paramètres!$L$7:$L$41,$AB35)&gt;0,IF(INDEX(Paramètres!$L$7:$L$41,$AB35)&lt;=INDEX(Paramètres!$M$7:$M$41,$AB35),AND($AC35&gt;=INDEX(Paramètres!$L$7:$L$41,$AB35),$AC35&lt;=INDEX(Paramètres!$M$7:$M$41,$AB35)),OR($AC35&gt;=INDEX(Paramètres!$L$7:$L$41,$AB35),$AC35&lt;=INDEX(Paramètres!$M$7:$M$41,$AB35))))),1,0))</f>
        <v>0</v>
      </c>
      <c r="AE35" s="46">
        <f>IF($X35="",0,IF(INDEX(Fertilisants!$C$6:$C$45,$X35)="Oui",1,0))</f>
        <v>0</v>
      </c>
      <c r="AF35" s="46" t="str">
        <f t="shared" si="4"/>
        <v/>
      </c>
      <c r="AG35" s="46" t="str">
        <f t="shared" si="5"/>
        <v/>
      </c>
      <c r="AH35" s="46" t="str">
        <f t="shared" si="6"/>
        <v/>
      </c>
      <c r="AI35" s="46" t="str">
        <f t="shared" si="7"/>
        <v/>
      </c>
    </row>
    <row r="36" spans="1:35" ht="18" customHeight="1" x14ac:dyDescent="0.25">
      <c r="A36" s="42" t="str">
        <f>IF(B36="","",COUNT($B$6:B36))</f>
        <v/>
      </c>
      <c r="B36" s="26"/>
      <c r="C36" s="5"/>
      <c r="D36" s="28" t="str">
        <f>IF($W36="","",INDEX(Îlots!$N$6:$N$65,$W36))</f>
        <v/>
      </c>
      <c r="E36" s="5"/>
      <c r="F36" s="5"/>
      <c r="G36" s="30" t="str">
        <f>IF($X36="","",INDEX(Fertilisants!$B$6:$B$45,$X36))</f>
        <v/>
      </c>
      <c r="H36" s="43"/>
      <c r="I36" s="44"/>
      <c r="J36" s="30" t="str">
        <f>IF($X36="","",INDEX(Fertilisants!$D$6:$D$45,$X36))</f>
        <v/>
      </c>
      <c r="K36" s="35" t="str">
        <f t="shared" si="0"/>
        <v/>
      </c>
      <c r="L36" s="36" t="str">
        <f>IF(OR($I36="",$X36=""),"",$I36*N(INDEX(Fertilisants!$E$6:$E$45,$X36)))</f>
        <v/>
      </c>
      <c r="M36" s="36" t="str">
        <f>IF(OR($I36="",$X36=""),"",$I36*N(INDEX(Fertilisants!$G$6:$G$45,$X36)))</f>
        <v/>
      </c>
      <c r="N36" s="36" t="str">
        <f>IF(OR($I36="",$X36=""),"",$I36*N(INDEX(Fertilisants!$H$6:$H$45,$X36)))</f>
        <v/>
      </c>
      <c r="O36" s="36" t="str">
        <f>IF(OR($I36="",$X36=""),"",$I36*N(INDEX(Fertilisants!$I$6:$I$45,$X36)))</f>
        <v/>
      </c>
      <c r="P36" s="36" t="str">
        <f t="shared" si="1"/>
        <v/>
      </c>
      <c r="Q36" s="5"/>
      <c r="R36" s="5"/>
      <c r="S36" s="8"/>
      <c r="T36" s="45" t="str">
        <f t="shared" si="2"/>
        <v/>
      </c>
      <c r="U36" s="5"/>
      <c r="W36" s="46" t="str">
        <f>IF($C36="","",IFERROR(MATCH($C36,Îlots!$C$6:$C$65,0),""))</f>
        <v/>
      </c>
      <c r="X36" s="46" t="str">
        <f>IF($F36="","",IFERROR(MATCH($F36,Fertilisants!$A$6:$A$45,0),""))</f>
        <v/>
      </c>
      <c r="Y36" s="46" t="str">
        <f>IF($W36="","",INDEX(Îlots!$D$6:$D$65,$W36))</f>
        <v/>
      </c>
      <c r="Z36" s="46" t="str">
        <f>IF($W36="","",INDEX(Îlots!$F$6:$F$65,$W36))</f>
        <v/>
      </c>
      <c r="AA36" s="46" t="str">
        <f>IF($W36="","",IF($E36=ApportCouvert,OccCouvert,INDEX(Îlots!$O$6:$O$65,$W36)))</f>
        <v/>
      </c>
      <c r="AB36" s="46" t="str">
        <f>IF(OR($AA36="",$G36="",$Z36="Non"),"",IFERROR(MATCH($AA36&amp;" | "&amp;$G36,Paramètres!$I$7:$I$41,0),""))</f>
        <v/>
      </c>
      <c r="AC36" s="46" t="str">
        <f t="shared" si="3"/>
        <v/>
      </c>
      <c r="AD36" s="46">
        <f>IF(OR($AB36="",$AC36=""),0,IF(OR(AND(INDEX(Paramètres!$J$7:$J$41,$AB36)&gt;0,IF(INDEX(Paramètres!$J$7:$J$41,$AB36)&lt;=INDEX(Paramètres!$K$7:$K$41,$AB36),AND($AC36&gt;=INDEX(Paramètres!$J$7:$J$41,$AB36),$AC36&lt;=INDEX(Paramètres!$K$7:$K$41,$AB36)),OR($AC36&gt;=INDEX(Paramètres!$J$7:$J$41,$AB36),$AC36&lt;=INDEX(Paramètres!$K$7:$K$41,$AB36)))),AND(INDEX(Paramètres!$L$7:$L$41,$AB36)&gt;0,IF(INDEX(Paramètres!$L$7:$L$41,$AB36)&lt;=INDEX(Paramètres!$M$7:$M$41,$AB36),AND($AC36&gt;=INDEX(Paramètres!$L$7:$L$41,$AB36),$AC36&lt;=INDEX(Paramètres!$M$7:$M$41,$AB36)),OR($AC36&gt;=INDEX(Paramètres!$L$7:$L$41,$AB36),$AC36&lt;=INDEX(Paramètres!$M$7:$M$41,$AB36))))),1,0))</f>
        <v>0</v>
      </c>
      <c r="AE36" s="46">
        <f>IF($X36="",0,IF(INDEX(Fertilisants!$C$6:$C$45,$X36)="Oui",1,0))</f>
        <v>0</v>
      </c>
      <c r="AF36" s="46" t="str">
        <f t="shared" si="4"/>
        <v/>
      </c>
      <c r="AG36" s="46" t="str">
        <f t="shared" si="5"/>
        <v/>
      </c>
      <c r="AH36" s="46" t="str">
        <f t="shared" si="6"/>
        <v/>
      </c>
      <c r="AI36" s="46" t="str">
        <f t="shared" si="7"/>
        <v/>
      </c>
    </row>
    <row r="37" spans="1:35" ht="18" customHeight="1" x14ac:dyDescent="0.25">
      <c r="A37" s="42" t="str">
        <f>IF(B37="","",COUNT($B$6:B37))</f>
        <v/>
      </c>
      <c r="B37" s="26"/>
      <c r="C37" s="5"/>
      <c r="D37" s="28" t="str">
        <f>IF($W37="","",INDEX(Îlots!$N$6:$N$65,$W37))</f>
        <v/>
      </c>
      <c r="E37" s="5"/>
      <c r="F37" s="5"/>
      <c r="G37" s="30" t="str">
        <f>IF($X37="","",INDEX(Fertilisants!$B$6:$B$45,$X37))</f>
        <v/>
      </c>
      <c r="H37" s="43"/>
      <c r="I37" s="44"/>
      <c r="J37" s="30" t="str">
        <f>IF($X37="","",INDEX(Fertilisants!$D$6:$D$45,$X37))</f>
        <v/>
      </c>
      <c r="K37" s="35" t="str">
        <f t="shared" si="0"/>
        <v/>
      </c>
      <c r="L37" s="36" t="str">
        <f>IF(OR($I37="",$X37=""),"",$I37*N(INDEX(Fertilisants!$E$6:$E$45,$X37)))</f>
        <v/>
      </c>
      <c r="M37" s="36" t="str">
        <f>IF(OR($I37="",$X37=""),"",$I37*N(INDEX(Fertilisants!$G$6:$G$45,$X37)))</f>
        <v/>
      </c>
      <c r="N37" s="36" t="str">
        <f>IF(OR($I37="",$X37=""),"",$I37*N(INDEX(Fertilisants!$H$6:$H$45,$X37)))</f>
        <v/>
      </c>
      <c r="O37" s="36" t="str">
        <f>IF(OR($I37="",$X37=""),"",$I37*N(INDEX(Fertilisants!$I$6:$I$45,$X37)))</f>
        <v/>
      </c>
      <c r="P37" s="36" t="str">
        <f t="shared" si="1"/>
        <v/>
      </c>
      <c r="Q37" s="5"/>
      <c r="R37" s="5"/>
      <c r="S37" s="8"/>
      <c r="T37" s="45" t="str">
        <f t="shared" si="2"/>
        <v/>
      </c>
      <c r="U37" s="5"/>
      <c r="W37" s="46" t="str">
        <f>IF($C37="","",IFERROR(MATCH($C37,Îlots!$C$6:$C$65,0),""))</f>
        <v/>
      </c>
      <c r="X37" s="46" t="str">
        <f>IF($F37="","",IFERROR(MATCH($F37,Fertilisants!$A$6:$A$45,0),""))</f>
        <v/>
      </c>
      <c r="Y37" s="46" t="str">
        <f>IF($W37="","",INDEX(Îlots!$D$6:$D$65,$W37))</f>
        <v/>
      </c>
      <c r="Z37" s="46" t="str">
        <f>IF($W37="","",INDEX(Îlots!$F$6:$F$65,$W37))</f>
        <v/>
      </c>
      <c r="AA37" s="46" t="str">
        <f>IF($W37="","",IF($E37=ApportCouvert,OccCouvert,INDEX(Îlots!$O$6:$O$65,$W37)))</f>
        <v/>
      </c>
      <c r="AB37" s="46" t="str">
        <f>IF(OR($AA37="",$G37="",$Z37="Non"),"",IFERROR(MATCH($AA37&amp;" | "&amp;$G37,Paramètres!$I$7:$I$41,0),""))</f>
        <v/>
      </c>
      <c r="AC37" s="46" t="str">
        <f t="shared" si="3"/>
        <v/>
      </c>
      <c r="AD37" s="46">
        <f>IF(OR($AB37="",$AC37=""),0,IF(OR(AND(INDEX(Paramètres!$J$7:$J$41,$AB37)&gt;0,IF(INDEX(Paramètres!$J$7:$J$41,$AB37)&lt;=INDEX(Paramètres!$K$7:$K$41,$AB37),AND($AC37&gt;=INDEX(Paramètres!$J$7:$J$41,$AB37),$AC37&lt;=INDEX(Paramètres!$K$7:$K$41,$AB37)),OR($AC37&gt;=INDEX(Paramètres!$J$7:$J$41,$AB37),$AC37&lt;=INDEX(Paramètres!$K$7:$K$41,$AB37)))),AND(INDEX(Paramètres!$L$7:$L$41,$AB37)&gt;0,IF(INDEX(Paramètres!$L$7:$L$41,$AB37)&lt;=INDEX(Paramètres!$M$7:$M$41,$AB37),AND($AC37&gt;=INDEX(Paramètres!$L$7:$L$41,$AB37),$AC37&lt;=INDEX(Paramètres!$M$7:$M$41,$AB37)),OR($AC37&gt;=INDEX(Paramètres!$L$7:$L$41,$AB37),$AC37&lt;=INDEX(Paramètres!$M$7:$M$41,$AB37))))),1,0))</f>
        <v>0</v>
      </c>
      <c r="AE37" s="46">
        <f>IF($X37="",0,IF(INDEX(Fertilisants!$C$6:$C$45,$X37)="Oui",1,0))</f>
        <v>0</v>
      </c>
      <c r="AF37" s="46" t="str">
        <f t="shared" si="4"/>
        <v/>
      </c>
      <c r="AG37" s="46" t="str">
        <f t="shared" si="5"/>
        <v/>
      </c>
      <c r="AH37" s="46" t="str">
        <f t="shared" si="6"/>
        <v/>
      </c>
      <c r="AI37" s="46" t="str">
        <f t="shared" si="7"/>
        <v/>
      </c>
    </row>
    <row r="38" spans="1:35" ht="18" customHeight="1" x14ac:dyDescent="0.25">
      <c r="A38" s="42" t="str">
        <f>IF(B38="","",COUNT($B$6:B38))</f>
        <v/>
      </c>
      <c r="B38" s="26"/>
      <c r="C38" s="5"/>
      <c r="D38" s="28" t="str">
        <f>IF($W38="","",INDEX(Îlots!$N$6:$N$65,$W38))</f>
        <v/>
      </c>
      <c r="E38" s="5"/>
      <c r="F38" s="5"/>
      <c r="G38" s="30" t="str">
        <f>IF($X38="","",INDEX(Fertilisants!$B$6:$B$45,$X38))</f>
        <v/>
      </c>
      <c r="H38" s="43"/>
      <c r="I38" s="44"/>
      <c r="J38" s="30" t="str">
        <f>IF($X38="","",INDEX(Fertilisants!$D$6:$D$45,$X38))</f>
        <v/>
      </c>
      <c r="K38" s="35" t="str">
        <f t="shared" si="0"/>
        <v/>
      </c>
      <c r="L38" s="36" t="str">
        <f>IF(OR($I38="",$X38=""),"",$I38*N(INDEX(Fertilisants!$E$6:$E$45,$X38)))</f>
        <v/>
      </c>
      <c r="M38" s="36" t="str">
        <f>IF(OR($I38="",$X38=""),"",$I38*N(INDEX(Fertilisants!$G$6:$G$45,$X38)))</f>
        <v/>
      </c>
      <c r="N38" s="36" t="str">
        <f>IF(OR($I38="",$X38=""),"",$I38*N(INDEX(Fertilisants!$H$6:$H$45,$X38)))</f>
        <v/>
      </c>
      <c r="O38" s="36" t="str">
        <f>IF(OR($I38="",$X38=""),"",$I38*N(INDEX(Fertilisants!$I$6:$I$45,$X38)))</f>
        <v/>
      </c>
      <c r="P38" s="36" t="str">
        <f t="shared" si="1"/>
        <v/>
      </c>
      <c r="Q38" s="5"/>
      <c r="R38" s="5"/>
      <c r="S38" s="8"/>
      <c r="T38" s="45" t="str">
        <f t="shared" si="2"/>
        <v/>
      </c>
      <c r="U38" s="5"/>
      <c r="W38" s="46" t="str">
        <f>IF($C38="","",IFERROR(MATCH($C38,Îlots!$C$6:$C$65,0),""))</f>
        <v/>
      </c>
      <c r="X38" s="46" t="str">
        <f>IF($F38="","",IFERROR(MATCH($F38,Fertilisants!$A$6:$A$45,0),""))</f>
        <v/>
      </c>
      <c r="Y38" s="46" t="str">
        <f>IF($W38="","",INDEX(Îlots!$D$6:$D$65,$W38))</f>
        <v/>
      </c>
      <c r="Z38" s="46" t="str">
        <f>IF($W38="","",INDEX(Îlots!$F$6:$F$65,$W38))</f>
        <v/>
      </c>
      <c r="AA38" s="46" t="str">
        <f>IF($W38="","",IF($E38=ApportCouvert,OccCouvert,INDEX(Îlots!$O$6:$O$65,$W38)))</f>
        <v/>
      </c>
      <c r="AB38" s="46" t="str">
        <f>IF(OR($AA38="",$G38="",$Z38="Non"),"",IFERROR(MATCH($AA38&amp;" | "&amp;$G38,Paramètres!$I$7:$I$41,0),""))</f>
        <v/>
      </c>
      <c r="AC38" s="46" t="str">
        <f t="shared" si="3"/>
        <v/>
      </c>
      <c r="AD38" s="46">
        <f>IF(OR($AB38="",$AC38=""),0,IF(OR(AND(INDEX(Paramètres!$J$7:$J$41,$AB38)&gt;0,IF(INDEX(Paramètres!$J$7:$J$41,$AB38)&lt;=INDEX(Paramètres!$K$7:$K$41,$AB38),AND($AC38&gt;=INDEX(Paramètres!$J$7:$J$41,$AB38),$AC38&lt;=INDEX(Paramètres!$K$7:$K$41,$AB38)),OR($AC38&gt;=INDEX(Paramètres!$J$7:$J$41,$AB38),$AC38&lt;=INDEX(Paramètres!$K$7:$K$41,$AB38)))),AND(INDEX(Paramètres!$L$7:$L$41,$AB38)&gt;0,IF(INDEX(Paramètres!$L$7:$L$41,$AB38)&lt;=INDEX(Paramètres!$M$7:$M$41,$AB38),AND($AC38&gt;=INDEX(Paramètres!$L$7:$L$41,$AB38),$AC38&lt;=INDEX(Paramètres!$M$7:$M$41,$AB38)),OR($AC38&gt;=INDEX(Paramètres!$L$7:$L$41,$AB38),$AC38&lt;=INDEX(Paramètres!$M$7:$M$41,$AB38))))),1,0))</f>
        <v>0</v>
      </c>
      <c r="AE38" s="46">
        <f>IF($X38="",0,IF(INDEX(Fertilisants!$C$6:$C$45,$X38)="Oui",1,0))</f>
        <v>0</v>
      </c>
      <c r="AF38" s="46" t="str">
        <f t="shared" si="4"/>
        <v/>
      </c>
      <c r="AG38" s="46" t="str">
        <f t="shared" si="5"/>
        <v/>
      </c>
      <c r="AH38" s="46" t="str">
        <f t="shared" si="6"/>
        <v/>
      </c>
      <c r="AI38" s="46" t="str">
        <f t="shared" si="7"/>
        <v/>
      </c>
    </row>
    <row r="39" spans="1:35" ht="18" customHeight="1" x14ac:dyDescent="0.25">
      <c r="A39" s="42" t="str">
        <f>IF(B39="","",COUNT($B$6:B39))</f>
        <v/>
      </c>
      <c r="B39" s="26"/>
      <c r="C39" s="5"/>
      <c r="D39" s="28" t="str">
        <f>IF($W39="","",INDEX(Îlots!$N$6:$N$65,$W39))</f>
        <v/>
      </c>
      <c r="E39" s="5"/>
      <c r="F39" s="5"/>
      <c r="G39" s="30" t="str">
        <f>IF($X39="","",INDEX(Fertilisants!$B$6:$B$45,$X39))</f>
        <v/>
      </c>
      <c r="H39" s="43"/>
      <c r="I39" s="44"/>
      <c r="J39" s="30" t="str">
        <f>IF($X39="","",INDEX(Fertilisants!$D$6:$D$45,$X39))</f>
        <v/>
      </c>
      <c r="K39" s="35" t="str">
        <f t="shared" si="0"/>
        <v/>
      </c>
      <c r="L39" s="36" t="str">
        <f>IF(OR($I39="",$X39=""),"",$I39*N(INDEX(Fertilisants!$E$6:$E$45,$X39)))</f>
        <v/>
      </c>
      <c r="M39" s="36" t="str">
        <f>IF(OR($I39="",$X39=""),"",$I39*N(INDEX(Fertilisants!$G$6:$G$45,$X39)))</f>
        <v/>
      </c>
      <c r="N39" s="36" t="str">
        <f>IF(OR($I39="",$X39=""),"",$I39*N(INDEX(Fertilisants!$H$6:$H$45,$X39)))</f>
        <v/>
      </c>
      <c r="O39" s="36" t="str">
        <f>IF(OR($I39="",$X39=""),"",$I39*N(INDEX(Fertilisants!$I$6:$I$45,$X39)))</f>
        <v/>
      </c>
      <c r="P39" s="36" t="str">
        <f t="shared" si="1"/>
        <v/>
      </c>
      <c r="Q39" s="5"/>
      <c r="R39" s="5"/>
      <c r="S39" s="8"/>
      <c r="T39" s="45" t="str">
        <f t="shared" si="2"/>
        <v/>
      </c>
      <c r="U39" s="5"/>
      <c r="W39" s="46" t="str">
        <f>IF($C39="","",IFERROR(MATCH($C39,Îlots!$C$6:$C$65,0),""))</f>
        <v/>
      </c>
      <c r="X39" s="46" t="str">
        <f>IF($F39="","",IFERROR(MATCH($F39,Fertilisants!$A$6:$A$45,0),""))</f>
        <v/>
      </c>
      <c r="Y39" s="46" t="str">
        <f>IF($W39="","",INDEX(Îlots!$D$6:$D$65,$W39))</f>
        <v/>
      </c>
      <c r="Z39" s="46" t="str">
        <f>IF($W39="","",INDEX(Îlots!$F$6:$F$65,$W39))</f>
        <v/>
      </c>
      <c r="AA39" s="46" t="str">
        <f>IF($W39="","",IF($E39=ApportCouvert,OccCouvert,INDEX(Îlots!$O$6:$O$65,$W39)))</f>
        <v/>
      </c>
      <c r="AB39" s="46" t="str">
        <f>IF(OR($AA39="",$G39="",$Z39="Non"),"",IFERROR(MATCH($AA39&amp;" | "&amp;$G39,Paramètres!$I$7:$I$41,0),""))</f>
        <v/>
      </c>
      <c r="AC39" s="46" t="str">
        <f t="shared" si="3"/>
        <v/>
      </c>
      <c r="AD39" s="46">
        <f>IF(OR($AB39="",$AC39=""),0,IF(OR(AND(INDEX(Paramètres!$J$7:$J$41,$AB39)&gt;0,IF(INDEX(Paramètres!$J$7:$J$41,$AB39)&lt;=INDEX(Paramètres!$K$7:$K$41,$AB39),AND($AC39&gt;=INDEX(Paramètres!$J$7:$J$41,$AB39),$AC39&lt;=INDEX(Paramètres!$K$7:$K$41,$AB39)),OR($AC39&gt;=INDEX(Paramètres!$J$7:$J$41,$AB39),$AC39&lt;=INDEX(Paramètres!$K$7:$K$41,$AB39)))),AND(INDEX(Paramètres!$L$7:$L$41,$AB39)&gt;0,IF(INDEX(Paramètres!$L$7:$L$41,$AB39)&lt;=INDEX(Paramètres!$M$7:$M$41,$AB39),AND($AC39&gt;=INDEX(Paramètres!$L$7:$L$41,$AB39),$AC39&lt;=INDEX(Paramètres!$M$7:$M$41,$AB39)),OR($AC39&gt;=INDEX(Paramètres!$L$7:$L$41,$AB39),$AC39&lt;=INDEX(Paramètres!$M$7:$M$41,$AB39))))),1,0))</f>
        <v>0</v>
      </c>
      <c r="AE39" s="46">
        <f>IF($X39="",0,IF(INDEX(Fertilisants!$C$6:$C$45,$X39)="Oui",1,0))</f>
        <v>0</v>
      </c>
      <c r="AF39" s="46" t="str">
        <f t="shared" si="4"/>
        <v/>
      </c>
      <c r="AG39" s="46" t="str">
        <f t="shared" si="5"/>
        <v/>
      </c>
      <c r="AH39" s="46" t="str">
        <f t="shared" si="6"/>
        <v/>
      </c>
      <c r="AI39" s="46" t="str">
        <f t="shared" si="7"/>
        <v/>
      </c>
    </row>
    <row r="40" spans="1:35" ht="18" customHeight="1" x14ac:dyDescent="0.25">
      <c r="A40" s="42" t="str">
        <f>IF(B40="","",COUNT($B$6:B40))</f>
        <v/>
      </c>
      <c r="B40" s="26"/>
      <c r="C40" s="5"/>
      <c r="D40" s="28" t="str">
        <f>IF($W40="","",INDEX(Îlots!$N$6:$N$65,$W40))</f>
        <v/>
      </c>
      <c r="E40" s="5"/>
      <c r="F40" s="5"/>
      <c r="G40" s="30" t="str">
        <f>IF($X40="","",INDEX(Fertilisants!$B$6:$B$45,$X40))</f>
        <v/>
      </c>
      <c r="H40" s="43"/>
      <c r="I40" s="44"/>
      <c r="J40" s="30" t="str">
        <f>IF($X40="","",INDEX(Fertilisants!$D$6:$D$45,$X40))</f>
        <v/>
      </c>
      <c r="K40" s="35" t="str">
        <f t="shared" si="0"/>
        <v/>
      </c>
      <c r="L40" s="36" t="str">
        <f>IF(OR($I40="",$X40=""),"",$I40*N(INDEX(Fertilisants!$E$6:$E$45,$X40)))</f>
        <v/>
      </c>
      <c r="M40" s="36" t="str">
        <f>IF(OR($I40="",$X40=""),"",$I40*N(INDEX(Fertilisants!$G$6:$G$45,$X40)))</f>
        <v/>
      </c>
      <c r="N40" s="36" t="str">
        <f>IF(OR($I40="",$X40=""),"",$I40*N(INDEX(Fertilisants!$H$6:$H$45,$X40)))</f>
        <v/>
      </c>
      <c r="O40" s="36" t="str">
        <f>IF(OR($I40="",$X40=""),"",$I40*N(INDEX(Fertilisants!$I$6:$I$45,$X40)))</f>
        <v/>
      </c>
      <c r="P40" s="36" t="str">
        <f t="shared" si="1"/>
        <v/>
      </c>
      <c r="Q40" s="5"/>
      <c r="R40" s="5"/>
      <c r="S40" s="8"/>
      <c r="T40" s="45" t="str">
        <f t="shared" si="2"/>
        <v/>
      </c>
      <c r="U40" s="5"/>
      <c r="W40" s="46" t="str">
        <f>IF($C40="","",IFERROR(MATCH($C40,Îlots!$C$6:$C$65,0),""))</f>
        <v/>
      </c>
      <c r="X40" s="46" t="str">
        <f>IF($F40="","",IFERROR(MATCH($F40,Fertilisants!$A$6:$A$45,0),""))</f>
        <v/>
      </c>
      <c r="Y40" s="46" t="str">
        <f>IF($W40="","",INDEX(Îlots!$D$6:$D$65,$W40))</f>
        <v/>
      </c>
      <c r="Z40" s="46" t="str">
        <f>IF($W40="","",INDEX(Îlots!$F$6:$F$65,$W40))</f>
        <v/>
      </c>
      <c r="AA40" s="46" t="str">
        <f>IF($W40="","",IF($E40=ApportCouvert,OccCouvert,INDEX(Îlots!$O$6:$O$65,$W40)))</f>
        <v/>
      </c>
      <c r="AB40" s="46" t="str">
        <f>IF(OR($AA40="",$G40="",$Z40="Non"),"",IFERROR(MATCH($AA40&amp;" | "&amp;$G40,Paramètres!$I$7:$I$41,0),""))</f>
        <v/>
      </c>
      <c r="AC40" s="46" t="str">
        <f t="shared" si="3"/>
        <v/>
      </c>
      <c r="AD40" s="46">
        <f>IF(OR($AB40="",$AC40=""),0,IF(OR(AND(INDEX(Paramètres!$J$7:$J$41,$AB40)&gt;0,IF(INDEX(Paramètres!$J$7:$J$41,$AB40)&lt;=INDEX(Paramètres!$K$7:$K$41,$AB40),AND($AC40&gt;=INDEX(Paramètres!$J$7:$J$41,$AB40),$AC40&lt;=INDEX(Paramètres!$K$7:$K$41,$AB40)),OR($AC40&gt;=INDEX(Paramètres!$J$7:$J$41,$AB40),$AC40&lt;=INDEX(Paramètres!$K$7:$K$41,$AB40)))),AND(INDEX(Paramètres!$L$7:$L$41,$AB40)&gt;0,IF(INDEX(Paramètres!$L$7:$L$41,$AB40)&lt;=INDEX(Paramètres!$M$7:$M$41,$AB40),AND($AC40&gt;=INDEX(Paramètres!$L$7:$L$41,$AB40),$AC40&lt;=INDEX(Paramètres!$M$7:$M$41,$AB40)),OR($AC40&gt;=INDEX(Paramètres!$L$7:$L$41,$AB40),$AC40&lt;=INDEX(Paramètres!$M$7:$M$41,$AB40))))),1,0))</f>
        <v>0</v>
      </c>
      <c r="AE40" s="46">
        <f>IF($X40="",0,IF(INDEX(Fertilisants!$C$6:$C$45,$X40)="Oui",1,0))</f>
        <v>0</v>
      </c>
      <c r="AF40" s="46" t="str">
        <f t="shared" si="4"/>
        <v/>
      </c>
      <c r="AG40" s="46" t="str">
        <f t="shared" si="5"/>
        <v/>
      </c>
      <c r="AH40" s="46" t="str">
        <f t="shared" si="6"/>
        <v/>
      </c>
      <c r="AI40" s="46" t="str">
        <f t="shared" si="7"/>
        <v/>
      </c>
    </row>
    <row r="41" spans="1:35" ht="18" customHeight="1" x14ac:dyDescent="0.25">
      <c r="A41" s="42" t="str">
        <f>IF(B41="","",COUNT($B$6:B41))</f>
        <v/>
      </c>
      <c r="B41" s="26"/>
      <c r="C41" s="5"/>
      <c r="D41" s="28" t="str">
        <f>IF($W41="","",INDEX(Îlots!$N$6:$N$65,$W41))</f>
        <v/>
      </c>
      <c r="E41" s="5"/>
      <c r="F41" s="5"/>
      <c r="G41" s="30" t="str">
        <f>IF($X41="","",INDEX(Fertilisants!$B$6:$B$45,$X41))</f>
        <v/>
      </c>
      <c r="H41" s="43"/>
      <c r="I41" s="44"/>
      <c r="J41" s="30" t="str">
        <f>IF($X41="","",INDEX(Fertilisants!$D$6:$D$45,$X41))</f>
        <v/>
      </c>
      <c r="K41" s="35" t="str">
        <f t="shared" si="0"/>
        <v/>
      </c>
      <c r="L41" s="36" t="str">
        <f>IF(OR($I41="",$X41=""),"",$I41*N(INDEX(Fertilisants!$E$6:$E$45,$X41)))</f>
        <v/>
      </c>
      <c r="M41" s="36" t="str">
        <f>IF(OR($I41="",$X41=""),"",$I41*N(INDEX(Fertilisants!$G$6:$G$45,$X41)))</f>
        <v/>
      </c>
      <c r="N41" s="36" t="str">
        <f>IF(OR($I41="",$X41=""),"",$I41*N(INDEX(Fertilisants!$H$6:$H$45,$X41)))</f>
        <v/>
      </c>
      <c r="O41" s="36" t="str">
        <f>IF(OR($I41="",$X41=""),"",$I41*N(INDEX(Fertilisants!$I$6:$I$45,$X41)))</f>
        <v/>
      </c>
      <c r="P41" s="36" t="str">
        <f t="shared" si="1"/>
        <v/>
      </c>
      <c r="Q41" s="5"/>
      <c r="R41" s="5"/>
      <c r="S41" s="8"/>
      <c r="T41" s="45" t="str">
        <f t="shared" si="2"/>
        <v/>
      </c>
      <c r="U41" s="5"/>
      <c r="W41" s="46" t="str">
        <f>IF($C41="","",IFERROR(MATCH($C41,Îlots!$C$6:$C$65,0),""))</f>
        <v/>
      </c>
      <c r="X41" s="46" t="str">
        <f>IF($F41="","",IFERROR(MATCH($F41,Fertilisants!$A$6:$A$45,0),""))</f>
        <v/>
      </c>
      <c r="Y41" s="46" t="str">
        <f>IF($W41="","",INDEX(Îlots!$D$6:$D$65,$W41))</f>
        <v/>
      </c>
      <c r="Z41" s="46" t="str">
        <f>IF($W41="","",INDEX(Îlots!$F$6:$F$65,$W41))</f>
        <v/>
      </c>
      <c r="AA41" s="46" t="str">
        <f>IF($W41="","",IF($E41=ApportCouvert,OccCouvert,INDEX(Îlots!$O$6:$O$65,$W41)))</f>
        <v/>
      </c>
      <c r="AB41" s="46" t="str">
        <f>IF(OR($AA41="",$G41="",$Z41="Non"),"",IFERROR(MATCH($AA41&amp;" | "&amp;$G41,Paramètres!$I$7:$I$41,0),""))</f>
        <v/>
      </c>
      <c r="AC41" s="46" t="str">
        <f t="shared" si="3"/>
        <v/>
      </c>
      <c r="AD41" s="46">
        <f>IF(OR($AB41="",$AC41=""),0,IF(OR(AND(INDEX(Paramètres!$J$7:$J$41,$AB41)&gt;0,IF(INDEX(Paramètres!$J$7:$J$41,$AB41)&lt;=INDEX(Paramètres!$K$7:$K$41,$AB41),AND($AC41&gt;=INDEX(Paramètres!$J$7:$J$41,$AB41),$AC41&lt;=INDEX(Paramètres!$K$7:$K$41,$AB41)),OR($AC41&gt;=INDEX(Paramètres!$J$7:$J$41,$AB41),$AC41&lt;=INDEX(Paramètres!$K$7:$K$41,$AB41)))),AND(INDEX(Paramètres!$L$7:$L$41,$AB41)&gt;0,IF(INDEX(Paramètres!$L$7:$L$41,$AB41)&lt;=INDEX(Paramètres!$M$7:$M$41,$AB41),AND($AC41&gt;=INDEX(Paramètres!$L$7:$L$41,$AB41),$AC41&lt;=INDEX(Paramètres!$M$7:$M$41,$AB41)),OR($AC41&gt;=INDEX(Paramètres!$L$7:$L$41,$AB41),$AC41&lt;=INDEX(Paramètres!$M$7:$M$41,$AB41))))),1,0))</f>
        <v>0</v>
      </c>
      <c r="AE41" s="46">
        <f>IF($X41="",0,IF(INDEX(Fertilisants!$C$6:$C$45,$X41)="Oui",1,0))</f>
        <v>0</v>
      </c>
      <c r="AF41" s="46" t="str">
        <f t="shared" si="4"/>
        <v/>
      </c>
      <c r="AG41" s="46" t="str">
        <f t="shared" si="5"/>
        <v/>
      </c>
      <c r="AH41" s="46" t="str">
        <f t="shared" si="6"/>
        <v/>
      </c>
      <c r="AI41" s="46" t="str">
        <f t="shared" si="7"/>
        <v/>
      </c>
    </row>
    <row r="42" spans="1:35" ht="18" customHeight="1" x14ac:dyDescent="0.25">
      <c r="A42" s="42" t="str">
        <f>IF(B42="","",COUNT($B$6:B42))</f>
        <v/>
      </c>
      <c r="B42" s="26"/>
      <c r="C42" s="5"/>
      <c r="D42" s="28" t="str">
        <f>IF($W42="","",INDEX(Îlots!$N$6:$N$65,$W42))</f>
        <v/>
      </c>
      <c r="E42" s="5"/>
      <c r="F42" s="5"/>
      <c r="G42" s="30" t="str">
        <f>IF($X42="","",INDEX(Fertilisants!$B$6:$B$45,$X42))</f>
        <v/>
      </c>
      <c r="H42" s="43"/>
      <c r="I42" s="44"/>
      <c r="J42" s="30" t="str">
        <f>IF($X42="","",INDEX(Fertilisants!$D$6:$D$45,$X42))</f>
        <v/>
      </c>
      <c r="K42" s="35" t="str">
        <f t="shared" si="0"/>
        <v/>
      </c>
      <c r="L42" s="36" t="str">
        <f>IF(OR($I42="",$X42=""),"",$I42*N(INDEX(Fertilisants!$E$6:$E$45,$X42)))</f>
        <v/>
      </c>
      <c r="M42" s="36" t="str">
        <f>IF(OR($I42="",$X42=""),"",$I42*N(INDEX(Fertilisants!$G$6:$G$45,$X42)))</f>
        <v/>
      </c>
      <c r="N42" s="36" t="str">
        <f>IF(OR($I42="",$X42=""),"",$I42*N(INDEX(Fertilisants!$H$6:$H$45,$X42)))</f>
        <v/>
      </c>
      <c r="O42" s="36" t="str">
        <f>IF(OR($I42="",$X42=""),"",$I42*N(INDEX(Fertilisants!$I$6:$I$45,$X42)))</f>
        <v/>
      </c>
      <c r="P42" s="36" t="str">
        <f t="shared" si="1"/>
        <v/>
      </c>
      <c r="Q42" s="5"/>
      <c r="R42" s="5"/>
      <c r="S42" s="8"/>
      <c r="T42" s="45" t="str">
        <f t="shared" si="2"/>
        <v/>
      </c>
      <c r="U42" s="5"/>
      <c r="W42" s="46" t="str">
        <f>IF($C42="","",IFERROR(MATCH($C42,Îlots!$C$6:$C$65,0),""))</f>
        <v/>
      </c>
      <c r="X42" s="46" t="str">
        <f>IF($F42="","",IFERROR(MATCH($F42,Fertilisants!$A$6:$A$45,0),""))</f>
        <v/>
      </c>
      <c r="Y42" s="46" t="str">
        <f>IF($W42="","",INDEX(Îlots!$D$6:$D$65,$W42))</f>
        <v/>
      </c>
      <c r="Z42" s="46" t="str">
        <f>IF($W42="","",INDEX(Îlots!$F$6:$F$65,$W42))</f>
        <v/>
      </c>
      <c r="AA42" s="46" t="str">
        <f>IF($W42="","",IF($E42=ApportCouvert,OccCouvert,INDEX(Îlots!$O$6:$O$65,$W42)))</f>
        <v/>
      </c>
      <c r="AB42" s="46" t="str">
        <f>IF(OR($AA42="",$G42="",$Z42="Non"),"",IFERROR(MATCH($AA42&amp;" | "&amp;$G42,Paramètres!$I$7:$I$41,0),""))</f>
        <v/>
      </c>
      <c r="AC42" s="46" t="str">
        <f t="shared" si="3"/>
        <v/>
      </c>
      <c r="AD42" s="46">
        <f>IF(OR($AB42="",$AC42=""),0,IF(OR(AND(INDEX(Paramètres!$J$7:$J$41,$AB42)&gt;0,IF(INDEX(Paramètres!$J$7:$J$41,$AB42)&lt;=INDEX(Paramètres!$K$7:$K$41,$AB42),AND($AC42&gt;=INDEX(Paramètres!$J$7:$J$41,$AB42),$AC42&lt;=INDEX(Paramètres!$K$7:$K$41,$AB42)),OR($AC42&gt;=INDEX(Paramètres!$J$7:$J$41,$AB42),$AC42&lt;=INDEX(Paramètres!$K$7:$K$41,$AB42)))),AND(INDEX(Paramètres!$L$7:$L$41,$AB42)&gt;0,IF(INDEX(Paramètres!$L$7:$L$41,$AB42)&lt;=INDEX(Paramètres!$M$7:$M$41,$AB42),AND($AC42&gt;=INDEX(Paramètres!$L$7:$L$41,$AB42),$AC42&lt;=INDEX(Paramètres!$M$7:$M$41,$AB42)),OR($AC42&gt;=INDEX(Paramètres!$L$7:$L$41,$AB42),$AC42&lt;=INDEX(Paramètres!$M$7:$M$41,$AB42))))),1,0))</f>
        <v>0</v>
      </c>
      <c r="AE42" s="46">
        <f>IF($X42="",0,IF(INDEX(Fertilisants!$C$6:$C$45,$X42)="Oui",1,0))</f>
        <v>0</v>
      </c>
      <c r="AF42" s="46" t="str">
        <f t="shared" si="4"/>
        <v/>
      </c>
      <c r="AG42" s="46" t="str">
        <f t="shared" si="5"/>
        <v/>
      </c>
      <c r="AH42" s="46" t="str">
        <f t="shared" si="6"/>
        <v/>
      </c>
      <c r="AI42" s="46" t="str">
        <f t="shared" si="7"/>
        <v/>
      </c>
    </row>
    <row r="43" spans="1:35" ht="18" customHeight="1" x14ac:dyDescent="0.25">
      <c r="A43" s="42" t="str">
        <f>IF(B43="","",COUNT($B$6:B43))</f>
        <v/>
      </c>
      <c r="B43" s="26"/>
      <c r="C43" s="5"/>
      <c r="D43" s="28" t="str">
        <f>IF($W43="","",INDEX(Îlots!$N$6:$N$65,$W43))</f>
        <v/>
      </c>
      <c r="E43" s="5"/>
      <c r="F43" s="5"/>
      <c r="G43" s="30" t="str">
        <f>IF($X43="","",INDEX(Fertilisants!$B$6:$B$45,$X43))</f>
        <v/>
      </c>
      <c r="H43" s="43"/>
      <c r="I43" s="44"/>
      <c r="J43" s="30" t="str">
        <f>IF($X43="","",INDEX(Fertilisants!$D$6:$D$45,$X43))</f>
        <v/>
      </c>
      <c r="K43" s="35" t="str">
        <f t="shared" si="0"/>
        <v/>
      </c>
      <c r="L43" s="36" t="str">
        <f>IF(OR($I43="",$X43=""),"",$I43*N(INDEX(Fertilisants!$E$6:$E$45,$X43)))</f>
        <v/>
      </c>
      <c r="M43" s="36" t="str">
        <f>IF(OR($I43="",$X43=""),"",$I43*N(INDEX(Fertilisants!$G$6:$G$45,$X43)))</f>
        <v/>
      </c>
      <c r="N43" s="36" t="str">
        <f>IF(OR($I43="",$X43=""),"",$I43*N(INDEX(Fertilisants!$H$6:$H$45,$X43)))</f>
        <v/>
      </c>
      <c r="O43" s="36" t="str">
        <f>IF(OR($I43="",$X43=""),"",$I43*N(INDEX(Fertilisants!$I$6:$I$45,$X43)))</f>
        <v/>
      </c>
      <c r="P43" s="36" t="str">
        <f t="shared" si="1"/>
        <v/>
      </c>
      <c r="Q43" s="5"/>
      <c r="R43" s="5"/>
      <c r="S43" s="8"/>
      <c r="T43" s="45" t="str">
        <f t="shared" si="2"/>
        <v/>
      </c>
      <c r="U43" s="5"/>
      <c r="W43" s="46" t="str">
        <f>IF($C43="","",IFERROR(MATCH($C43,Îlots!$C$6:$C$65,0),""))</f>
        <v/>
      </c>
      <c r="X43" s="46" t="str">
        <f>IF($F43="","",IFERROR(MATCH($F43,Fertilisants!$A$6:$A$45,0),""))</f>
        <v/>
      </c>
      <c r="Y43" s="46" t="str">
        <f>IF($W43="","",INDEX(Îlots!$D$6:$D$65,$W43))</f>
        <v/>
      </c>
      <c r="Z43" s="46" t="str">
        <f>IF($W43="","",INDEX(Îlots!$F$6:$F$65,$W43))</f>
        <v/>
      </c>
      <c r="AA43" s="46" t="str">
        <f>IF($W43="","",IF($E43=ApportCouvert,OccCouvert,INDEX(Îlots!$O$6:$O$65,$W43)))</f>
        <v/>
      </c>
      <c r="AB43" s="46" t="str">
        <f>IF(OR($AA43="",$G43="",$Z43="Non"),"",IFERROR(MATCH($AA43&amp;" | "&amp;$G43,Paramètres!$I$7:$I$41,0),""))</f>
        <v/>
      </c>
      <c r="AC43" s="46" t="str">
        <f t="shared" si="3"/>
        <v/>
      </c>
      <c r="AD43" s="46">
        <f>IF(OR($AB43="",$AC43=""),0,IF(OR(AND(INDEX(Paramètres!$J$7:$J$41,$AB43)&gt;0,IF(INDEX(Paramètres!$J$7:$J$41,$AB43)&lt;=INDEX(Paramètres!$K$7:$K$41,$AB43),AND($AC43&gt;=INDEX(Paramètres!$J$7:$J$41,$AB43),$AC43&lt;=INDEX(Paramètres!$K$7:$K$41,$AB43)),OR($AC43&gt;=INDEX(Paramètres!$J$7:$J$41,$AB43),$AC43&lt;=INDEX(Paramètres!$K$7:$K$41,$AB43)))),AND(INDEX(Paramètres!$L$7:$L$41,$AB43)&gt;0,IF(INDEX(Paramètres!$L$7:$L$41,$AB43)&lt;=INDEX(Paramètres!$M$7:$M$41,$AB43),AND($AC43&gt;=INDEX(Paramètres!$L$7:$L$41,$AB43),$AC43&lt;=INDEX(Paramètres!$M$7:$M$41,$AB43)),OR($AC43&gt;=INDEX(Paramètres!$L$7:$L$41,$AB43),$AC43&lt;=INDEX(Paramètres!$M$7:$M$41,$AB43))))),1,0))</f>
        <v>0</v>
      </c>
      <c r="AE43" s="46">
        <f>IF($X43="",0,IF(INDEX(Fertilisants!$C$6:$C$45,$X43)="Oui",1,0))</f>
        <v>0</v>
      </c>
      <c r="AF43" s="46" t="str">
        <f t="shared" si="4"/>
        <v/>
      </c>
      <c r="AG43" s="46" t="str">
        <f t="shared" si="5"/>
        <v/>
      </c>
      <c r="AH43" s="46" t="str">
        <f t="shared" si="6"/>
        <v/>
      </c>
      <c r="AI43" s="46" t="str">
        <f t="shared" si="7"/>
        <v/>
      </c>
    </row>
    <row r="44" spans="1:35" ht="18" customHeight="1" x14ac:dyDescent="0.25">
      <c r="A44" s="42" t="str">
        <f>IF(B44="","",COUNT($B$6:B44))</f>
        <v/>
      </c>
      <c r="B44" s="26"/>
      <c r="C44" s="5"/>
      <c r="D44" s="28" t="str">
        <f>IF($W44="","",INDEX(Îlots!$N$6:$N$65,$W44))</f>
        <v/>
      </c>
      <c r="E44" s="5"/>
      <c r="F44" s="5"/>
      <c r="G44" s="30" t="str">
        <f>IF($X44="","",INDEX(Fertilisants!$B$6:$B$45,$X44))</f>
        <v/>
      </c>
      <c r="H44" s="43"/>
      <c r="I44" s="44"/>
      <c r="J44" s="30" t="str">
        <f>IF($X44="","",INDEX(Fertilisants!$D$6:$D$45,$X44))</f>
        <v/>
      </c>
      <c r="K44" s="35" t="str">
        <f t="shared" si="0"/>
        <v/>
      </c>
      <c r="L44" s="36" t="str">
        <f>IF(OR($I44="",$X44=""),"",$I44*N(INDEX(Fertilisants!$E$6:$E$45,$X44)))</f>
        <v/>
      </c>
      <c r="M44" s="36" t="str">
        <f>IF(OR($I44="",$X44=""),"",$I44*N(INDEX(Fertilisants!$G$6:$G$45,$X44)))</f>
        <v/>
      </c>
      <c r="N44" s="36" t="str">
        <f>IF(OR($I44="",$X44=""),"",$I44*N(INDEX(Fertilisants!$H$6:$H$45,$X44)))</f>
        <v/>
      </c>
      <c r="O44" s="36" t="str">
        <f>IF(OR($I44="",$X44=""),"",$I44*N(INDEX(Fertilisants!$I$6:$I$45,$X44)))</f>
        <v/>
      </c>
      <c r="P44" s="36" t="str">
        <f t="shared" si="1"/>
        <v/>
      </c>
      <c r="Q44" s="5"/>
      <c r="R44" s="5"/>
      <c r="S44" s="8"/>
      <c r="T44" s="45" t="str">
        <f t="shared" si="2"/>
        <v/>
      </c>
      <c r="U44" s="5"/>
      <c r="W44" s="46" t="str">
        <f>IF($C44="","",IFERROR(MATCH($C44,Îlots!$C$6:$C$65,0),""))</f>
        <v/>
      </c>
      <c r="X44" s="46" t="str">
        <f>IF($F44="","",IFERROR(MATCH($F44,Fertilisants!$A$6:$A$45,0),""))</f>
        <v/>
      </c>
      <c r="Y44" s="46" t="str">
        <f>IF($W44="","",INDEX(Îlots!$D$6:$D$65,$W44))</f>
        <v/>
      </c>
      <c r="Z44" s="46" t="str">
        <f>IF($W44="","",INDEX(Îlots!$F$6:$F$65,$W44))</f>
        <v/>
      </c>
      <c r="AA44" s="46" t="str">
        <f>IF($W44="","",IF($E44=ApportCouvert,OccCouvert,INDEX(Îlots!$O$6:$O$65,$W44)))</f>
        <v/>
      </c>
      <c r="AB44" s="46" t="str">
        <f>IF(OR($AA44="",$G44="",$Z44="Non"),"",IFERROR(MATCH($AA44&amp;" | "&amp;$G44,Paramètres!$I$7:$I$41,0),""))</f>
        <v/>
      </c>
      <c r="AC44" s="46" t="str">
        <f t="shared" si="3"/>
        <v/>
      </c>
      <c r="AD44" s="46">
        <f>IF(OR($AB44="",$AC44=""),0,IF(OR(AND(INDEX(Paramètres!$J$7:$J$41,$AB44)&gt;0,IF(INDEX(Paramètres!$J$7:$J$41,$AB44)&lt;=INDEX(Paramètres!$K$7:$K$41,$AB44),AND($AC44&gt;=INDEX(Paramètres!$J$7:$J$41,$AB44),$AC44&lt;=INDEX(Paramètres!$K$7:$K$41,$AB44)),OR($AC44&gt;=INDEX(Paramètres!$J$7:$J$41,$AB44),$AC44&lt;=INDEX(Paramètres!$K$7:$K$41,$AB44)))),AND(INDEX(Paramètres!$L$7:$L$41,$AB44)&gt;0,IF(INDEX(Paramètres!$L$7:$L$41,$AB44)&lt;=INDEX(Paramètres!$M$7:$M$41,$AB44),AND($AC44&gt;=INDEX(Paramètres!$L$7:$L$41,$AB44),$AC44&lt;=INDEX(Paramètres!$M$7:$M$41,$AB44)),OR($AC44&gt;=INDEX(Paramètres!$L$7:$L$41,$AB44),$AC44&lt;=INDEX(Paramètres!$M$7:$M$41,$AB44))))),1,0))</f>
        <v>0</v>
      </c>
      <c r="AE44" s="46">
        <f>IF($X44="",0,IF(INDEX(Fertilisants!$C$6:$C$45,$X44)="Oui",1,0))</f>
        <v>0</v>
      </c>
      <c r="AF44" s="46" t="str">
        <f t="shared" si="4"/>
        <v/>
      </c>
      <c r="AG44" s="46" t="str">
        <f t="shared" si="5"/>
        <v/>
      </c>
      <c r="AH44" s="46" t="str">
        <f t="shared" si="6"/>
        <v/>
      </c>
      <c r="AI44" s="46" t="str">
        <f t="shared" si="7"/>
        <v/>
      </c>
    </row>
    <row r="45" spans="1:35" ht="18" customHeight="1" x14ac:dyDescent="0.25">
      <c r="A45" s="42" t="str">
        <f>IF(B45="","",COUNT($B$6:B45))</f>
        <v/>
      </c>
      <c r="B45" s="26"/>
      <c r="C45" s="5"/>
      <c r="D45" s="28" t="str">
        <f>IF($W45="","",INDEX(Îlots!$N$6:$N$65,$W45))</f>
        <v/>
      </c>
      <c r="E45" s="5"/>
      <c r="F45" s="5"/>
      <c r="G45" s="30" t="str">
        <f>IF($X45="","",INDEX(Fertilisants!$B$6:$B$45,$X45))</f>
        <v/>
      </c>
      <c r="H45" s="43"/>
      <c r="I45" s="44"/>
      <c r="J45" s="30" t="str">
        <f>IF($X45="","",INDEX(Fertilisants!$D$6:$D$45,$X45))</f>
        <v/>
      </c>
      <c r="K45" s="35" t="str">
        <f t="shared" si="0"/>
        <v/>
      </c>
      <c r="L45" s="36" t="str">
        <f>IF(OR($I45="",$X45=""),"",$I45*N(INDEX(Fertilisants!$E$6:$E$45,$X45)))</f>
        <v/>
      </c>
      <c r="M45" s="36" t="str">
        <f>IF(OR($I45="",$X45=""),"",$I45*N(INDEX(Fertilisants!$G$6:$G$45,$X45)))</f>
        <v/>
      </c>
      <c r="N45" s="36" t="str">
        <f>IF(OR($I45="",$X45=""),"",$I45*N(INDEX(Fertilisants!$H$6:$H$45,$X45)))</f>
        <v/>
      </c>
      <c r="O45" s="36" t="str">
        <f>IF(OR($I45="",$X45=""),"",$I45*N(INDEX(Fertilisants!$I$6:$I$45,$X45)))</f>
        <v/>
      </c>
      <c r="P45" s="36" t="str">
        <f t="shared" si="1"/>
        <v/>
      </c>
      <c r="Q45" s="5"/>
      <c r="R45" s="5"/>
      <c r="S45" s="8"/>
      <c r="T45" s="45" t="str">
        <f t="shared" si="2"/>
        <v/>
      </c>
      <c r="U45" s="5"/>
      <c r="W45" s="46" t="str">
        <f>IF($C45="","",IFERROR(MATCH($C45,Îlots!$C$6:$C$65,0),""))</f>
        <v/>
      </c>
      <c r="X45" s="46" t="str">
        <f>IF($F45="","",IFERROR(MATCH($F45,Fertilisants!$A$6:$A$45,0),""))</f>
        <v/>
      </c>
      <c r="Y45" s="46" t="str">
        <f>IF($W45="","",INDEX(Îlots!$D$6:$D$65,$W45))</f>
        <v/>
      </c>
      <c r="Z45" s="46" t="str">
        <f>IF($W45="","",INDEX(Îlots!$F$6:$F$65,$W45))</f>
        <v/>
      </c>
      <c r="AA45" s="46" t="str">
        <f>IF($W45="","",IF($E45=ApportCouvert,OccCouvert,INDEX(Îlots!$O$6:$O$65,$W45)))</f>
        <v/>
      </c>
      <c r="AB45" s="46" t="str">
        <f>IF(OR($AA45="",$G45="",$Z45="Non"),"",IFERROR(MATCH($AA45&amp;" | "&amp;$G45,Paramètres!$I$7:$I$41,0),""))</f>
        <v/>
      </c>
      <c r="AC45" s="46" t="str">
        <f t="shared" si="3"/>
        <v/>
      </c>
      <c r="AD45" s="46">
        <f>IF(OR($AB45="",$AC45=""),0,IF(OR(AND(INDEX(Paramètres!$J$7:$J$41,$AB45)&gt;0,IF(INDEX(Paramètres!$J$7:$J$41,$AB45)&lt;=INDEX(Paramètres!$K$7:$K$41,$AB45),AND($AC45&gt;=INDEX(Paramètres!$J$7:$J$41,$AB45),$AC45&lt;=INDEX(Paramètres!$K$7:$K$41,$AB45)),OR($AC45&gt;=INDEX(Paramètres!$J$7:$J$41,$AB45),$AC45&lt;=INDEX(Paramètres!$K$7:$K$41,$AB45)))),AND(INDEX(Paramètres!$L$7:$L$41,$AB45)&gt;0,IF(INDEX(Paramètres!$L$7:$L$41,$AB45)&lt;=INDEX(Paramètres!$M$7:$M$41,$AB45),AND($AC45&gt;=INDEX(Paramètres!$L$7:$L$41,$AB45),$AC45&lt;=INDEX(Paramètres!$M$7:$M$41,$AB45)),OR($AC45&gt;=INDEX(Paramètres!$L$7:$L$41,$AB45),$AC45&lt;=INDEX(Paramètres!$M$7:$M$41,$AB45))))),1,0))</f>
        <v>0</v>
      </c>
      <c r="AE45" s="46">
        <f>IF($X45="",0,IF(INDEX(Fertilisants!$C$6:$C$45,$X45)="Oui",1,0))</f>
        <v>0</v>
      </c>
      <c r="AF45" s="46" t="str">
        <f t="shared" si="4"/>
        <v/>
      </c>
      <c r="AG45" s="46" t="str">
        <f t="shared" si="5"/>
        <v/>
      </c>
      <c r="AH45" s="46" t="str">
        <f t="shared" si="6"/>
        <v/>
      </c>
      <c r="AI45" s="46" t="str">
        <f t="shared" si="7"/>
        <v/>
      </c>
    </row>
    <row r="46" spans="1:35" ht="18" customHeight="1" x14ac:dyDescent="0.25">
      <c r="A46" s="42" t="str">
        <f>IF(B46="","",COUNT($B$6:B46))</f>
        <v/>
      </c>
      <c r="B46" s="26"/>
      <c r="C46" s="5"/>
      <c r="D46" s="28" t="str">
        <f>IF($W46="","",INDEX(Îlots!$N$6:$N$65,$W46))</f>
        <v/>
      </c>
      <c r="E46" s="5"/>
      <c r="F46" s="5"/>
      <c r="G46" s="30" t="str">
        <f>IF($X46="","",INDEX(Fertilisants!$B$6:$B$45,$X46))</f>
        <v/>
      </c>
      <c r="H46" s="43"/>
      <c r="I46" s="44"/>
      <c r="J46" s="30" t="str">
        <f>IF($X46="","",INDEX(Fertilisants!$D$6:$D$45,$X46))</f>
        <v/>
      </c>
      <c r="K46" s="35" t="str">
        <f t="shared" si="0"/>
        <v/>
      </c>
      <c r="L46" s="36" t="str">
        <f>IF(OR($I46="",$X46=""),"",$I46*N(INDEX(Fertilisants!$E$6:$E$45,$X46)))</f>
        <v/>
      </c>
      <c r="M46" s="36" t="str">
        <f>IF(OR($I46="",$X46=""),"",$I46*N(INDEX(Fertilisants!$G$6:$G$45,$X46)))</f>
        <v/>
      </c>
      <c r="N46" s="36" t="str">
        <f>IF(OR($I46="",$X46=""),"",$I46*N(INDEX(Fertilisants!$H$6:$H$45,$X46)))</f>
        <v/>
      </c>
      <c r="O46" s="36" t="str">
        <f>IF(OR($I46="",$X46=""),"",$I46*N(INDEX(Fertilisants!$I$6:$I$45,$X46)))</f>
        <v/>
      </c>
      <c r="P46" s="36" t="str">
        <f t="shared" si="1"/>
        <v/>
      </c>
      <c r="Q46" s="5"/>
      <c r="R46" s="5"/>
      <c r="S46" s="8"/>
      <c r="T46" s="45" t="str">
        <f t="shared" si="2"/>
        <v/>
      </c>
      <c r="U46" s="5"/>
      <c r="W46" s="46" t="str">
        <f>IF($C46="","",IFERROR(MATCH($C46,Îlots!$C$6:$C$65,0),""))</f>
        <v/>
      </c>
      <c r="X46" s="46" t="str">
        <f>IF($F46="","",IFERROR(MATCH($F46,Fertilisants!$A$6:$A$45,0),""))</f>
        <v/>
      </c>
      <c r="Y46" s="46" t="str">
        <f>IF($W46="","",INDEX(Îlots!$D$6:$D$65,$W46))</f>
        <v/>
      </c>
      <c r="Z46" s="46" t="str">
        <f>IF($W46="","",INDEX(Îlots!$F$6:$F$65,$W46))</f>
        <v/>
      </c>
      <c r="AA46" s="46" t="str">
        <f>IF($W46="","",IF($E46=ApportCouvert,OccCouvert,INDEX(Îlots!$O$6:$O$65,$W46)))</f>
        <v/>
      </c>
      <c r="AB46" s="46" t="str">
        <f>IF(OR($AA46="",$G46="",$Z46="Non"),"",IFERROR(MATCH($AA46&amp;" | "&amp;$G46,Paramètres!$I$7:$I$41,0),""))</f>
        <v/>
      </c>
      <c r="AC46" s="46" t="str">
        <f t="shared" si="3"/>
        <v/>
      </c>
      <c r="AD46" s="46">
        <f>IF(OR($AB46="",$AC46=""),0,IF(OR(AND(INDEX(Paramètres!$J$7:$J$41,$AB46)&gt;0,IF(INDEX(Paramètres!$J$7:$J$41,$AB46)&lt;=INDEX(Paramètres!$K$7:$K$41,$AB46),AND($AC46&gt;=INDEX(Paramètres!$J$7:$J$41,$AB46),$AC46&lt;=INDEX(Paramètres!$K$7:$K$41,$AB46)),OR($AC46&gt;=INDEX(Paramètres!$J$7:$J$41,$AB46),$AC46&lt;=INDEX(Paramètres!$K$7:$K$41,$AB46)))),AND(INDEX(Paramètres!$L$7:$L$41,$AB46)&gt;0,IF(INDEX(Paramètres!$L$7:$L$41,$AB46)&lt;=INDEX(Paramètres!$M$7:$M$41,$AB46),AND($AC46&gt;=INDEX(Paramètres!$L$7:$L$41,$AB46),$AC46&lt;=INDEX(Paramètres!$M$7:$M$41,$AB46)),OR($AC46&gt;=INDEX(Paramètres!$L$7:$L$41,$AB46),$AC46&lt;=INDEX(Paramètres!$M$7:$M$41,$AB46))))),1,0))</f>
        <v>0</v>
      </c>
      <c r="AE46" s="46">
        <f>IF($X46="",0,IF(INDEX(Fertilisants!$C$6:$C$45,$X46)="Oui",1,0))</f>
        <v>0</v>
      </c>
      <c r="AF46" s="46" t="str">
        <f t="shared" si="4"/>
        <v/>
      </c>
      <c r="AG46" s="46" t="str">
        <f t="shared" si="5"/>
        <v/>
      </c>
      <c r="AH46" s="46" t="str">
        <f t="shared" si="6"/>
        <v/>
      </c>
      <c r="AI46" s="46" t="str">
        <f t="shared" si="7"/>
        <v/>
      </c>
    </row>
    <row r="47" spans="1:35" ht="18" customHeight="1" x14ac:dyDescent="0.25">
      <c r="A47" s="42" t="str">
        <f>IF(B47="","",COUNT($B$6:B47))</f>
        <v/>
      </c>
      <c r="B47" s="26"/>
      <c r="C47" s="5"/>
      <c r="D47" s="28" t="str">
        <f>IF($W47="","",INDEX(Îlots!$N$6:$N$65,$W47))</f>
        <v/>
      </c>
      <c r="E47" s="5"/>
      <c r="F47" s="5"/>
      <c r="G47" s="30" t="str">
        <f>IF($X47="","",INDEX(Fertilisants!$B$6:$B$45,$X47))</f>
        <v/>
      </c>
      <c r="H47" s="43"/>
      <c r="I47" s="44"/>
      <c r="J47" s="30" t="str">
        <f>IF($X47="","",INDEX(Fertilisants!$D$6:$D$45,$X47))</f>
        <v/>
      </c>
      <c r="K47" s="35" t="str">
        <f t="shared" si="0"/>
        <v/>
      </c>
      <c r="L47" s="36" t="str">
        <f>IF(OR($I47="",$X47=""),"",$I47*N(INDEX(Fertilisants!$E$6:$E$45,$X47)))</f>
        <v/>
      </c>
      <c r="M47" s="36" t="str">
        <f>IF(OR($I47="",$X47=""),"",$I47*N(INDEX(Fertilisants!$G$6:$G$45,$X47)))</f>
        <v/>
      </c>
      <c r="N47" s="36" t="str">
        <f>IF(OR($I47="",$X47=""),"",$I47*N(INDEX(Fertilisants!$H$6:$H$45,$X47)))</f>
        <v/>
      </c>
      <c r="O47" s="36" t="str">
        <f>IF(OR($I47="",$X47=""),"",$I47*N(INDEX(Fertilisants!$I$6:$I$45,$X47)))</f>
        <v/>
      </c>
      <c r="P47" s="36" t="str">
        <f t="shared" si="1"/>
        <v/>
      </c>
      <c r="Q47" s="5"/>
      <c r="R47" s="5"/>
      <c r="S47" s="8"/>
      <c r="T47" s="45" t="str">
        <f t="shared" si="2"/>
        <v/>
      </c>
      <c r="U47" s="5"/>
      <c r="W47" s="46" t="str">
        <f>IF($C47="","",IFERROR(MATCH($C47,Îlots!$C$6:$C$65,0),""))</f>
        <v/>
      </c>
      <c r="X47" s="46" t="str">
        <f>IF($F47="","",IFERROR(MATCH($F47,Fertilisants!$A$6:$A$45,0),""))</f>
        <v/>
      </c>
      <c r="Y47" s="46" t="str">
        <f>IF($W47="","",INDEX(Îlots!$D$6:$D$65,$W47))</f>
        <v/>
      </c>
      <c r="Z47" s="46" t="str">
        <f>IF($W47="","",INDEX(Îlots!$F$6:$F$65,$W47))</f>
        <v/>
      </c>
      <c r="AA47" s="46" t="str">
        <f>IF($W47="","",IF($E47=ApportCouvert,OccCouvert,INDEX(Îlots!$O$6:$O$65,$W47)))</f>
        <v/>
      </c>
      <c r="AB47" s="46" t="str">
        <f>IF(OR($AA47="",$G47="",$Z47="Non"),"",IFERROR(MATCH($AA47&amp;" | "&amp;$G47,Paramètres!$I$7:$I$41,0),""))</f>
        <v/>
      </c>
      <c r="AC47" s="46" t="str">
        <f t="shared" si="3"/>
        <v/>
      </c>
      <c r="AD47" s="46">
        <f>IF(OR($AB47="",$AC47=""),0,IF(OR(AND(INDEX(Paramètres!$J$7:$J$41,$AB47)&gt;0,IF(INDEX(Paramètres!$J$7:$J$41,$AB47)&lt;=INDEX(Paramètres!$K$7:$K$41,$AB47),AND($AC47&gt;=INDEX(Paramètres!$J$7:$J$41,$AB47),$AC47&lt;=INDEX(Paramètres!$K$7:$K$41,$AB47)),OR($AC47&gt;=INDEX(Paramètres!$J$7:$J$41,$AB47),$AC47&lt;=INDEX(Paramètres!$K$7:$K$41,$AB47)))),AND(INDEX(Paramètres!$L$7:$L$41,$AB47)&gt;0,IF(INDEX(Paramètres!$L$7:$L$41,$AB47)&lt;=INDEX(Paramètres!$M$7:$M$41,$AB47),AND($AC47&gt;=INDEX(Paramètres!$L$7:$L$41,$AB47),$AC47&lt;=INDEX(Paramètres!$M$7:$M$41,$AB47)),OR($AC47&gt;=INDEX(Paramètres!$L$7:$L$41,$AB47),$AC47&lt;=INDEX(Paramètres!$M$7:$M$41,$AB47))))),1,0))</f>
        <v>0</v>
      </c>
      <c r="AE47" s="46">
        <f>IF($X47="",0,IF(INDEX(Fertilisants!$C$6:$C$45,$X47)="Oui",1,0))</f>
        <v>0</v>
      </c>
      <c r="AF47" s="46" t="str">
        <f t="shared" si="4"/>
        <v/>
      </c>
      <c r="AG47" s="46" t="str">
        <f t="shared" si="5"/>
        <v/>
      </c>
      <c r="AH47" s="46" t="str">
        <f t="shared" si="6"/>
        <v/>
      </c>
      <c r="AI47" s="46" t="str">
        <f t="shared" si="7"/>
        <v/>
      </c>
    </row>
    <row r="48" spans="1:35" ht="18" customHeight="1" x14ac:dyDescent="0.25">
      <c r="A48" s="42" t="str">
        <f>IF(B48="","",COUNT($B$6:B48))</f>
        <v/>
      </c>
      <c r="B48" s="26"/>
      <c r="C48" s="5"/>
      <c r="D48" s="28" t="str">
        <f>IF($W48="","",INDEX(Îlots!$N$6:$N$65,$W48))</f>
        <v/>
      </c>
      <c r="E48" s="5"/>
      <c r="F48" s="5"/>
      <c r="G48" s="30" t="str">
        <f>IF($X48="","",INDEX(Fertilisants!$B$6:$B$45,$X48))</f>
        <v/>
      </c>
      <c r="H48" s="43"/>
      <c r="I48" s="44"/>
      <c r="J48" s="30" t="str">
        <f>IF($X48="","",INDEX(Fertilisants!$D$6:$D$45,$X48))</f>
        <v/>
      </c>
      <c r="K48" s="35" t="str">
        <f t="shared" si="0"/>
        <v/>
      </c>
      <c r="L48" s="36" t="str">
        <f>IF(OR($I48="",$X48=""),"",$I48*N(INDEX(Fertilisants!$E$6:$E$45,$X48)))</f>
        <v/>
      </c>
      <c r="M48" s="36" t="str">
        <f>IF(OR($I48="",$X48=""),"",$I48*N(INDEX(Fertilisants!$G$6:$G$45,$X48)))</f>
        <v/>
      </c>
      <c r="N48" s="36" t="str">
        <f>IF(OR($I48="",$X48=""),"",$I48*N(INDEX(Fertilisants!$H$6:$H$45,$X48)))</f>
        <v/>
      </c>
      <c r="O48" s="36" t="str">
        <f>IF(OR($I48="",$X48=""),"",$I48*N(INDEX(Fertilisants!$I$6:$I$45,$X48)))</f>
        <v/>
      </c>
      <c r="P48" s="36" t="str">
        <f t="shared" si="1"/>
        <v/>
      </c>
      <c r="Q48" s="5"/>
      <c r="R48" s="5"/>
      <c r="S48" s="8"/>
      <c r="T48" s="45" t="str">
        <f t="shared" si="2"/>
        <v/>
      </c>
      <c r="U48" s="5"/>
      <c r="W48" s="46" t="str">
        <f>IF($C48="","",IFERROR(MATCH($C48,Îlots!$C$6:$C$65,0),""))</f>
        <v/>
      </c>
      <c r="X48" s="46" t="str">
        <f>IF($F48="","",IFERROR(MATCH($F48,Fertilisants!$A$6:$A$45,0),""))</f>
        <v/>
      </c>
      <c r="Y48" s="46" t="str">
        <f>IF($W48="","",INDEX(Îlots!$D$6:$D$65,$W48))</f>
        <v/>
      </c>
      <c r="Z48" s="46" t="str">
        <f>IF($W48="","",INDEX(Îlots!$F$6:$F$65,$W48))</f>
        <v/>
      </c>
      <c r="AA48" s="46" t="str">
        <f>IF($W48="","",IF($E48=ApportCouvert,OccCouvert,INDEX(Îlots!$O$6:$O$65,$W48)))</f>
        <v/>
      </c>
      <c r="AB48" s="46" t="str">
        <f>IF(OR($AA48="",$G48="",$Z48="Non"),"",IFERROR(MATCH($AA48&amp;" | "&amp;$G48,Paramètres!$I$7:$I$41,0),""))</f>
        <v/>
      </c>
      <c r="AC48" s="46" t="str">
        <f t="shared" si="3"/>
        <v/>
      </c>
      <c r="AD48" s="46">
        <f>IF(OR($AB48="",$AC48=""),0,IF(OR(AND(INDEX(Paramètres!$J$7:$J$41,$AB48)&gt;0,IF(INDEX(Paramètres!$J$7:$J$41,$AB48)&lt;=INDEX(Paramètres!$K$7:$K$41,$AB48),AND($AC48&gt;=INDEX(Paramètres!$J$7:$J$41,$AB48),$AC48&lt;=INDEX(Paramètres!$K$7:$K$41,$AB48)),OR($AC48&gt;=INDEX(Paramètres!$J$7:$J$41,$AB48),$AC48&lt;=INDEX(Paramètres!$K$7:$K$41,$AB48)))),AND(INDEX(Paramètres!$L$7:$L$41,$AB48)&gt;0,IF(INDEX(Paramètres!$L$7:$L$41,$AB48)&lt;=INDEX(Paramètres!$M$7:$M$41,$AB48),AND($AC48&gt;=INDEX(Paramètres!$L$7:$L$41,$AB48),$AC48&lt;=INDEX(Paramètres!$M$7:$M$41,$AB48)),OR($AC48&gt;=INDEX(Paramètres!$L$7:$L$41,$AB48),$AC48&lt;=INDEX(Paramètres!$M$7:$M$41,$AB48))))),1,0))</f>
        <v>0</v>
      </c>
      <c r="AE48" s="46">
        <f>IF($X48="",0,IF(INDEX(Fertilisants!$C$6:$C$45,$X48)="Oui",1,0))</f>
        <v>0</v>
      </c>
      <c r="AF48" s="46" t="str">
        <f t="shared" si="4"/>
        <v/>
      </c>
      <c r="AG48" s="46" t="str">
        <f t="shared" si="5"/>
        <v/>
      </c>
      <c r="AH48" s="46" t="str">
        <f t="shared" si="6"/>
        <v/>
      </c>
      <c r="AI48" s="46" t="str">
        <f t="shared" si="7"/>
        <v/>
      </c>
    </row>
    <row r="49" spans="1:35" ht="18" customHeight="1" x14ac:dyDescent="0.25">
      <c r="A49" s="42" t="str">
        <f>IF(B49="","",COUNT($B$6:B49))</f>
        <v/>
      </c>
      <c r="B49" s="26"/>
      <c r="C49" s="5"/>
      <c r="D49" s="28" t="str">
        <f>IF($W49="","",INDEX(Îlots!$N$6:$N$65,$W49))</f>
        <v/>
      </c>
      <c r="E49" s="5"/>
      <c r="F49" s="5"/>
      <c r="G49" s="30" t="str">
        <f>IF($X49="","",INDEX(Fertilisants!$B$6:$B$45,$X49))</f>
        <v/>
      </c>
      <c r="H49" s="43"/>
      <c r="I49" s="44"/>
      <c r="J49" s="30" t="str">
        <f>IF($X49="","",INDEX(Fertilisants!$D$6:$D$45,$X49))</f>
        <v/>
      </c>
      <c r="K49" s="35" t="str">
        <f t="shared" si="0"/>
        <v/>
      </c>
      <c r="L49" s="36" t="str">
        <f>IF(OR($I49="",$X49=""),"",$I49*N(INDEX(Fertilisants!$E$6:$E$45,$X49)))</f>
        <v/>
      </c>
      <c r="M49" s="36" t="str">
        <f>IF(OR($I49="",$X49=""),"",$I49*N(INDEX(Fertilisants!$G$6:$G$45,$X49)))</f>
        <v/>
      </c>
      <c r="N49" s="36" t="str">
        <f>IF(OR($I49="",$X49=""),"",$I49*N(INDEX(Fertilisants!$H$6:$H$45,$X49)))</f>
        <v/>
      </c>
      <c r="O49" s="36" t="str">
        <f>IF(OR($I49="",$X49=""),"",$I49*N(INDEX(Fertilisants!$I$6:$I$45,$X49)))</f>
        <v/>
      </c>
      <c r="P49" s="36" t="str">
        <f t="shared" si="1"/>
        <v/>
      </c>
      <c r="Q49" s="5"/>
      <c r="R49" s="5"/>
      <c r="S49" s="8"/>
      <c r="T49" s="45" t="str">
        <f t="shared" si="2"/>
        <v/>
      </c>
      <c r="U49" s="5"/>
      <c r="W49" s="46" t="str">
        <f>IF($C49="","",IFERROR(MATCH($C49,Îlots!$C$6:$C$65,0),""))</f>
        <v/>
      </c>
      <c r="X49" s="46" t="str">
        <f>IF($F49="","",IFERROR(MATCH($F49,Fertilisants!$A$6:$A$45,0),""))</f>
        <v/>
      </c>
      <c r="Y49" s="46" t="str">
        <f>IF($W49="","",INDEX(Îlots!$D$6:$D$65,$W49))</f>
        <v/>
      </c>
      <c r="Z49" s="46" t="str">
        <f>IF($W49="","",INDEX(Îlots!$F$6:$F$65,$W49))</f>
        <v/>
      </c>
      <c r="AA49" s="46" t="str">
        <f>IF($W49="","",IF($E49=ApportCouvert,OccCouvert,INDEX(Îlots!$O$6:$O$65,$W49)))</f>
        <v/>
      </c>
      <c r="AB49" s="46" t="str">
        <f>IF(OR($AA49="",$G49="",$Z49="Non"),"",IFERROR(MATCH($AA49&amp;" | "&amp;$G49,Paramètres!$I$7:$I$41,0),""))</f>
        <v/>
      </c>
      <c r="AC49" s="46" t="str">
        <f t="shared" si="3"/>
        <v/>
      </c>
      <c r="AD49" s="46">
        <f>IF(OR($AB49="",$AC49=""),0,IF(OR(AND(INDEX(Paramètres!$J$7:$J$41,$AB49)&gt;0,IF(INDEX(Paramètres!$J$7:$J$41,$AB49)&lt;=INDEX(Paramètres!$K$7:$K$41,$AB49),AND($AC49&gt;=INDEX(Paramètres!$J$7:$J$41,$AB49),$AC49&lt;=INDEX(Paramètres!$K$7:$K$41,$AB49)),OR($AC49&gt;=INDEX(Paramètres!$J$7:$J$41,$AB49),$AC49&lt;=INDEX(Paramètres!$K$7:$K$41,$AB49)))),AND(INDEX(Paramètres!$L$7:$L$41,$AB49)&gt;0,IF(INDEX(Paramètres!$L$7:$L$41,$AB49)&lt;=INDEX(Paramètres!$M$7:$M$41,$AB49),AND($AC49&gt;=INDEX(Paramètres!$L$7:$L$41,$AB49),$AC49&lt;=INDEX(Paramètres!$M$7:$M$41,$AB49)),OR($AC49&gt;=INDEX(Paramètres!$L$7:$L$41,$AB49),$AC49&lt;=INDEX(Paramètres!$M$7:$M$41,$AB49))))),1,0))</f>
        <v>0</v>
      </c>
      <c r="AE49" s="46">
        <f>IF($X49="",0,IF(INDEX(Fertilisants!$C$6:$C$45,$X49)="Oui",1,0))</f>
        <v>0</v>
      </c>
      <c r="AF49" s="46" t="str">
        <f t="shared" si="4"/>
        <v/>
      </c>
      <c r="AG49" s="46" t="str">
        <f t="shared" si="5"/>
        <v/>
      </c>
      <c r="AH49" s="46" t="str">
        <f t="shared" si="6"/>
        <v/>
      </c>
      <c r="AI49" s="46" t="str">
        <f t="shared" si="7"/>
        <v/>
      </c>
    </row>
    <row r="50" spans="1:35" ht="18" customHeight="1" x14ac:dyDescent="0.25">
      <c r="A50" s="42" t="str">
        <f>IF(B50="","",COUNT($B$6:B50))</f>
        <v/>
      </c>
      <c r="B50" s="26"/>
      <c r="C50" s="5"/>
      <c r="D50" s="28" t="str">
        <f>IF($W50="","",INDEX(Îlots!$N$6:$N$65,$W50))</f>
        <v/>
      </c>
      <c r="E50" s="5"/>
      <c r="F50" s="5"/>
      <c r="G50" s="30" t="str">
        <f>IF($X50="","",INDEX(Fertilisants!$B$6:$B$45,$X50))</f>
        <v/>
      </c>
      <c r="H50" s="43"/>
      <c r="I50" s="44"/>
      <c r="J50" s="30" t="str">
        <f>IF($X50="","",INDEX(Fertilisants!$D$6:$D$45,$X50))</f>
        <v/>
      </c>
      <c r="K50" s="35" t="str">
        <f t="shared" si="0"/>
        <v/>
      </c>
      <c r="L50" s="36" t="str">
        <f>IF(OR($I50="",$X50=""),"",$I50*N(INDEX(Fertilisants!$E$6:$E$45,$X50)))</f>
        <v/>
      </c>
      <c r="M50" s="36" t="str">
        <f>IF(OR($I50="",$X50=""),"",$I50*N(INDEX(Fertilisants!$G$6:$G$45,$X50)))</f>
        <v/>
      </c>
      <c r="N50" s="36" t="str">
        <f>IF(OR($I50="",$X50=""),"",$I50*N(INDEX(Fertilisants!$H$6:$H$45,$X50)))</f>
        <v/>
      </c>
      <c r="O50" s="36" t="str">
        <f>IF(OR($I50="",$X50=""),"",$I50*N(INDEX(Fertilisants!$I$6:$I$45,$X50)))</f>
        <v/>
      </c>
      <c r="P50" s="36" t="str">
        <f t="shared" si="1"/>
        <v/>
      </c>
      <c r="Q50" s="5"/>
      <c r="R50" s="5"/>
      <c r="S50" s="8"/>
      <c r="T50" s="45" t="str">
        <f t="shared" si="2"/>
        <v/>
      </c>
      <c r="U50" s="5"/>
      <c r="W50" s="46" t="str">
        <f>IF($C50="","",IFERROR(MATCH($C50,Îlots!$C$6:$C$65,0),""))</f>
        <v/>
      </c>
      <c r="X50" s="46" t="str">
        <f>IF($F50="","",IFERROR(MATCH($F50,Fertilisants!$A$6:$A$45,0),""))</f>
        <v/>
      </c>
      <c r="Y50" s="46" t="str">
        <f>IF($W50="","",INDEX(Îlots!$D$6:$D$65,$W50))</f>
        <v/>
      </c>
      <c r="Z50" s="46" t="str">
        <f>IF($W50="","",INDEX(Îlots!$F$6:$F$65,$W50))</f>
        <v/>
      </c>
      <c r="AA50" s="46" t="str">
        <f>IF($W50="","",IF($E50=ApportCouvert,OccCouvert,INDEX(Îlots!$O$6:$O$65,$W50)))</f>
        <v/>
      </c>
      <c r="AB50" s="46" t="str">
        <f>IF(OR($AA50="",$G50="",$Z50="Non"),"",IFERROR(MATCH($AA50&amp;" | "&amp;$G50,Paramètres!$I$7:$I$41,0),""))</f>
        <v/>
      </c>
      <c r="AC50" s="46" t="str">
        <f t="shared" si="3"/>
        <v/>
      </c>
      <c r="AD50" s="46">
        <f>IF(OR($AB50="",$AC50=""),0,IF(OR(AND(INDEX(Paramètres!$J$7:$J$41,$AB50)&gt;0,IF(INDEX(Paramètres!$J$7:$J$41,$AB50)&lt;=INDEX(Paramètres!$K$7:$K$41,$AB50),AND($AC50&gt;=INDEX(Paramètres!$J$7:$J$41,$AB50),$AC50&lt;=INDEX(Paramètres!$K$7:$K$41,$AB50)),OR($AC50&gt;=INDEX(Paramètres!$J$7:$J$41,$AB50),$AC50&lt;=INDEX(Paramètres!$K$7:$K$41,$AB50)))),AND(INDEX(Paramètres!$L$7:$L$41,$AB50)&gt;0,IF(INDEX(Paramètres!$L$7:$L$41,$AB50)&lt;=INDEX(Paramètres!$M$7:$M$41,$AB50),AND($AC50&gt;=INDEX(Paramètres!$L$7:$L$41,$AB50),$AC50&lt;=INDEX(Paramètres!$M$7:$M$41,$AB50)),OR($AC50&gt;=INDEX(Paramètres!$L$7:$L$41,$AB50),$AC50&lt;=INDEX(Paramètres!$M$7:$M$41,$AB50))))),1,0))</f>
        <v>0</v>
      </c>
      <c r="AE50" s="46">
        <f>IF($X50="",0,IF(INDEX(Fertilisants!$C$6:$C$45,$X50)="Oui",1,0))</f>
        <v>0</v>
      </c>
      <c r="AF50" s="46" t="str">
        <f t="shared" si="4"/>
        <v/>
      </c>
      <c r="AG50" s="46" t="str">
        <f t="shared" si="5"/>
        <v/>
      </c>
      <c r="AH50" s="46" t="str">
        <f t="shared" si="6"/>
        <v/>
      </c>
      <c r="AI50" s="46" t="str">
        <f t="shared" si="7"/>
        <v/>
      </c>
    </row>
    <row r="51" spans="1:35" ht="18" customHeight="1" x14ac:dyDescent="0.25">
      <c r="A51" s="42" t="str">
        <f>IF(B51="","",COUNT($B$6:B51))</f>
        <v/>
      </c>
      <c r="B51" s="26"/>
      <c r="C51" s="5"/>
      <c r="D51" s="28" t="str">
        <f>IF($W51="","",INDEX(Îlots!$N$6:$N$65,$W51))</f>
        <v/>
      </c>
      <c r="E51" s="5"/>
      <c r="F51" s="5"/>
      <c r="G51" s="30" t="str">
        <f>IF($X51="","",INDEX(Fertilisants!$B$6:$B$45,$X51))</f>
        <v/>
      </c>
      <c r="H51" s="43"/>
      <c r="I51" s="44"/>
      <c r="J51" s="30" t="str">
        <f>IF($X51="","",INDEX(Fertilisants!$D$6:$D$45,$X51))</f>
        <v/>
      </c>
      <c r="K51" s="35" t="str">
        <f t="shared" si="0"/>
        <v/>
      </c>
      <c r="L51" s="36" t="str">
        <f>IF(OR($I51="",$X51=""),"",$I51*N(INDEX(Fertilisants!$E$6:$E$45,$X51)))</f>
        <v/>
      </c>
      <c r="M51" s="36" t="str">
        <f>IF(OR($I51="",$X51=""),"",$I51*N(INDEX(Fertilisants!$G$6:$G$45,$X51)))</f>
        <v/>
      </c>
      <c r="N51" s="36" t="str">
        <f>IF(OR($I51="",$X51=""),"",$I51*N(INDEX(Fertilisants!$H$6:$H$45,$X51)))</f>
        <v/>
      </c>
      <c r="O51" s="36" t="str">
        <f>IF(OR($I51="",$X51=""),"",$I51*N(INDEX(Fertilisants!$I$6:$I$45,$X51)))</f>
        <v/>
      </c>
      <c r="P51" s="36" t="str">
        <f t="shared" si="1"/>
        <v/>
      </c>
      <c r="Q51" s="5"/>
      <c r="R51" s="5"/>
      <c r="S51" s="8"/>
      <c r="T51" s="45" t="str">
        <f t="shared" si="2"/>
        <v/>
      </c>
      <c r="U51" s="5"/>
      <c r="W51" s="46" t="str">
        <f>IF($C51="","",IFERROR(MATCH($C51,Îlots!$C$6:$C$65,0),""))</f>
        <v/>
      </c>
      <c r="X51" s="46" t="str">
        <f>IF($F51="","",IFERROR(MATCH($F51,Fertilisants!$A$6:$A$45,0),""))</f>
        <v/>
      </c>
      <c r="Y51" s="46" t="str">
        <f>IF($W51="","",INDEX(Îlots!$D$6:$D$65,$W51))</f>
        <v/>
      </c>
      <c r="Z51" s="46" t="str">
        <f>IF($W51="","",INDEX(Îlots!$F$6:$F$65,$W51))</f>
        <v/>
      </c>
      <c r="AA51" s="46" t="str">
        <f>IF($W51="","",IF($E51=ApportCouvert,OccCouvert,INDEX(Îlots!$O$6:$O$65,$W51)))</f>
        <v/>
      </c>
      <c r="AB51" s="46" t="str">
        <f>IF(OR($AA51="",$G51="",$Z51="Non"),"",IFERROR(MATCH($AA51&amp;" | "&amp;$G51,Paramètres!$I$7:$I$41,0),""))</f>
        <v/>
      </c>
      <c r="AC51" s="46" t="str">
        <f t="shared" si="3"/>
        <v/>
      </c>
      <c r="AD51" s="46">
        <f>IF(OR($AB51="",$AC51=""),0,IF(OR(AND(INDEX(Paramètres!$J$7:$J$41,$AB51)&gt;0,IF(INDEX(Paramètres!$J$7:$J$41,$AB51)&lt;=INDEX(Paramètres!$K$7:$K$41,$AB51),AND($AC51&gt;=INDEX(Paramètres!$J$7:$J$41,$AB51),$AC51&lt;=INDEX(Paramètres!$K$7:$K$41,$AB51)),OR($AC51&gt;=INDEX(Paramètres!$J$7:$J$41,$AB51),$AC51&lt;=INDEX(Paramètres!$K$7:$K$41,$AB51)))),AND(INDEX(Paramètres!$L$7:$L$41,$AB51)&gt;0,IF(INDEX(Paramètres!$L$7:$L$41,$AB51)&lt;=INDEX(Paramètres!$M$7:$M$41,$AB51),AND($AC51&gt;=INDEX(Paramètres!$L$7:$L$41,$AB51),$AC51&lt;=INDEX(Paramètres!$M$7:$M$41,$AB51)),OR($AC51&gt;=INDEX(Paramètres!$L$7:$L$41,$AB51),$AC51&lt;=INDEX(Paramètres!$M$7:$M$41,$AB51))))),1,0))</f>
        <v>0</v>
      </c>
      <c r="AE51" s="46">
        <f>IF($X51="",0,IF(INDEX(Fertilisants!$C$6:$C$45,$X51)="Oui",1,0))</f>
        <v>0</v>
      </c>
      <c r="AF51" s="46" t="str">
        <f t="shared" si="4"/>
        <v/>
      </c>
      <c r="AG51" s="46" t="str">
        <f t="shared" si="5"/>
        <v/>
      </c>
      <c r="AH51" s="46" t="str">
        <f t="shared" si="6"/>
        <v/>
      </c>
      <c r="AI51" s="46" t="str">
        <f t="shared" si="7"/>
        <v/>
      </c>
    </row>
    <row r="52" spans="1:35" ht="18" customHeight="1" x14ac:dyDescent="0.25">
      <c r="A52" s="42" t="str">
        <f>IF(B52="","",COUNT($B$6:B52))</f>
        <v/>
      </c>
      <c r="B52" s="26"/>
      <c r="C52" s="5"/>
      <c r="D52" s="28" t="str">
        <f>IF($W52="","",INDEX(Îlots!$N$6:$N$65,$W52))</f>
        <v/>
      </c>
      <c r="E52" s="5"/>
      <c r="F52" s="5"/>
      <c r="G52" s="30" t="str">
        <f>IF($X52="","",INDEX(Fertilisants!$B$6:$B$45,$X52))</f>
        <v/>
      </c>
      <c r="H52" s="43"/>
      <c r="I52" s="44"/>
      <c r="J52" s="30" t="str">
        <f>IF($X52="","",INDEX(Fertilisants!$D$6:$D$45,$X52))</f>
        <v/>
      </c>
      <c r="K52" s="35" t="str">
        <f t="shared" si="0"/>
        <v/>
      </c>
      <c r="L52" s="36" t="str">
        <f>IF(OR($I52="",$X52=""),"",$I52*N(INDEX(Fertilisants!$E$6:$E$45,$X52)))</f>
        <v/>
      </c>
      <c r="M52" s="36" t="str">
        <f>IF(OR($I52="",$X52=""),"",$I52*N(INDEX(Fertilisants!$G$6:$G$45,$X52)))</f>
        <v/>
      </c>
      <c r="N52" s="36" t="str">
        <f>IF(OR($I52="",$X52=""),"",$I52*N(INDEX(Fertilisants!$H$6:$H$45,$X52)))</f>
        <v/>
      </c>
      <c r="O52" s="36" t="str">
        <f>IF(OR($I52="",$X52=""),"",$I52*N(INDEX(Fertilisants!$I$6:$I$45,$X52)))</f>
        <v/>
      </c>
      <c r="P52" s="36" t="str">
        <f t="shared" si="1"/>
        <v/>
      </c>
      <c r="Q52" s="5"/>
      <c r="R52" s="5"/>
      <c r="S52" s="8"/>
      <c r="T52" s="45" t="str">
        <f t="shared" si="2"/>
        <v/>
      </c>
      <c r="U52" s="5"/>
      <c r="W52" s="46" t="str">
        <f>IF($C52="","",IFERROR(MATCH($C52,Îlots!$C$6:$C$65,0),""))</f>
        <v/>
      </c>
      <c r="X52" s="46" t="str">
        <f>IF($F52="","",IFERROR(MATCH($F52,Fertilisants!$A$6:$A$45,0),""))</f>
        <v/>
      </c>
      <c r="Y52" s="46" t="str">
        <f>IF($W52="","",INDEX(Îlots!$D$6:$D$65,$W52))</f>
        <v/>
      </c>
      <c r="Z52" s="46" t="str">
        <f>IF($W52="","",INDEX(Îlots!$F$6:$F$65,$W52))</f>
        <v/>
      </c>
      <c r="AA52" s="46" t="str">
        <f>IF($W52="","",IF($E52=ApportCouvert,OccCouvert,INDEX(Îlots!$O$6:$O$65,$W52)))</f>
        <v/>
      </c>
      <c r="AB52" s="46" t="str">
        <f>IF(OR($AA52="",$G52="",$Z52="Non"),"",IFERROR(MATCH($AA52&amp;" | "&amp;$G52,Paramètres!$I$7:$I$41,0),""))</f>
        <v/>
      </c>
      <c r="AC52" s="46" t="str">
        <f t="shared" si="3"/>
        <v/>
      </c>
      <c r="AD52" s="46">
        <f>IF(OR($AB52="",$AC52=""),0,IF(OR(AND(INDEX(Paramètres!$J$7:$J$41,$AB52)&gt;0,IF(INDEX(Paramètres!$J$7:$J$41,$AB52)&lt;=INDEX(Paramètres!$K$7:$K$41,$AB52),AND($AC52&gt;=INDEX(Paramètres!$J$7:$J$41,$AB52),$AC52&lt;=INDEX(Paramètres!$K$7:$K$41,$AB52)),OR($AC52&gt;=INDEX(Paramètres!$J$7:$J$41,$AB52),$AC52&lt;=INDEX(Paramètres!$K$7:$K$41,$AB52)))),AND(INDEX(Paramètres!$L$7:$L$41,$AB52)&gt;0,IF(INDEX(Paramètres!$L$7:$L$41,$AB52)&lt;=INDEX(Paramètres!$M$7:$M$41,$AB52),AND($AC52&gt;=INDEX(Paramètres!$L$7:$L$41,$AB52),$AC52&lt;=INDEX(Paramètres!$M$7:$M$41,$AB52)),OR($AC52&gt;=INDEX(Paramètres!$L$7:$L$41,$AB52),$AC52&lt;=INDEX(Paramètres!$M$7:$M$41,$AB52))))),1,0))</f>
        <v>0</v>
      </c>
      <c r="AE52" s="46">
        <f>IF($X52="",0,IF(INDEX(Fertilisants!$C$6:$C$45,$X52)="Oui",1,0))</f>
        <v>0</v>
      </c>
      <c r="AF52" s="46" t="str">
        <f t="shared" si="4"/>
        <v/>
      </c>
      <c r="AG52" s="46" t="str">
        <f t="shared" si="5"/>
        <v/>
      </c>
      <c r="AH52" s="46" t="str">
        <f t="shared" si="6"/>
        <v/>
      </c>
      <c r="AI52" s="46" t="str">
        <f t="shared" si="7"/>
        <v/>
      </c>
    </row>
    <row r="53" spans="1:35" ht="18" customHeight="1" x14ac:dyDescent="0.25">
      <c r="A53" s="42" t="str">
        <f>IF(B53="","",COUNT($B$6:B53))</f>
        <v/>
      </c>
      <c r="B53" s="26"/>
      <c r="C53" s="5"/>
      <c r="D53" s="28" t="str">
        <f>IF($W53="","",INDEX(Îlots!$N$6:$N$65,$W53))</f>
        <v/>
      </c>
      <c r="E53" s="5"/>
      <c r="F53" s="5"/>
      <c r="G53" s="30" t="str">
        <f>IF($X53="","",INDEX(Fertilisants!$B$6:$B$45,$X53))</f>
        <v/>
      </c>
      <c r="H53" s="43"/>
      <c r="I53" s="44"/>
      <c r="J53" s="30" t="str">
        <f>IF($X53="","",INDEX(Fertilisants!$D$6:$D$45,$X53))</f>
        <v/>
      </c>
      <c r="K53" s="35" t="str">
        <f t="shared" si="0"/>
        <v/>
      </c>
      <c r="L53" s="36" t="str">
        <f>IF(OR($I53="",$X53=""),"",$I53*N(INDEX(Fertilisants!$E$6:$E$45,$X53)))</f>
        <v/>
      </c>
      <c r="M53" s="36" t="str">
        <f>IF(OR($I53="",$X53=""),"",$I53*N(INDEX(Fertilisants!$G$6:$G$45,$X53)))</f>
        <v/>
      </c>
      <c r="N53" s="36" t="str">
        <f>IF(OR($I53="",$X53=""),"",$I53*N(INDEX(Fertilisants!$H$6:$H$45,$X53)))</f>
        <v/>
      </c>
      <c r="O53" s="36" t="str">
        <f>IF(OR($I53="",$X53=""),"",$I53*N(INDEX(Fertilisants!$I$6:$I$45,$X53)))</f>
        <v/>
      </c>
      <c r="P53" s="36" t="str">
        <f t="shared" si="1"/>
        <v/>
      </c>
      <c r="Q53" s="5"/>
      <c r="R53" s="5"/>
      <c r="S53" s="8"/>
      <c r="T53" s="45" t="str">
        <f t="shared" si="2"/>
        <v/>
      </c>
      <c r="U53" s="5"/>
      <c r="W53" s="46" t="str">
        <f>IF($C53="","",IFERROR(MATCH($C53,Îlots!$C$6:$C$65,0),""))</f>
        <v/>
      </c>
      <c r="X53" s="46" t="str">
        <f>IF($F53="","",IFERROR(MATCH($F53,Fertilisants!$A$6:$A$45,0),""))</f>
        <v/>
      </c>
      <c r="Y53" s="46" t="str">
        <f>IF($W53="","",INDEX(Îlots!$D$6:$D$65,$W53))</f>
        <v/>
      </c>
      <c r="Z53" s="46" t="str">
        <f>IF($W53="","",INDEX(Îlots!$F$6:$F$65,$W53))</f>
        <v/>
      </c>
      <c r="AA53" s="46" t="str">
        <f>IF($W53="","",IF($E53=ApportCouvert,OccCouvert,INDEX(Îlots!$O$6:$O$65,$W53)))</f>
        <v/>
      </c>
      <c r="AB53" s="46" t="str">
        <f>IF(OR($AA53="",$G53="",$Z53="Non"),"",IFERROR(MATCH($AA53&amp;" | "&amp;$G53,Paramètres!$I$7:$I$41,0),""))</f>
        <v/>
      </c>
      <c r="AC53" s="46" t="str">
        <f t="shared" si="3"/>
        <v/>
      </c>
      <c r="AD53" s="46">
        <f>IF(OR($AB53="",$AC53=""),0,IF(OR(AND(INDEX(Paramètres!$J$7:$J$41,$AB53)&gt;0,IF(INDEX(Paramètres!$J$7:$J$41,$AB53)&lt;=INDEX(Paramètres!$K$7:$K$41,$AB53),AND($AC53&gt;=INDEX(Paramètres!$J$7:$J$41,$AB53),$AC53&lt;=INDEX(Paramètres!$K$7:$K$41,$AB53)),OR($AC53&gt;=INDEX(Paramètres!$J$7:$J$41,$AB53),$AC53&lt;=INDEX(Paramètres!$K$7:$K$41,$AB53)))),AND(INDEX(Paramètres!$L$7:$L$41,$AB53)&gt;0,IF(INDEX(Paramètres!$L$7:$L$41,$AB53)&lt;=INDEX(Paramètres!$M$7:$M$41,$AB53),AND($AC53&gt;=INDEX(Paramètres!$L$7:$L$41,$AB53),$AC53&lt;=INDEX(Paramètres!$M$7:$M$41,$AB53)),OR($AC53&gt;=INDEX(Paramètres!$L$7:$L$41,$AB53),$AC53&lt;=INDEX(Paramètres!$M$7:$M$41,$AB53))))),1,0))</f>
        <v>0</v>
      </c>
      <c r="AE53" s="46">
        <f>IF($X53="",0,IF(INDEX(Fertilisants!$C$6:$C$45,$X53)="Oui",1,0))</f>
        <v>0</v>
      </c>
      <c r="AF53" s="46" t="str">
        <f t="shared" si="4"/>
        <v/>
      </c>
      <c r="AG53" s="46" t="str">
        <f t="shared" si="5"/>
        <v/>
      </c>
      <c r="AH53" s="46" t="str">
        <f t="shared" si="6"/>
        <v/>
      </c>
      <c r="AI53" s="46" t="str">
        <f t="shared" si="7"/>
        <v/>
      </c>
    </row>
    <row r="54" spans="1:35" ht="18" customHeight="1" x14ac:dyDescent="0.25">
      <c r="A54" s="42" t="str">
        <f>IF(B54="","",COUNT($B$6:B54))</f>
        <v/>
      </c>
      <c r="B54" s="26"/>
      <c r="C54" s="5"/>
      <c r="D54" s="28" t="str">
        <f>IF($W54="","",INDEX(Îlots!$N$6:$N$65,$W54))</f>
        <v/>
      </c>
      <c r="E54" s="5"/>
      <c r="F54" s="5"/>
      <c r="G54" s="30" t="str">
        <f>IF($X54="","",INDEX(Fertilisants!$B$6:$B$45,$X54))</f>
        <v/>
      </c>
      <c r="H54" s="43"/>
      <c r="I54" s="44"/>
      <c r="J54" s="30" t="str">
        <f>IF($X54="","",INDEX(Fertilisants!$D$6:$D$45,$X54))</f>
        <v/>
      </c>
      <c r="K54" s="35" t="str">
        <f t="shared" si="0"/>
        <v/>
      </c>
      <c r="L54" s="36" t="str">
        <f>IF(OR($I54="",$X54=""),"",$I54*N(INDEX(Fertilisants!$E$6:$E$45,$X54)))</f>
        <v/>
      </c>
      <c r="M54" s="36" t="str">
        <f>IF(OR($I54="",$X54=""),"",$I54*N(INDEX(Fertilisants!$G$6:$G$45,$X54)))</f>
        <v/>
      </c>
      <c r="N54" s="36" t="str">
        <f>IF(OR($I54="",$X54=""),"",$I54*N(INDEX(Fertilisants!$H$6:$H$45,$X54)))</f>
        <v/>
      </c>
      <c r="O54" s="36" t="str">
        <f>IF(OR($I54="",$X54=""),"",$I54*N(INDEX(Fertilisants!$I$6:$I$45,$X54)))</f>
        <v/>
      </c>
      <c r="P54" s="36" t="str">
        <f t="shared" si="1"/>
        <v/>
      </c>
      <c r="Q54" s="5"/>
      <c r="R54" s="5"/>
      <c r="S54" s="8"/>
      <c r="T54" s="45" t="str">
        <f t="shared" si="2"/>
        <v/>
      </c>
      <c r="U54" s="5"/>
      <c r="W54" s="46" t="str">
        <f>IF($C54="","",IFERROR(MATCH($C54,Îlots!$C$6:$C$65,0),""))</f>
        <v/>
      </c>
      <c r="X54" s="46" t="str">
        <f>IF($F54="","",IFERROR(MATCH($F54,Fertilisants!$A$6:$A$45,0),""))</f>
        <v/>
      </c>
      <c r="Y54" s="46" t="str">
        <f>IF($W54="","",INDEX(Îlots!$D$6:$D$65,$W54))</f>
        <v/>
      </c>
      <c r="Z54" s="46" t="str">
        <f>IF($W54="","",INDEX(Îlots!$F$6:$F$65,$W54))</f>
        <v/>
      </c>
      <c r="AA54" s="46" t="str">
        <f>IF($W54="","",IF($E54=ApportCouvert,OccCouvert,INDEX(Îlots!$O$6:$O$65,$W54)))</f>
        <v/>
      </c>
      <c r="AB54" s="46" t="str">
        <f>IF(OR($AA54="",$G54="",$Z54="Non"),"",IFERROR(MATCH($AA54&amp;" | "&amp;$G54,Paramètres!$I$7:$I$41,0),""))</f>
        <v/>
      </c>
      <c r="AC54" s="46" t="str">
        <f t="shared" si="3"/>
        <v/>
      </c>
      <c r="AD54" s="46">
        <f>IF(OR($AB54="",$AC54=""),0,IF(OR(AND(INDEX(Paramètres!$J$7:$J$41,$AB54)&gt;0,IF(INDEX(Paramètres!$J$7:$J$41,$AB54)&lt;=INDEX(Paramètres!$K$7:$K$41,$AB54),AND($AC54&gt;=INDEX(Paramètres!$J$7:$J$41,$AB54),$AC54&lt;=INDEX(Paramètres!$K$7:$K$41,$AB54)),OR($AC54&gt;=INDEX(Paramètres!$J$7:$J$41,$AB54),$AC54&lt;=INDEX(Paramètres!$K$7:$K$41,$AB54)))),AND(INDEX(Paramètres!$L$7:$L$41,$AB54)&gt;0,IF(INDEX(Paramètres!$L$7:$L$41,$AB54)&lt;=INDEX(Paramètres!$M$7:$M$41,$AB54),AND($AC54&gt;=INDEX(Paramètres!$L$7:$L$41,$AB54),$AC54&lt;=INDEX(Paramètres!$M$7:$M$41,$AB54)),OR($AC54&gt;=INDEX(Paramètres!$L$7:$L$41,$AB54),$AC54&lt;=INDEX(Paramètres!$M$7:$M$41,$AB54))))),1,0))</f>
        <v>0</v>
      </c>
      <c r="AE54" s="46">
        <f>IF($X54="",0,IF(INDEX(Fertilisants!$C$6:$C$45,$X54)="Oui",1,0))</f>
        <v>0</v>
      </c>
      <c r="AF54" s="46" t="str">
        <f t="shared" si="4"/>
        <v/>
      </c>
      <c r="AG54" s="46" t="str">
        <f t="shared" si="5"/>
        <v/>
      </c>
      <c r="AH54" s="46" t="str">
        <f t="shared" si="6"/>
        <v/>
      </c>
      <c r="AI54" s="46" t="str">
        <f t="shared" si="7"/>
        <v/>
      </c>
    </row>
    <row r="55" spans="1:35" ht="18" customHeight="1" x14ac:dyDescent="0.25">
      <c r="A55" s="42" t="str">
        <f>IF(B55="","",COUNT($B$6:B55))</f>
        <v/>
      </c>
      <c r="B55" s="26"/>
      <c r="C55" s="5"/>
      <c r="D55" s="28" t="str">
        <f>IF($W55="","",INDEX(Îlots!$N$6:$N$65,$W55))</f>
        <v/>
      </c>
      <c r="E55" s="5"/>
      <c r="F55" s="5"/>
      <c r="G55" s="30" t="str">
        <f>IF($X55="","",INDEX(Fertilisants!$B$6:$B$45,$X55))</f>
        <v/>
      </c>
      <c r="H55" s="43"/>
      <c r="I55" s="44"/>
      <c r="J55" s="30" t="str">
        <f>IF($X55="","",INDEX(Fertilisants!$D$6:$D$45,$X55))</f>
        <v/>
      </c>
      <c r="K55" s="35" t="str">
        <f t="shared" si="0"/>
        <v/>
      </c>
      <c r="L55" s="36" t="str">
        <f>IF(OR($I55="",$X55=""),"",$I55*N(INDEX(Fertilisants!$E$6:$E$45,$X55)))</f>
        <v/>
      </c>
      <c r="M55" s="36" t="str">
        <f>IF(OR($I55="",$X55=""),"",$I55*N(INDEX(Fertilisants!$G$6:$G$45,$X55)))</f>
        <v/>
      </c>
      <c r="N55" s="36" t="str">
        <f>IF(OR($I55="",$X55=""),"",$I55*N(INDEX(Fertilisants!$H$6:$H$45,$X55)))</f>
        <v/>
      </c>
      <c r="O55" s="36" t="str">
        <f>IF(OR($I55="",$X55=""),"",$I55*N(INDEX(Fertilisants!$I$6:$I$45,$X55)))</f>
        <v/>
      </c>
      <c r="P55" s="36" t="str">
        <f t="shared" si="1"/>
        <v/>
      </c>
      <c r="Q55" s="5"/>
      <c r="R55" s="5"/>
      <c r="S55" s="8"/>
      <c r="T55" s="45" t="str">
        <f t="shared" si="2"/>
        <v/>
      </c>
      <c r="U55" s="5"/>
      <c r="W55" s="46" t="str">
        <f>IF($C55="","",IFERROR(MATCH($C55,Îlots!$C$6:$C$65,0),""))</f>
        <v/>
      </c>
      <c r="X55" s="46" t="str">
        <f>IF($F55="","",IFERROR(MATCH($F55,Fertilisants!$A$6:$A$45,0),""))</f>
        <v/>
      </c>
      <c r="Y55" s="46" t="str">
        <f>IF($W55="","",INDEX(Îlots!$D$6:$D$65,$W55))</f>
        <v/>
      </c>
      <c r="Z55" s="46" t="str">
        <f>IF($W55="","",INDEX(Îlots!$F$6:$F$65,$W55))</f>
        <v/>
      </c>
      <c r="AA55" s="46" t="str">
        <f>IF($W55="","",IF($E55=ApportCouvert,OccCouvert,INDEX(Îlots!$O$6:$O$65,$W55)))</f>
        <v/>
      </c>
      <c r="AB55" s="46" t="str">
        <f>IF(OR($AA55="",$G55="",$Z55="Non"),"",IFERROR(MATCH($AA55&amp;" | "&amp;$G55,Paramètres!$I$7:$I$41,0),""))</f>
        <v/>
      </c>
      <c r="AC55" s="46" t="str">
        <f t="shared" si="3"/>
        <v/>
      </c>
      <c r="AD55" s="46">
        <f>IF(OR($AB55="",$AC55=""),0,IF(OR(AND(INDEX(Paramètres!$J$7:$J$41,$AB55)&gt;0,IF(INDEX(Paramètres!$J$7:$J$41,$AB55)&lt;=INDEX(Paramètres!$K$7:$K$41,$AB55),AND($AC55&gt;=INDEX(Paramètres!$J$7:$J$41,$AB55),$AC55&lt;=INDEX(Paramètres!$K$7:$K$41,$AB55)),OR($AC55&gt;=INDEX(Paramètres!$J$7:$J$41,$AB55),$AC55&lt;=INDEX(Paramètres!$K$7:$K$41,$AB55)))),AND(INDEX(Paramètres!$L$7:$L$41,$AB55)&gt;0,IF(INDEX(Paramètres!$L$7:$L$41,$AB55)&lt;=INDEX(Paramètres!$M$7:$M$41,$AB55),AND($AC55&gt;=INDEX(Paramètres!$L$7:$L$41,$AB55),$AC55&lt;=INDEX(Paramètres!$M$7:$M$41,$AB55)),OR($AC55&gt;=INDEX(Paramètres!$L$7:$L$41,$AB55),$AC55&lt;=INDEX(Paramètres!$M$7:$M$41,$AB55))))),1,0))</f>
        <v>0</v>
      </c>
      <c r="AE55" s="46">
        <f>IF($X55="",0,IF(INDEX(Fertilisants!$C$6:$C$45,$X55)="Oui",1,0))</f>
        <v>0</v>
      </c>
      <c r="AF55" s="46" t="str">
        <f t="shared" si="4"/>
        <v/>
      </c>
      <c r="AG55" s="46" t="str">
        <f t="shared" si="5"/>
        <v/>
      </c>
      <c r="AH55" s="46" t="str">
        <f t="shared" si="6"/>
        <v/>
      </c>
      <c r="AI55" s="46" t="str">
        <f t="shared" si="7"/>
        <v/>
      </c>
    </row>
    <row r="56" spans="1:35" ht="18" customHeight="1" x14ac:dyDescent="0.25">
      <c r="A56" s="42" t="str">
        <f>IF(B56="","",COUNT($B$6:B56))</f>
        <v/>
      </c>
      <c r="B56" s="26"/>
      <c r="C56" s="5"/>
      <c r="D56" s="28" t="str">
        <f>IF($W56="","",INDEX(Îlots!$N$6:$N$65,$W56))</f>
        <v/>
      </c>
      <c r="E56" s="5"/>
      <c r="F56" s="5"/>
      <c r="G56" s="30" t="str">
        <f>IF($X56="","",INDEX(Fertilisants!$B$6:$B$45,$X56))</f>
        <v/>
      </c>
      <c r="H56" s="43"/>
      <c r="I56" s="44"/>
      <c r="J56" s="30" t="str">
        <f>IF($X56="","",INDEX(Fertilisants!$D$6:$D$45,$X56))</f>
        <v/>
      </c>
      <c r="K56" s="35" t="str">
        <f t="shared" si="0"/>
        <v/>
      </c>
      <c r="L56" s="36" t="str">
        <f>IF(OR($I56="",$X56=""),"",$I56*N(INDEX(Fertilisants!$E$6:$E$45,$X56)))</f>
        <v/>
      </c>
      <c r="M56" s="36" t="str">
        <f>IF(OR($I56="",$X56=""),"",$I56*N(INDEX(Fertilisants!$G$6:$G$45,$X56)))</f>
        <v/>
      </c>
      <c r="N56" s="36" t="str">
        <f>IF(OR($I56="",$X56=""),"",$I56*N(INDEX(Fertilisants!$H$6:$H$45,$X56)))</f>
        <v/>
      </c>
      <c r="O56" s="36" t="str">
        <f>IF(OR($I56="",$X56=""),"",$I56*N(INDEX(Fertilisants!$I$6:$I$45,$X56)))</f>
        <v/>
      </c>
      <c r="P56" s="36" t="str">
        <f t="shared" si="1"/>
        <v/>
      </c>
      <c r="Q56" s="5"/>
      <c r="R56" s="5"/>
      <c r="S56" s="8"/>
      <c r="T56" s="45" t="str">
        <f t="shared" si="2"/>
        <v/>
      </c>
      <c r="U56" s="5"/>
      <c r="W56" s="46" t="str">
        <f>IF($C56="","",IFERROR(MATCH($C56,Îlots!$C$6:$C$65,0),""))</f>
        <v/>
      </c>
      <c r="X56" s="46" t="str">
        <f>IF($F56="","",IFERROR(MATCH($F56,Fertilisants!$A$6:$A$45,0),""))</f>
        <v/>
      </c>
      <c r="Y56" s="46" t="str">
        <f>IF($W56="","",INDEX(Îlots!$D$6:$D$65,$W56))</f>
        <v/>
      </c>
      <c r="Z56" s="46" t="str">
        <f>IF($W56="","",INDEX(Îlots!$F$6:$F$65,$W56))</f>
        <v/>
      </c>
      <c r="AA56" s="46" t="str">
        <f>IF($W56="","",IF($E56=ApportCouvert,OccCouvert,INDEX(Îlots!$O$6:$O$65,$W56)))</f>
        <v/>
      </c>
      <c r="AB56" s="46" t="str">
        <f>IF(OR($AA56="",$G56="",$Z56="Non"),"",IFERROR(MATCH($AA56&amp;" | "&amp;$G56,Paramètres!$I$7:$I$41,0),""))</f>
        <v/>
      </c>
      <c r="AC56" s="46" t="str">
        <f t="shared" si="3"/>
        <v/>
      </c>
      <c r="AD56" s="46">
        <f>IF(OR($AB56="",$AC56=""),0,IF(OR(AND(INDEX(Paramètres!$J$7:$J$41,$AB56)&gt;0,IF(INDEX(Paramètres!$J$7:$J$41,$AB56)&lt;=INDEX(Paramètres!$K$7:$K$41,$AB56),AND($AC56&gt;=INDEX(Paramètres!$J$7:$J$41,$AB56),$AC56&lt;=INDEX(Paramètres!$K$7:$K$41,$AB56)),OR($AC56&gt;=INDEX(Paramètres!$J$7:$J$41,$AB56),$AC56&lt;=INDEX(Paramètres!$K$7:$K$41,$AB56)))),AND(INDEX(Paramètres!$L$7:$L$41,$AB56)&gt;0,IF(INDEX(Paramètres!$L$7:$L$41,$AB56)&lt;=INDEX(Paramètres!$M$7:$M$41,$AB56),AND($AC56&gt;=INDEX(Paramètres!$L$7:$L$41,$AB56),$AC56&lt;=INDEX(Paramètres!$M$7:$M$41,$AB56)),OR($AC56&gt;=INDEX(Paramètres!$L$7:$L$41,$AB56),$AC56&lt;=INDEX(Paramètres!$M$7:$M$41,$AB56))))),1,0))</f>
        <v>0</v>
      </c>
      <c r="AE56" s="46">
        <f>IF($X56="",0,IF(INDEX(Fertilisants!$C$6:$C$45,$X56)="Oui",1,0))</f>
        <v>0</v>
      </c>
      <c r="AF56" s="46" t="str">
        <f t="shared" si="4"/>
        <v/>
      </c>
      <c r="AG56" s="46" t="str">
        <f t="shared" si="5"/>
        <v/>
      </c>
      <c r="AH56" s="46" t="str">
        <f t="shared" si="6"/>
        <v/>
      </c>
      <c r="AI56" s="46" t="str">
        <f t="shared" si="7"/>
        <v/>
      </c>
    </row>
    <row r="57" spans="1:35" ht="18" customHeight="1" x14ac:dyDescent="0.25">
      <c r="A57" s="42" t="str">
        <f>IF(B57="","",COUNT($B$6:B57))</f>
        <v/>
      </c>
      <c r="B57" s="26"/>
      <c r="C57" s="5"/>
      <c r="D57" s="28" t="str">
        <f>IF($W57="","",INDEX(Îlots!$N$6:$N$65,$W57))</f>
        <v/>
      </c>
      <c r="E57" s="5"/>
      <c r="F57" s="5"/>
      <c r="G57" s="30" t="str">
        <f>IF($X57="","",INDEX(Fertilisants!$B$6:$B$45,$X57))</f>
        <v/>
      </c>
      <c r="H57" s="43"/>
      <c r="I57" s="44"/>
      <c r="J57" s="30" t="str">
        <f>IF($X57="","",INDEX(Fertilisants!$D$6:$D$45,$X57))</f>
        <v/>
      </c>
      <c r="K57" s="35" t="str">
        <f t="shared" si="0"/>
        <v/>
      </c>
      <c r="L57" s="36" t="str">
        <f>IF(OR($I57="",$X57=""),"",$I57*N(INDEX(Fertilisants!$E$6:$E$45,$X57)))</f>
        <v/>
      </c>
      <c r="M57" s="36" t="str">
        <f>IF(OR($I57="",$X57=""),"",$I57*N(INDEX(Fertilisants!$G$6:$G$45,$X57)))</f>
        <v/>
      </c>
      <c r="N57" s="36" t="str">
        <f>IF(OR($I57="",$X57=""),"",$I57*N(INDEX(Fertilisants!$H$6:$H$45,$X57)))</f>
        <v/>
      </c>
      <c r="O57" s="36" t="str">
        <f>IF(OR($I57="",$X57=""),"",$I57*N(INDEX(Fertilisants!$I$6:$I$45,$X57)))</f>
        <v/>
      </c>
      <c r="P57" s="36" t="str">
        <f t="shared" si="1"/>
        <v/>
      </c>
      <c r="Q57" s="5"/>
      <c r="R57" s="5"/>
      <c r="S57" s="8"/>
      <c r="T57" s="45" t="str">
        <f t="shared" si="2"/>
        <v/>
      </c>
      <c r="U57" s="5"/>
      <c r="W57" s="46" t="str">
        <f>IF($C57="","",IFERROR(MATCH($C57,Îlots!$C$6:$C$65,0),""))</f>
        <v/>
      </c>
      <c r="X57" s="46" t="str">
        <f>IF($F57="","",IFERROR(MATCH($F57,Fertilisants!$A$6:$A$45,0),""))</f>
        <v/>
      </c>
      <c r="Y57" s="46" t="str">
        <f>IF($W57="","",INDEX(Îlots!$D$6:$D$65,$W57))</f>
        <v/>
      </c>
      <c r="Z57" s="46" t="str">
        <f>IF($W57="","",INDEX(Îlots!$F$6:$F$65,$W57))</f>
        <v/>
      </c>
      <c r="AA57" s="46" t="str">
        <f>IF($W57="","",IF($E57=ApportCouvert,OccCouvert,INDEX(Îlots!$O$6:$O$65,$W57)))</f>
        <v/>
      </c>
      <c r="AB57" s="46" t="str">
        <f>IF(OR($AA57="",$G57="",$Z57="Non"),"",IFERROR(MATCH($AA57&amp;" | "&amp;$G57,Paramètres!$I$7:$I$41,0),""))</f>
        <v/>
      </c>
      <c r="AC57" s="46" t="str">
        <f t="shared" si="3"/>
        <v/>
      </c>
      <c r="AD57" s="46">
        <f>IF(OR($AB57="",$AC57=""),0,IF(OR(AND(INDEX(Paramètres!$J$7:$J$41,$AB57)&gt;0,IF(INDEX(Paramètres!$J$7:$J$41,$AB57)&lt;=INDEX(Paramètres!$K$7:$K$41,$AB57),AND($AC57&gt;=INDEX(Paramètres!$J$7:$J$41,$AB57),$AC57&lt;=INDEX(Paramètres!$K$7:$K$41,$AB57)),OR($AC57&gt;=INDEX(Paramètres!$J$7:$J$41,$AB57),$AC57&lt;=INDEX(Paramètres!$K$7:$K$41,$AB57)))),AND(INDEX(Paramètres!$L$7:$L$41,$AB57)&gt;0,IF(INDEX(Paramètres!$L$7:$L$41,$AB57)&lt;=INDEX(Paramètres!$M$7:$M$41,$AB57),AND($AC57&gt;=INDEX(Paramètres!$L$7:$L$41,$AB57),$AC57&lt;=INDEX(Paramètres!$M$7:$M$41,$AB57)),OR($AC57&gt;=INDEX(Paramètres!$L$7:$L$41,$AB57),$AC57&lt;=INDEX(Paramètres!$M$7:$M$41,$AB57))))),1,0))</f>
        <v>0</v>
      </c>
      <c r="AE57" s="46">
        <f>IF($X57="",0,IF(INDEX(Fertilisants!$C$6:$C$45,$X57)="Oui",1,0))</f>
        <v>0</v>
      </c>
      <c r="AF57" s="46" t="str">
        <f t="shared" si="4"/>
        <v/>
      </c>
      <c r="AG57" s="46" t="str">
        <f t="shared" si="5"/>
        <v/>
      </c>
      <c r="AH57" s="46" t="str">
        <f t="shared" si="6"/>
        <v/>
      </c>
      <c r="AI57" s="46" t="str">
        <f t="shared" si="7"/>
        <v/>
      </c>
    </row>
    <row r="58" spans="1:35" ht="18" customHeight="1" x14ac:dyDescent="0.25">
      <c r="A58" s="42" t="str">
        <f>IF(B58="","",COUNT($B$6:B58))</f>
        <v/>
      </c>
      <c r="B58" s="26"/>
      <c r="C58" s="5"/>
      <c r="D58" s="28" t="str">
        <f>IF($W58="","",INDEX(Îlots!$N$6:$N$65,$W58))</f>
        <v/>
      </c>
      <c r="E58" s="5"/>
      <c r="F58" s="5"/>
      <c r="G58" s="30" t="str">
        <f>IF($X58="","",INDEX(Fertilisants!$B$6:$B$45,$X58))</f>
        <v/>
      </c>
      <c r="H58" s="43"/>
      <c r="I58" s="44"/>
      <c r="J58" s="30" t="str">
        <f>IF($X58="","",INDEX(Fertilisants!$D$6:$D$45,$X58))</f>
        <v/>
      </c>
      <c r="K58" s="35" t="str">
        <f t="shared" si="0"/>
        <v/>
      </c>
      <c r="L58" s="36" t="str">
        <f>IF(OR($I58="",$X58=""),"",$I58*N(INDEX(Fertilisants!$E$6:$E$45,$X58)))</f>
        <v/>
      </c>
      <c r="M58" s="36" t="str">
        <f>IF(OR($I58="",$X58=""),"",$I58*N(INDEX(Fertilisants!$G$6:$G$45,$X58)))</f>
        <v/>
      </c>
      <c r="N58" s="36" t="str">
        <f>IF(OR($I58="",$X58=""),"",$I58*N(INDEX(Fertilisants!$H$6:$H$45,$X58)))</f>
        <v/>
      </c>
      <c r="O58" s="36" t="str">
        <f>IF(OR($I58="",$X58=""),"",$I58*N(INDEX(Fertilisants!$I$6:$I$45,$X58)))</f>
        <v/>
      </c>
      <c r="P58" s="36" t="str">
        <f t="shared" si="1"/>
        <v/>
      </c>
      <c r="Q58" s="5"/>
      <c r="R58" s="5"/>
      <c r="S58" s="8"/>
      <c r="T58" s="45" t="str">
        <f t="shared" si="2"/>
        <v/>
      </c>
      <c r="U58" s="5"/>
      <c r="W58" s="46" t="str">
        <f>IF($C58="","",IFERROR(MATCH($C58,Îlots!$C$6:$C$65,0),""))</f>
        <v/>
      </c>
      <c r="X58" s="46" t="str">
        <f>IF($F58="","",IFERROR(MATCH($F58,Fertilisants!$A$6:$A$45,0),""))</f>
        <v/>
      </c>
      <c r="Y58" s="46" t="str">
        <f>IF($W58="","",INDEX(Îlots!$D$6:$D$65,$W58))</f>
        <v/>
      </c>
      <c r="Z58" s="46" t="str">
        <f>IF($W58="","",INDEX(Îlots!$F$6:$F$65,$W58))</f>
        <v/>
      </c>
      <c r="AA58" s="46" t="str">
        <f>IF($W58="","",IF($E58=ApportCouvert,OccCouvert,INDEX(Îlots!$O$6:$O$65,$W58)))</f>
        <v/>
      </c>
      <c r="AB58" s="46" t="str">
        <f>IF(OR($AA58="",$G58="",$Z58="Non"),"",IFERROR(MATCH($AA58&amp;" | "&amp;$G58,Paramètres!$I$7:$I$41,0),""))</f>
        <v/>
      </c>
      <c r="AC58" s="46" t="str">
        <f t="shared" si="3"/>
        <v/>
      </c>
      <c r="AD58" s="46">
        <f>IF(OR($AB58="",$AC58=""),0,IF(OR(AND(INDEX(Paramètres!$J$7:$J$41,$AB58)&gt;0,IF(INDEX(Paramètres!$J$7:$J$41,$AB58)&lt;=INDEX(Paramètres!$K$7:$K$41,$AB58),AND($AC58&gt;=INDEX(Paramètres!$J$7:$J$41,$AB58),$AC58&lt;=INDEX(Paramètres!$K$7:$K$41,$AB58)),OR($AC58&gt;=INDEX(Paramètres!$J$7:$J$41,$AB58),$AC58&lt;=INDEX(Paramètres!$K$7:$K$41,$AB58)))),AND(INDEX(Paramètres!$L$7:$L$41,$AB58)&gt;0,IF(INDEX(Paramètres!$L$7:$L$41,$AB58)&lt;=INDEX(Paramètres!$M$7:$M$41,$AB58),AND($AC58&gt;=INDEX(Paramètres!$L$7:$L$41,$AB58),$AC58&lt;=INDEX(Paramètres!$M$7:$M$41,$AB58)),OR($AC58&gt;=INDEX(Paramètres!$L$7:$L$41,$AB58),$AC58&lt;=INDEX(Paramètres!$M$7:$M$41,$AB58))))),1,0))</f>
        <v>0</v>
      </c>
      <c r="AE58" s="46">
        <f>IF($X58="",0,IF(INDEX(Fertilisants!$C$6:$C$45,$X58)="Oui",1,0))</f>
        <v>0</v>
      </c>
      <c r="AF58" s="46" t="str">
        <f t="shared" si="4"/>
        <v/>
      </c>
      <c r="AG58" s="46" t="str">
        <f t="shared" si="5"/>
        <v/>
      </c>
      <c r="AH58" s="46" t="str">
        <f t="shared" si="6"/>
        <v/>
      </c>
      <c r="AI58" s="46" t="str">
        <f t="shared" si="7"/>
        <v/>
      </c>
    </row>
    <row r="59" spans="1:35" ht="18" customHeight="1" x14ac:dyDescent="0.25">
      <c r="A59" s="42" t="str">
        <f>IF(B59="","",COUNT($B$6:B59))</f>
        <v/>
      </c>
      <c r="B59" s="26"/>
      <c r="C59" s="5"/>
      <c r="D59" s="28" t="str">
        <f>IF($W59="","",INDEX(Îlots!$N$6:$N$65,$W59))</f>
        <v/>
      </c>
      <c r="E59" s="5"/>
      <c r="F59" s="5"/>
      <c r="G59" s="30" t="str">
        <f>IF($X59="","",INDEX(Fertilisants!$B$6:$B$45,$X59))</f>
        <v/>
      </c>
      <c r="H59" s="43"/>
      <c r="I59" s="44"/>
      <c r="J59" s="30" t="str">
        <f>IF($X59="","",INDEX(Fertilisants!$D$6:$D$45,$X59))</f>
        <v/>
      </c>
      <c r="K59" s="35" t="str">
        <f t="shared" si="0"/>
        <v/>
      </c>
      <c r="L59" s="36" t="str">
        <f>IF(OR($I59="",$X59=""),"",$I59*N(INDEX(Fertilisants!$E$6:$E$45,$X59)))</f>
        <v/>
      </c>
      <c r="M59" s="36" t="str">
        <f>IF(OR($I59="",$X59=""),"",$I59*N(INDEX(Fertilisants!$G$6:$G$45,$X59)))</f>
        <v/>
      </c>
      <c r="N59" s="36" t="str">
        <f>IF(OR($I59="",$X59=""),"",$I59*N(INDEX(Fertilisants!$H$6:$H$45,$X59)))</f>
        <v/>
      </c>
      <c r="O59" s="36" t="str">
        <f>IF(OR($I59="",$X59=""),"",$I59*N(INDEX(Fertilisants!$I$6:$I$45,$X59)))</f>
        <v/>
      </c>
      <c r="P59" s="36" t="str">
        <f t="shared" si="1"/>
        <v/>
      </c>
      <c r="Q59" s="5"/>
      <c r="R59" s="5"/>
      <c r="S59" s="8"/>
      <c r="T59" s="45" t="str">
        <f t="shared" si="2"/>
        <v/>
      </c>
      <c r="U59" s="5"/>
      <c r="W59" s="46" t="str">
        <f>IF($C59="","",IFERROR(MATCH($C59,Îlots!$C$6:$C$65,0),""))</f>
        <v/>
      </c>
      <c r="X59" s="46" t="str">
        <f>IF($F59="","",IFERROR(MATCH($F59,Fertilisants!$A$6:$A$45,0),""))</f>
        <v/>
      </c>
      <c r="Y59" s="46" t="str">
        <f>IF($W59="","",INDEX(Îlots!$D$6:$D$65,$W59))</f>
        <v/>
      </c>
      <c r="Z59" s="46" t="str">
        <f>IF($W59="","",INDEX(Îlots!$F$6:$F$65,$W59))</f>
        <v/>
      </c>
      <c r="AA59" s="46" t="str">
        <f>IF($W59="","",IF($E59=ApportCouvert,OccCouvert,INDEX(Îlots!$O$6:$O$65,$W59)))</f>
        <v/>
      </c>
      <c r="AB59" s="46" t="str">
        <f>IF(OR($AA59="",$G59="",$Z59="Non"),"",IFERROR(MATCH($AA59&amp;" | "&amp;$G59,Paramètres!$I$7:$I$41,0),""))</f>
        <v/>
      </c>
      <c r="AC59" s="46" t="str">
        <f t="shared" si="3"/>
        <v/>
      </c>
      <c r="AD59" s="46">
        <f>IF(OR($AB59="",$AC59=""),0,IF(OR(AND(INDEX(Paramètres!$J$7:$J$41,$AB59)&gt;0,IF(INDEX(Paramètres!$J$7:$J$41,$AB59)&lt;=INDEX(Paramètres!$K$7:$K$41,$AB59),AND($AC59&gt;=INDEX(Paramètres!$J$7:$J$41,$AB59),$AC59&lt;=INDEX(Paramètres!$K$7:$K$41,$AB59)),OR($AC59&gt;=INDEX(Paramètres!$J$7:$J$41,$AB59),$AC59&lt;=INDEX(Paramètres!$K$7:$K$41,$AB59)))),AND(INDEX(Paramètres!$L$7:$L$41,$AB59)&gt;0,IF(INDEX(Paramètres!$L$7:$L$41,$AB59)&lt;=INDEX(Paramètres!$M$7:$M$41,$AB59),AND($AC59&gt;=INDEX(Paramètres!$L$7:$L$41,$AB59),$AC59&lt;=INDEX(Paramètres!$M$7:$M$41,$AB59)),OR($AC59&gt;=INDEX(Paramètres!$L$7:$L$41,$AB59),$AC59&lt;=INDEX(Paramètres!$M$7:$M$41,$AB59))))),1,0))</f>
        <v>0</v>
      </c>
      <c r="AE59" s="46">
        <f>IF($X59="",0,IF(INDEX(Fertilisants!$C$6:$C$45,$X59)="Oui",1,0))</f>
        <v>0</v>
      </c>
      <c r="AF59" s="46" t="str">
        <f t="shared" si="4"/>
        <v/>
      </c>
      <c r="AG59" s="46" t="str">
        <f t="shared" si="5"/>
        <v/>
      </c>
      <c r="AH59" s="46" t="str">
        <f t="shared" si="6"/>
        <v/>
      </c>
      <c r="AI59" s="46" t="str">
        <f t="shared" si="7"/>
        <v/>
      </c>
    </row>
    <row r="60" spans="1:35" ht="18" customHeight="1" x14ac:dyDescent="0.25">
      <c r="A60" s="42" t="str">
        <f>IF(B60="","",COUNT($B$6:B60))</f>
        <v/>
      </c>
      <c r="B60" s="26"/>
      <c r="C60" s="5"/>
      <c r="D60" s="28" t="str">
        <f>IF($W60="","",INDEX(Îlots!$N$6:$N$65,$W60))</f>
        <v/>
      </c>
      <c r="E60" s="5"/>
      <c r="F60" s="5"/>
      <c r="G60" s="30" t="str">
        <f>IF($X60="","",INDEX(Fertilisants!$B$6:$B$45,$X60))</f>
        <v/>
      </c>
      <c r="H60" s="43"/>
      <c r="I60" s="44"/>
      <c r="J60" s="30" t="str">
        <f>IF($X60="","",INDEX(Fertilisants!$D$6:$D$45,$X60))</f>
        <v/>
      </c>
      <c r="K60" s="35" t="str">
        <f t="shared" si="0"/>
        <v/>
      </c>
      <c r="L60" s="36" t="str">
        <f>IF(OR($I60="",$X60=""),"",$I60*N(INDEX(Fertilisants!$E$6:$E$45,$X60)))</f>
        <v/>
      </c>
      <c r="M60" s="36" t="str">
        <f>IF(OR($I60="",$X60=""),"",$I60*N(INDEX(Fertilisants!$G$6:$G$45,$X60)))</f>
        <v/>
      </c>
      <c r="N60" s="36" t="str">
        <f>IF(OR($I60="",$X60=""),"",$I60*N(INDEX(Fertilisants!$H$6:$H$45,$X60)))</f>
        <v/>
      </c>
      <c r="O60" s="36" t="str">
        <f>IF(OR($I60="",$X60=""),"",$I60*N(INDEX(Fertilisants!$I$6:$I$45,$X60)))</f>
        <v/>
      </c>
      <c r="P60" s="36" t="str">
        <f t="shared" si="1"/>
        <v/>
      </c>
      <c r="Q60" s="5"/>
      <c r="R60" s="5"/>
      <c r="S60" s="8"/>
      <c r="T60" s="45" t="str">
        <f t="shared" si="2"/>
        <v/>
      </c>
      <c r="U60" s="5"/>
      <c r="W60" s="46" t="str">
        <f>IF($C60="","",IFERROR(MATCH($C60,Îlots!$C$6:$C$65,0),""))</f>
        <v/>
      </c>
      <c r="X60" s="46" t="str">
        <f>IF($F60="","",IFERROR(MATCH($F60,Fertilisants!$A$6:$A$45,0),""))</f>
        <v/>
      </c>
      <c r="Y60" s="46" t="str">
        <f>IF($W60="","",INDEX(Îlots!$D$6:$D$65,$W60))</f>
        <v/>
      </c>
      <c r="Z60" s="46" t="str">
        <f>IF($W60="","",INDEX(Îlots!$F$6:$F$65,$W60))</f>
        <v/>
      </c>
      <c r="AA60" s="46" t="str">
        <f>IF($W60="","",IF($E60=ApportCouvert,OccCouvert,INDEX(Îlots!$O$6:$O$65,$W60)))</f>
        <v/>
      </c>
      <c r="AB60" s="46" t="str">
        <f>IF(OR($AA60="",$G60="",$Z60="Non"),"",IFERROR(MATCH($AA60&amp;" | "&amp;$G60,Paramètres!$I$7:$I$41,0),""))</f>
        <v/>
      </c>
      <c r="AC60" s="46" t="str">
        <f t="shared" si="3"/>
        <v/>
      </c>
      <c r="AD60" s="46">
        <f>IF(OR($AB60="",$AC60=""),0,IF(OR(AND(INDEX(Paramètres!$J$7:$J$41,$AB60)&gt;0,IF(INDEX(Paramètres!$J$7:$J$41,$AB60)&lt;=INDEX(Paramètres!$K$7:$K$41,$AB60),AND($AC60&gt;=INDEX(Paramètres!$J$7:$J$41,$AB60),$AC60&lt;=INDEX(Paramètres!$K$7:$K$41,$AB60)),OR($AC60&gt;=INDEX(Paramètres!$J$7:$J$41,$AB60),$AC60&lt;=INDEX(Paramètres!$K$7:$K$41,$AB60)))),AND(INDEX(Paramètres!$L$7:$L$41,$AB60)&gt;0,IF(INDEX(Paramètres!$L$7:$L$41,$AB60)&lt;=INDEX(Paramètres!$M$7:$M$41,$AB60),AND($AC60&gt;=INDEX(Paramètres!$L$7:$L$41,$AB60),$AC60&lt;=INDEX(Paramètres!$M$7:$M$41,$AB60)),OR($AC60&gt;=INDEX(Paramètres!$L$7:$L$41,$AB60),$AC60&lt;=INDEX(Paramètres!$M$7:$M$41,$AB60))))),1,0))</f>
        <v>0</v>
      </c>
      <c r="AE60" s="46">
        <f>IF($X60="",0,IF(INDEX(Fertilisants!$C$6:$C$45,$X60)="Oui",1,0))</f>
        <v>0</v>
      </c>
      <c r="AF60" s="46" t="str">
        <f t="shared" si="4"/>
        <v/>
      </c>
      <c r="AG60" s="46" t="str">
        <f t="shared" si="5"/>
        <v/>
      </c>
      <c r="AH60" s="46" t="str">
        <f t="shared" si="6"/>
        <v/>
      </c>
      <c r="AI60" s="46" t="str">
        <f t="shared" si="7"/>
        <v/>
      </c>
    </row>
    <row r="61" spans="1:35" ht="18" customHeight="1" x14ac:dyDescent="0.25">
      <c r="A61" s="42" t="str">
        <f>IF(B61="","",COUNT($B$6:B61))</f>
        <v/>
      </c>
      <c r="B61" s="26"/>
      <c r="C61" s="5"/>
      <c r="D61" s="28" t="str">
        <f>IF($W61="","",INDEX(Îlots!$N$6:$N$65,$W61))</f>
        <v/>
      </c>
      <c r="E61" s="5"/>
      <c r="F61" s="5"/>
      <c r="G61" s="30" t="str">
        <f>IF($X61="","",INDEX(Fertilisants!$B$6:$B$45,$X61))</f>
        <v/>
      </c>
      <c r="H61" s="43"/>
      <c r="I61" s="44"/>
      <c r="J61" s="30" t="str">
        <f>IF($X61="","",INDEX(Fertilisants!$D$6:$D$45,$X61))</f>
        <v/>
      </c>
      <c r="K61" s="35" t="str">
        <f t="shared" si="0"/>
        <v/>
      </c>
      <c r="L61" s="36" t="str">
        <f>IF(OR($I61="",$X61=""),"",$I61*N(INDEX(Fertilisants!$E$6:$E$45,$X61)))</f>
        <v/>
      </c>
      <c r="M61" s="36" t="str">
        <f>IF(OR($I61="",$X61=""),"",$I61*N(INDEX(Fertilisants!$G$6:$G$45,$X61)))</f>
        <v/>
      </c>
      <c r="N61" s="36" t="str">
        <f>IF(OR($I61="",$X61=""),"",$I61*N(INDEX(Fertilisants!$H$6:$H$45,$X61)))</f>
        <v/>
      </c>
      <c r="O61" s="36" t="str">
        <f>IF(OR($I61="",$X61=""),"",$I61*N(INDEX(Fertilisants!$I$6:$I$45,$X61)))</f>
        <v/>
      </c>
      <c r="P61" s="36" t="str">
        <f t="shared" si="1"/>
        <v/>
      </c>
      <c r="Q61" s="5"/>
      <c r="R61" s="5"/>
      <c r="S61" s="8"/>
      <c r="T61" s="45" t="str">
        <f t="shared" si="2"/>
        <v/>
      </c>
      <c r="U61" s="5"/>
      <c r="W61" s="46" t="str">
        <f>IF($C61="","",IFERROR(MATCH($C61,Îlots!$C$6:$C$65,0),""))</f>
        <v/>
      </c>
      <c r="X61" s="46" t="str">
        <f>IF($F61="","",IFERROR(MATCH($F61,Fertilisants!$A$6:$A$45,0),""))</f>
        <v/>
      </c>
      <c r="Y61" s="46" t="str">
        <f>IF($W61="","",INDEX(Îlots!$D$6:$D$65,$W61))</f>
        <v/>
      </c>
      <c r="Z61" s="46" t="str">
        <f>IF($W61="","",INDEX(Îlots!$F$6:$F$65,$W61))</f>
        <v/>
      </c>
      <c r="AA61" s="46" t="str">
        <f>IF($W61="","",IF($E61=ApportCouvert,OccCouvert,INDEX(Îlots!$O$6:$O$65,$W61)))</f>
        <v/>
      </c>
      <c r="AB61" s="46" t="str">
        <f>IF(OR($AA61="",$G61="",$Z61="Non"),"",IFERROR(MATCH($AA61&amp;" | "&amp;$G61,Paramètres!$I$7:$I$41,0),""))</f>
        <v/>
      </c>
      <c r="AC61" s="46" t="str">
        <f t="shared" si="3"/>
        <v/>
      </c>
      <c r="AD61" s="46">
        <f>IF(OR($AB61="",$AC61=""),0,IF(OR(AND(INDEX(Paramètres!$J$7:$J$41,$AB61)&gt;0,IF(INDEX(Paramètres!$J$7:$J$41,$AB61)&lt;=INDEX(Paramètres!$K$7:$K$41,$AB61),AND($AC61&gt;=INDEX(Paramètres!$J$7:$J$41,$AB61),$AC61&lt;=INDEX(Paramètres!$K$7:$K$41,$AB61)),OR($AC61&gt;=INDEX(Paramètres!$J$7:$J$41,$AB61),$AC61&lt;=INDEX(Paramètres!$K$7:$K$41,$AB61)))),AND(INDEX(Paramètres!$L$7:$L$41,$AB61)&gt;0,IF(INDEX(Paramètres!$L$7:$L$41,$AB61)&lt;=INDEX(Paramètres!$M$7:$M$41,$AB61),AND($AC61&gt;=INDEX(Paramètres!$L$7:$L$41,$AB61),$AC61&lt;=INDEX(Paramètres!$M$7:$M$41,$AB61)),OR($AC61&gt;=INDEX(Paramètres!$L$7:$L$41,$AB61),$AC61&lt;=INDEX(Paramètres!$M$7:$M$41,$AB61))))),1,0))</f>
        <v>0</v>
      </c>
      <c r="AE61" s="46">
        <f>IF($X61="",0,IF(INDEX(Fertilisants!$C$6:$C$45,$X61)="Oui",1,0))</f>
        <v>0</v>
      </c>
      <c r="AF61" s="46" t="str">
        <f t="shared" si="4"/>
        <v/>
      </c>
      <c r="AG61" s="46" t="str">
        <f t="shared" si="5"/>
        <v/>
      </c>
      <c r="AH61" s="46" t="str">
        <f t="shared" si="6"/>
        <v/>
      </c>
      <c r="AI61" s="46" t="str">
        <f t="shared" si="7"/>
        <v/>
      </c>
    </row>
    <row r="62" spans="1:35" ht="18" customHeight="1" x14ac:dyDescent="0.25">
      <c r="A62" s="42" t="str">
        <f>IF(B62="","",COUNT($B$6:B62))</f>
        <v/>
      </c>
      <c r="B62" s="26"/>
      <c r="C62" s="5"/>
      <c r="D62" s="28" t="str">
        <f>IF($W62="","",INDEX(Îlots!$N$6:$N$65,$W62))</f>
        <v/>
      </c>
      <c r="E62" s="5"/>
      <c r="F62" s="5"/>
      <c r="G62" s="30" t="str">
        <f>IF($X62="","",INDEX(Fertilisants!$B$6:$B$45,$X62))</f>
        <v/>
      </c>
      <c r="H62" s="43"/>
      <c r="I62" s="44"/>
      <c r="J62" s="30" t="str">
        <f>IF($X62="","",INDEX(Fertilisants!$D$6:$D$45,$X62))</f>
        <v/>
      </c>
      <c r="K62" s="35" t="str">
        <f t="shared" si="0"/>
        <v/>
      </c>
      <c r="L62" s="36" t="str">
        <f>IF(OR($I62="",$X62=""),"",$I62*N(INDEX(Fertilisants!$E$6:$E$45,$X62)))</f>
        <v/>
      </c>
      <c r="M62" s="36" t="str">
        <f>IF(OR($I62="",$X62=""),"",$I62*N(INDEX(Fertilisants!$G$6:$G$45,$X62)))</f>
        <v/>
      </c>
      <c r="N62" s="36" t="str">
        <f>IF(OR($I62="",$X62=""),"",$I62*N(INDEX(Fertilisants!$H$6:$H$45,$X62)))</f>
        <v/>
      </c>
      <c r="O62" s="36" t="str">
        <f>IF(OR($I62="",$X62=""),"",$I62*N(INDEX(Fertilisants!$I$6:$I$45,$X62)))</f>
        <v/>
      </c>
      <c r="P62" s="36" t="str">
        <f t="shared" si="1"/>
        <v/>
      </c>
      <c r="Q62" s="5"/>
      <c r="R62" s="5"/>
      <c r="S62" s="8"/>
      <c r="T62" s="45" t="str">
        <f t="shared" si="2"/>
        <v/>
      </c>
      <c r="U62" s="5"/>
      <c r="W62" s="46" t="str">
        <f>IF($C62="","",IFERROR(MATCH($C62,Îlots!$C$6:$C$65,0),""))</f>
        <v/>
      </c>
      <c r="X62" s="46" t="str">
        <f>IF($F62="","",IFERROR(MATCH($F62,Fertilisants!$A$6:$A$45,0),""))</f>
        <v/>
      </c>
      <c r="Y62" s="46" t="str">
        <f>IF($W62="","",INDEX(Îlots!$D$6:$D$65,$W62))</f>
        <v/>
      </c>
      <c r="Z62" s="46" t="str">
        <f>IF($W62="","",INDEX(Îlots!$F$6:$F$65,$W62))</f>
        <v/>
      </c>
      <c r="AA62" s="46" t="str">
        <f>IF($W62="","",IF($E62=ApportCouvert,OccCouvert,INDEX(Îlots!$O$6:$O$65,$W62)))</f>
        <v/>
      </c>
      <c r="AB62" s="46" t="str">
        <f>IF(OR($AA62="",$G62="",$Z62="Non"),"",IFERROR(MATCH($AA62&amp;" | "&amp;$G62,Paramètres!$I$7:$I$41,0),""))</f>
        <v/>
      </c>
      <c r="AC62" s="46" t="str">
        <f t="shared" si="3"/>
        <v/>
      </c>
      <c r="AD62" s="46">
        <f>IF(OR($AB62="",$AC62=""),0,IF(OR(AND(INDEX(Paramètres!$J$7:$J$41,$AB62)&gt;0,IF(INDEX(Paramètres!$J$7:$J$41,$AB62)&lt;=INDEX(Paramètres!$K$7:$K$41,$AB62),AND($AC62&gt;=INDEX(Paramètres!$J$7:$J$41,$AB62),$AC62&lt;=INDEX(Paramètres!$K$7:$K$41,$AB62)),OR($AC62&gt;=INDEX(Paramètres!$J$7:$J$41,$AB62),$AC62&lt;=INDEX(Paramètres!$K$7:$K$41,$AB62)))),AND(INDEX(Paramètres!$L$7:$L$41,$AB62)&gt;0,IF(INDEX(Paramètres!$L$7:$L$41,$AB62)&lt;=INDEX(Paramètres!$M$7:$M$41,$AB62),AND($AC62&gt;=INDEX(Paramètres!$L$7:$L$41,$AB62),$AC62&lt;=INDEX(Paramètres!$M$7:$M$41,$AB62)),OR($AC62&gt;=INDEX(Paramètres!$L$7:$L$41,$AB62),$AC62&lt;=INDEX(Paramètres!$M$7:$M$41,$AB62))))),1,0))</f>
        <v>0</v>
      </c>
      <c r="AE62" s="46">
        <f>IF($X62="",0,IF(INDEX(Fertilisants!$C$6:$C$45,$X62)="Oui",1,0))</f>
        <v>0</v>
      </c>
      <c r="AF62" s="46" t="str">
        <f t="shared" si="4"/>
        <v/>
      </c>
      <c r="AG62" s="46" t="str">
        <f t="shared" si="5"/>
        <v/>
      </c>
      <c r="AH62" s="46" t="str">
        <f t="shared" si="6"/>
        <v/>
      </c>
      <c r="AI62" s="46" t="str">
        <f t="shared" si="7"/>
        <v/>
      </c>
    </row>
    <row r="63" spans="1:35" ht="18" customHeight="1" x14ac:dyDescent="0.25">
      <c r="A63" s="42" t="str">
        <f>IF(B63="","",COUNT($B$6:B63))</f>
        <v/>
      </c>
      <c r="B63" s="26"/>
      <c r="C63" s="5"/>
      <c r="D63" s="28" t="str">
        <f>IF($W63="","",INDEX(Îlots!$N$6:$N$65,$W63))</f>
        <v/>
      </c>
      <c r="E63" s="5"/>
      <c r="F63" s="5"/>
      <c r="G63" s="30" t="str">
        <f>IF($X63="","",INDEX(Fertilisants!$B$6:$B$45,$X63))</f>
        <v/>
      </c>
      <c r="H63" s="43"/>
      <c r="I63" s="44"/>
      <c r="J63" s="30" t="str">
        <f>IF($X63="","",INDEX(Fertilisants!$D$6:$D$45,$X63))</f>
        <v/>
      </c>
      <c r="K63" s="35" t="str">
        <f t="shared" si="0"/>
        <v/>
      </c>
      <c r="L63" s="36" t="str">
        <f>IF(OR($I63="",$X63=""),"",$I63*N(INDEX(Fertilisants!$E$6:$E$45,$X63)))</f>
        <v/>
      </c>
      <c r="M63" s="36" t="str">
        <f>IF(OR($I63="",$X63=""),"",$I63*N(INDEX(Fertilisants!$G$6:$G$45,$X63)))</f>
        <v/>
      </c>
      <c r="N63" s="36" t="str">
        <f>IF(OR($I63="",$X63=""),"",$I63*N(INDEX(Fertilisants!$H$6:$H$45,$X63)))</f>
        <v/>
      </c>
      <c r="O63" s="36" t="str">
        <f>IF(OR($I63="",$X63=""),"",$I63*N(INDEX(Fertilisants!$I$6:$I$45,$X63)))</f>
        <v/>
      </c>
      <c r="P63" s="36" t="str">
        <f t="shared" si="1"/>
        <v/>
      </c>
      <c r="Q63" s="5"/>
      <c r="R63" s="5"/>
      <c r="S63" s="8"/>
      <c r="T63" s="45" t="str">
        <f t="shared" si="2"/>
        <v/>
      </c>
      <c r="U63" s="5"/>
      <c r="W63" s="46" t="str">
        <f>IF($C63="","",IFERROR(MATCH($C63,Îlots!$C$6:$C$65,0),""))</f>
        <v/>
      </c>
      <c r="X63" s="46" t="str">
        <f>IF($F63="","",IFERROR(MATCH($F63,Fertilisants!$A$6:$A$45,0),""))</f>
        <v/>
      </c>
      <c r="Y63" s="46" t="str">
        <f>IF($W63="","",INDEX(Îlots!$D$6:$D$65,$W63))</f>
        <v/>
      </c>
      <c r="Z63" s="46" t="str">
        <f>IF($W63="","",INDEX(Îlots!$F$6:$F$65,$W63))</f>
        <v/>
      </c>
      <c r="AA63" s="46" t="str">
        <f>IF($W63="","",IF($E63=ApportCouvert,OccCouvert,INDEX(Îlots!$O$6:$O$65,$W63)))</f>
        <v/>
      </c>
      <c r="AB63" s="46" t="str">
        <f>IF(OR($AA63="",$G63="",$Z63="Non"),"",IFERROR(MATCH($AA63&amp;" | "&amp;$G63,Paramètres!$I$7:$I$41,0),""))</f>
        <v/>
      </c>
      <c r="AC63" s="46" t="str">
        <f t="shared" si="3"/>
        <v/>
      </c>
      <c r="AD63" s="46">
        <f>IF(OR($AB63="",$AC63=""),0,IF(OR(AND(INDEX(Paramètres!$J$7:$J$41,$AB63)&gt;0,IF(INDEX(Paramètres!$J$7:$J$41,$AB63)&lt;=INDEX(Paramètres!$K$7:$K$41,$AB63),AND($AC63&gt;=INDEX(Paramètres!$J$7:$J$41,$AB63),$AC63&lt;=INDEX(Paramètres!$K$7:$K$41,$AB63)),OR($AC63&gt;=INDEX(Paramètres!$J$7:$J$41,$AB63),$AC63&lt;=INDEX(Paramètres!$K$7:$K$41,$AB63)))),AND(INDEX(Paramètres!$L$7:$L$41,$AB63)&gt;0,IF(INDEX(Paramètres!$L$7:$L$41,$AB63)&lt;=INDEX(Paramètres!$M$7:$M$41,$AB63),AND($AC63&gt;=INDEX(Paramètres!$L$7:$L$41,$AB63),$AC63&lt;=INDEX(Paramètres!$M$7:$M$41,$AB63)),OR($AC63&gt;=INDEX(Paramètres!$L$7:$L$41,$AB63),$AC63&lt;=INDEX(Paramètres!$M$7:$M$41,$AB63))))),1,0))</f>
        <v>0</v>
      </c>
      <c r="AE63" s="46">
        <f>IF($X63="",0,IF(INDEX(Fertilisants!$C$6:$C$45,$X63)="Oui",1,0))</f>
        <v>0</v>
      </c>
      <c r="AF63" s="46" t="str">
        <f t="shared" si="4"/>
        <v/>
      </c>
      <c r="AG63" s="46" t="str">
        <f t="shared" si="5"/>
        <v/>
      </c>
      <c r="AH63" s="46" t="str">
        <f t="shared" si="6"/>
        <v/>
      </c>
      <c r="AI63" s="46" t="str">
        <f t="shared" si="7"/>
        <v/>
      </c>
    </row>
    <row r="64" spans="1:35" ht="18" customHeight="1" x14ac:dyDescent="0.25">
      <c r="A64" s="42" t="str">
        <f>IF(B64="","",COUNT($B$6:B64))</f>
        <v/>
      </c>
      <c r="B64" s="26"/>
      <c r="C64" s="5"/>
      <c r="D64" s="28" t="str">
        <f>IF($W64="","",INDEX(Îlots!$N$6:$N$65,$W64))</f>
        <v/>
      </c>
      <c r="E64" s="5"/>
      <c r="F64" s="5"/>
      <c r="G64" s="30" t="str">
        <f>IF($X64="","",INDEX(Fertilisants!$B$6:$B$45,$X64))</f>
        <v/>
      </c>
      <c r="H64" s="43"/>
      <c r="I64" s="44"/>
      <c r="J64" s="30" t="str">
        <f>IF($X64="","",INDEX(Fertilisants!$D$6:$D$45,$X64))</f>
        <v/>
      </c>
      <c r="K64" s="35" t="str">
        <f t="shared" si="0"/>
        <v/>
      </c>
      <c r="L64" s="36" t="str">
        <f>IF(OR($I64="",$X64=""),"",$I64*N(INDEX(Fertilisants!$E$6:$E$45,$X64)))</f>
        <v/>
      </c>
      <c r="M64" s="36" t="str">
        <f>IF(OR($I64="",$X64=""),"",$I64*N(INDEX(Fertilisants!$G$6:$G$45,$X64)))</f>
        <v/>
      </c>
      <c r="N64" s="36" t="str">
        <f>IF(OR($I64="",$X64=""),"",$I64*N(INDEX(Fertilisants!$H$6:$H$45,$X64)))</f>
        <v/>
      </c>
      <c r="O64" s="36" t="str">
        <f>IF(OR($I64="",$X64=""),"",$I64*N(INDEX(Fertilisants!$I$6:$I$45,$X64)))</f>
        <v/>
      </c>
      <c r="P64" s="36" t="str">
        <f t="shared" si="1"/>
        <v/>
      </c>
      <c r="Q64" s="5"/>
      <c r="R64" s="5"/>
      <c r="S64" s="8"/>
      <c r="T64" s="45" t="str">
        <f t="shared" si="2"/>
        <v/>
      </c>
      <c r="U64" s="5"/>
      <c r="W64" s="46" t="str">
        <f>IF($C64="","",IFERROR(MATCH($C64,Îlots!$C$6:$C$65,0),""))</f>
        <v/>
      </c>
      <c r="X64" s="46" t="str">
        <f>IF($F64="","",IFERROR(MATCH($F64,Fertilisants!$A$6:$A$45,0),""))</f>
        <v/>
      </c>
      <c r="Y64" s="46" t="str">
        <f>IF($W64="","",INDEX(Îlots!$D$6:$D$65,$W64))</f>
        <v/>
      </c>
      <c r="Z64" s="46" t="str">
        <f>IF($W64="","",INDEX(Îlots!$F$6:$F$65,$W64))</f>
        <v/>
      </c>
      <c r="AA64" s="46" t="str">
        <f>IF($W64="","",IF($E64=ApportCouvert,OccCouvert,INDEX(Îlots!$O$6:$O$65,$W64)))</f>
        <v/>
      </c>
      <c r="AB64" s="46" t="str">
        <f>IF(OR($AA64="",$G64="",$Z64="Non"),"",IFERROR(MATCH($AA64&amp;" | "&amp;$G64,Paramètres!$I$7:$I$41,0),""))</f>
        <v/>
      </c>
      <c r="AC64" s="46" t="str">
        <f t="shared" si="3"/>
        <v/>
      </c>
      <c r="AD64" s="46">
        <f>IF(OR($AB64="",$AC64=""),0,IF(OR(AND(INDEX(Paramètres!$J$7:$J$41,$AB64)&gt;0,IF(INDEX(Paramètres!$J$7:$J$41,$AB64)&lt;=INDEX(Paramètres!$K$7:$K$41,$AB64),AND($AC64&gt;=INDEX(Paramètres!$J$7:$J$41,$AB64),$AC64&lt;=INDEX(Paramètres!$K$7:$K$41,$AB64)),OR($AC64&gt;=INDEX(Paramètres!$J$7:$J$41,$AB64),$AC64&lt;=INDEX(Paramètres!$K$7:$K$41,$AB64)))),AND(INDEX(Paramètres!$L$7:$L$41,$AB64)&gt;0,IF(INDEX(Paramètres!$L$7:$L$41,$AB64)&lt;=INDEX(Paramètres!$M$7:$M$41,$AB64),AND($AC64&gt;=INDEX(Paramètres!$L$7:$L$41,$AB64),$AC64&lt;=INDEX(Paramètres!$M$7:$M$41,$AB64)),OR($AC64&gt;=INDEX(Paramètres!$L$7:$L$41,$AB64),$AC64&lt;=INDEX(Paramètres!$M$7:$M$41,$AB64))))),1,0))</f>
        <v>0</v>
      </c>
      <c r="AE64" s="46">
        <f>IF($X64="",0,IF(INDEX(Fertilisants!$C$6:$C$45,$X64)="Oui",1,0))</f>
        <v>0</v>
      </c>
      <c r="AF64" s="46" t="str">
        <f t="shared" si="4"/>
        <v/>
      </c>
      <c r="AG64" s="46" t="str">
        <f t="shared" si="5"/>
        <v/>
      </c>
      <c r="AH64" s="46" t="str">
        <f t="shared" si="6"/>
        <v/>
      </c>
      <c r="AI64" s="46" t="str">
        <f t="shared" si="7"/>
        <v/>
      </c>
    </row>
    <row r="65" spans="1:35" ht="18" customHeight="1" x14ac:dyDescent="0.25">
      <c r="A65" s="42" t="str">
        <f>IF(B65="","",COUNT($B$6:B65))</f>
        <v/>
      </c>
      <c r="B65" s="26"/>
      <c r="C65" s="5"/>
      <c r="D65" s="28" t="str">
        <f>IF($W65="","",INDEX(Îlots!$N$6:$N$65,$W65))</f>
        <v/>
      </c>
      <c r="E65" s="5"/>
      <c r="F65" s="5"/>
      <c r="G65" s="30" t="str">
        <f>IF($X65="","",INDEX(Fertilisants!$B$6:$B$45,$X65))</f>
        <v/>
      </c>
      <c r="H65" s="43"/>
      <c r="I65" s="44"/>
      <c r="J65" s="30" t="str">
        <f>IF($X65="","",INDEX(Fertilisants!$D$6:$D$45,$X65))</f>
        <v/>
      </c>
      <c r="K65" s="35" t="str">
        <f t="shared" si="0"/>
        <v/>
      </c>
      <c r="L65" s="36" t="str">
        <f>IF(OR($I65="",$X65=""),"",$I65*N(INDEX(Fertilisants!$E$6:$E$45,$X65)))</f>
        <v/>
      </c>
      <c r="M65" s="36" t="str">
        <f>IF(OR($I65="",$X65=""),"",$I65*N(INDEX(Fertilisants!$G$6:$G$45,$X65)))</f>
        <v/>
      </c>
      <c r="N65" s="36" t="str">
        <f>IF(OR($I65="",$X65=""),"",$I65*N(INDEX(Fertilisants!$H$6:$H$45,$X65)))</f>
        <v/>
      </c>
      <c r="O65" s="36" t="str">
        <f>IF(OR($I65="",$X65=""),"",$I65*N(INDEX(Fertilisants!$I$6:$I$45,$X65)))</f>
        <v/>
      </c>
      <c r="P65" s="36" t="str">
        <f t="shared" si="1"/>
        <v/>
      </c>
      <c r="Q65" s="5"/>
      <c r="R65" s="5"/>
      <c r="S65" s="8"/>
      <c r="T65" s="45" t="str">
        <f t="shared" si="2"/>
        <v/>
      </c>
      <c r="U65" s="5"/>
      <c r="W65" s="46" t="str">
        <f>IF($C65="","",IFERROR(MATCH($C65,Îlots!$C$6:$C$65,0),""))</f>
        <v/>
      </c>
      <c r="X65" s="46" t="str">
        <f>IF($F65="","",IFERROR(MATCH($F65,Fertilisants!$A$6:$A$45,0),""))</f>
        <v/>
      </c>
      <c r="Y65" s="46" t="str">
        <f>IF($W65="","",INDEX(Îlots!$D$6:$D$65,$W65))</f>
        <v/>
      </c>
      <c r="Z65" s="46" t="str">
        <f>IF($W65="","",INDEX(Îlots!$F$6:$F$65,$W65))</f>
        <v/>
      </c>
      <c r="AA65" s="46" t="str">
        <f>IF($W65="","",IF($E65=ApportCouvert,OccCouvert,INDEX(Îlots!$O$6:$O$65,$W65)))</f>
        <v/>
      </c>
      <c r="AB65" s="46" t="str">
        <f>IF(OR($AA65="",$G65="",$Z65="Non"),"",IFERROR(MATCH($AA65&amp;" | "&amp;$G65,Paramètres!$I$7:$I$41,0),""))</f>
        <v/>
      </c>
      <c r="AC65" s="46" t="str">
        <f t="shared" si="3"/>
        <v/>
      </c>
      <c r="AD65" s="46">
        <f>IF(OR($AB65="",$AC65=""),0,IF(OR(AND(INDEX(Paramètres!$J$7:$J$41,$AB65)&gt;0,IF(INDEX(Paramètres!$J$7:$J$41,$AB65)&lt;=INDEX(Paramètres!$K$7:$K$41,$AB65),AND($AC65&gt;=INDEX(Paramètres!$J$7:$J$41,$AB65),$AC65&lt;=INDEX(Paramètres!$K$7:$K$41,$AB65)),OR($AC65&gt;=INDEX(Paramètres!$J$7:$J$41,$AB65),$AC65&lt;=INDEX(Paramètres!$K$7:$K$41,$AB65)))),AND(INDEX(Paramètres!$L$7:$L$41,$AB65)&gt;0,IF(INDEX(Paramètres!$L$7:$L$41,$AB65)&lt;=INDEX(Paramètres!$M$7:$M$41,$AB65),AND($AC65&gt;=INDEX(Paramètres!$L$7:$L$41,$AB65),$AC65&lt;=INDEX(Paramètres!$M$7:$M$41,$AB65)),OR($AC65&gt;=INDEX(Paramètres!$L$7:$L$41,$AB65),$AC65&lt;=INDEX(Paramètres!$M$7:$M$41,$AB65))))),1,0))</f>
        <v>0</v>
      </c>
      <c r="AE65" s="46">
        <f>IF($X65="",0,IF(INDEX(Fertilisants!$C$6:$C$45,$X65)="Oui",1,0))</f>
        <v>0</v>
      </c>
      <c r="AF65" s="46" t="str">
        <f t="shared" si="4"/>
        <v/>
      </c>
      <c r="AG65" s="46" t="str">
        <f t="shared" si="5"/>
        <v/>
      </c>
      <c r="AH65" s="46" t="str">
        <f t="shared" si="6"/>
        <v/>
      </c>
      <c r="AI65" s="46" t="str">
        <f t="shared" si="7"/>
        <v/>
      </c>
    </row>
    <row r="66" spans="1:35" ht="18" customHeight="1" x14ac:dyDescent="0.25">
      <c r="A66" s="42" t="str">
        <f>IF(B66="","",COUNT($B$6:B66))</f>
        <v/>
      </c>
      <c r="B66" s="26"/>
      <c r="C66" s="5"/>
      <c r="D66" s="28" t="str">
        <f>IF($W66="","",INDEX(Îlots!$N$6:$N$65,$W66))</f>
        <v/>
      </c>
      <c r="E66" s="5"/>
      <c r="F66" s="5"/>
      <c r="G66" s="30" t="str">
        <f>IF($X66="","",INDEX(Fertilisants!$B$6:$B$45,$X66))</f>
        <v/>
      </c>
      <c r="H66" s="43"/>
      <c r="I66" s="44"/>
      <c r="J66" s="30" t="str">
        <f>IF($X66="","",INDEX(Fertilisants!$D$6:$D$45,$X66))</f>
        <v/>
      </c>
      <c r="K66" s="35" t="str">
        <f t="shared" si="0"/>
        <v/>
      </c>
      <c r="L66" s="36" t="str">
        <f>IF(OR($I66="",$X66=""),"",$I66*N(INDEX(Fertilisants!$E$6:$E$45,$X66)))</f>
        <v/>
      </c>
      <c r="M66" s="36" t="str">
        <f>IF(OR($I66="",$X66=""),"",$I66*N(INDEX(Fertilisants!$G$6:$G$45,$X66)))</f>
        <v/>
      </c>
      <c r="N66" s="36" t="str">
        <f>IF(OR($I66="",$X66=""),"",$I66*N(INDEX(Fertilisants!$H$6:$H$45,$X66)))</f>
        <v/>
      </c>
      <c r="O66" s="36" t="str">
        <f>IF(OR($I66="",$X66=""),"",$I66*N(INDEX(Fertilisants!$I$6:$I$45,$X66)))</f>
        <v/>
      </c>
      <c r="P66" s="36" t="str">
        <f t="shared" si="1"/>
        <v/>
      </c>
      <c r="Q66" s="5"/>
      <c r="R66" s="5"/>
      <c r="S66" s="8"/>
      <c r="T66" s="45" t="str">
        <f t="shared" si="2"/>
        <v/>
      </c>
      <c r="U66" s="5"/>
      <c r="W66" s="46" t="str">
        <f>IF($C66="","",IFERROR(MATCH($C66,Îlots!$C$6:$C$65,0),""))</f>
        <v/>
      </c>
      <c r="X66" s="46" t="str">
        <f>IF($F66="","",IFERROR(MATCH($F66,Fertilisants!$A$6:$A$45,0),""))</f>
        <v/>
      </c>
      <c r="Y66" s="46" t="str">
        <f>IF($W66="","",INDEX(Îlots!$D$6:$D$65,$W66))</f>
        <v/>
      </c>
      <c r="Z66" s="46" t="str">
        <f>IF($W66="","",INDEX(Îlots!$F$6:$F$65,$W66))</f>
        <v/>
      </c>
      <c r="AA66" s="46" t="str">
        <f>IF($W66="","",IF($E66=ApportCouvert,OccCouvert,INDEX(Îlots!$O$6:$O$65,$W66)))</f>
        <v/>
      </c>
      <c r="AB66" s="46" t="str">
        <f>IF(OR($AA66="",$G66="",$Z66="Non"),"",IFERROR(MATCH($AA66&amp;" | "&amp;$G66,Paramètres!$I$7:$I$41,0),""))</f>
        <v/>
      </c>
      <c r="AC66" s="46" t="str">
        <f t="shared" si="3"/>
        <v/>
      </c>
      <c r="AD66" s="46">
        <f>IF(OR($AB66="",$AC66=""),0,IF(OR(AND(INDEX(Paramètres!$J$7:$J$41,$AB66)&gt;0,IF(INDEX(Paramètres!$J$7:$J$41,$AB66)&lt;=INDEX(Paramètres!$K$7:$K$41,$AB66),AND($AC66&gt;=INDEX(Paramètres!$J$7:$J$41,$AB66),$AC66&lt;=INDEX(Paramètres!$K$7:$K$41,$AB66)),OR($AC66&gt;=INDEX(Paramètres!$J$7:$J$41,$AB66),$AC66&lt;=INDEX(Paramètres!$K$7:$K$41,$AB66)))),AND(INDEX(Paramètres!$L$7:$L$41,$AB66)&gt;0,IF(INDEX(Paramètres!$L$7:$L$41,$AB66)&lt;=INDEX(Paramètres!$M$7:$M$41,$AB66),AND($AC66&gt;=INDEX(Paramètres!$L$7:$L$41,$AB66),$AC66&lt;=INDEX(Paramètres!$M$7:$M$41,$AB66)),OR($AC66&gt;=INDEX(Paramètres!$L$7:$L$41,$AB66),$AC66&lt;=INDEX(Paramètres!$M$7:$M$41,$AB66))))),1,0))</f>
        <v>0</v>
      </c>
      <c r="AE66" s="46">
        <f>IF($X66="",0,IF(INDEX(Fertilisants!$C$6:$C$45,$X66)="Oui",1,0))</f>
        <v>0</v>
      </c>
      <c r="AF66" s="46" t="str">
        <f t="shared" si="4"/>
        <v/>
      </c>
      <c r="AG66" s="46" t="str">
        <f t="shared" si="5"/>
        <v/>
      </c>
      <c r="AH66" s="46" t="str">
        <f t="shared" si="6"/>
        <v/>
      </c>
      <c r="AI66" s="46" t="str">
        <f t="shared" si="7"/>
        <v/>
      </c>
    </row>
    <row r="67" spans="1:35" ht="18" customHeight="1" x14ac:dyDescent="0.25">
      <c r="A67" s="42" t="str">
        <f>IF(B67="","",COUNT($B$6:B67))</f>
        <v/>
      </c>
      <c r="B67" s="26"/>
      <c r="C67" s="5"/>
      <c r="D67" s="28" t="str">
        <f>IF($W67="","",INDEX(Îlots!$N$6:$N$65,$W67))</f>
        <v/>
      </c>
      <c r="E67" s="5"/>
      <c r="F67" s="5"/>
      <c r="G67" s="30" t="str">
        <f>IF($X67="","",INDEX(Fertilisants!$B$6:$B$45,$X67))</f>
        <v/>
      </c>
      <c r="H67" s="43"/>
      <c r="I67" s="44"/>
      <c r="J67" s="30" t="str">
        <f>IF($X67="","",INDEX(Fertilisants!$D$6:$D$45,$X67))</f>
        <v/>
      </c>
      <c r="K67" s="35" t="str">
        <f t="shared" si="0"/>
        <v/>
      </c>
      <c r="L67" s="36" t="str">
        <f>IF(OR($I67="",$X67=""),"",$I67*N(INDEX(Fertilisants!$E$6:$E$45,$X67)))</f>
        <v/>
      </c>
      <c r="M67" s="36" t="str">
        <f>IF(OR($I67="",$X67=""),"",$I67*N(INDEX(Fertilisants!$G$6:$G$45,$X67)))</f>
        <v/>
      </c>
      <c r="N67" s="36" t="str">
        <f>IF(OR($I67="",$X67=""),"",$I67*N(INDEX(Fertilisants!$H$6:$H$45,$X67)))</f>
        <v/>
      </c>
      <c r="O67" s="36" t="str">
        <f>IF(OR($I67="",$X67=""),"",$I67*N(INDEX(Fertilisants!$I$6:$I$45,$X67)))</f>
        <v/>
      </c>
      <c r="P67" s="36" t="str">
        <f t="shared" si="1"/>
        <v/>
      </c>
      <c r="Q67" s="5"/>
      <c r="R67" s="5"/>
      <c r="S67" s="8"/>
      <c r="T67" s="45" t="str">
        <f t="shared" si="2"/>
        <v/>
      </c>
      <c r="U67" s="5"/>
      <c r="W67" s="46" t="str">
        <f>IF($C67="","",IFERROR(MATCH($C67,Îlots!$C$6:$C$65,0),""))</f>
        <v/>
      </c>
      <c r="X67" s="46" t="str">
        <f>IF($F67="","",IFERROR(MATCH($F67,Fertilisants!$A$6:$A$45,0),""))</f>
        <v/>
      </c>
      <c r="Y67" s="46" t="str">
        <f>IF($W67="","",INDEX(Îlots!$D$6:$D$65,$W67))</f>
        <v/>
      </c>
      <c r="Z67" s="46" t="str">
        <f>IF($W67="","",INDEX(Îlots!$F$6:$F$65,$W67))</f>
        <v/>
      </c>
      <c r="AA67" s="46" t="str">
        <f>IF($W67="","",IF($E67=ApportCouvert,OccCouvert,INDEX(Îlots!$O$6:$O$65,$W67)))</f>
        <v/>
      </c>
      <c r="AB67" s="46" t="str">
        <f>IF(OR($AA67="",$G67="",$Z67="Non"),"",IFERROR(MATCH($AA67&amp;" | "&amp;$G67,Paramètres!$I$7:$I$41,0),""))</f>
        <v/>
      </c>
      <c r="AC67" s="46" t="str">
        <f t="shared" si="3"/>
        <v/>
      </c>
      <c r="AD67" s="46">
        <f>IF(OR($AB67="",$AC67=""),0,IF(OR(AND(INDEX(Paramètres!$J$7:$J$41,$AB67)&gt;0,IF(INDEX(Paramètres!$J$7:$J$41,$AB67)&lt;=INDEX(Paramètres!$K$7:$K$41,$AB67),AND($AC67&gt;=INDEX(Paramètres!$J$7:$J$41,$AB67),$AC67&lt;=INDEX(Paramètres!$K$7:$K$41,$AB67)),OR($AC67&gt;=INDEX(Paramètres!$J$7:$J$41,$AB67),$AC67&lt;=INDEX(Paramètres!$K$7:$K$41,$AB67)))),AND(INDEX(Paramètres!$L$7:$L$41,$AB67)&gt;0,IF(INDEX(Paramètres!$L$7:$L$41,$AB67)&lt;=INDEX(Paramètres!$M$7:$M$41,$AB67),AND($AC67&gt;=INDEX(Paramètres!$L$7:$L$41,$AB67),$AC67&lt;=INDEX(Paramètres!$M$7:$M$41,$AB67)),OR($AC67&gt;=INDEX(Paramètres!$L$7:$L$41,$AB67),$AC67&lt;=INDEX(Paramètres!$M$7:$M$41,$AB67))))),1,0))</f>
        <v>0</v>
      </c>
      <c r="AE67" s="46">
        <f>IF($X67="",0,IF(INDEX(Fertilisants!$C$6:$C$45,$X67)="Oui",1,0))</f>
        <v>0</v>
      </c>
      <c r="AF67" s="46" t="str">
        <f t="shared" si="4"/>
        <v/>
      </c>
      <c r="AG67" s="46" t="str">
        <f t="shared" si="5"/>
        <v/>
      </c>
      <c r="AH67" s="46" t="str">
        <f t="shared" si="6"/>
        <v/>
      </c>
      <c r="AI67" s="46" t="str">
        <f t="shared" si="7"/>
        <v/>
      </c>
    </row>
    <row r="68" spans="1:35" ht="18" customHeight="1" x14ac:dyDescent="0.25">
      <c r="A68" s="42" t="str">
        <f>IF(B68="","",COUNT($B$6:B68))</f>
        <v/>
      </c>
      <c r="B68" s="26"/>
      <c r="C68" s="5"/>
      <c r="D68" s="28" t="str">
        <f>IF($W68="","",INDEX(Îlots!$N$6:$N$65,$W68))</f>
        <v/>
      </c>
      <c r="E68" s="5"/>
      <c r="F68" s="5"/>
      <c r="G68" s="30" t="str">
        <f>IF($X68="","",INDEX(Fertilisants!$B$6:$B$45,$X68))</f>
        <v/>
      </c>
      <c r="H68" s="43"/>
      <c r="I68" s="44"/>
      <c r="J68" s="30" t="str">
        <f>IF($X68="","",INDEX(Fertilisants!$D$6:$D$45,$X68))</f>
        <v/>
      </c>
      <c r="K68" s="35" t="str">
        <f t="shared" si="0"/>
        <v/>
      </c>
      <c r="L68" s="36" t="str">
        <f>IF(OR($I68="",$X68=""),"",$I68*N(INDEX(Fertilisants!$E$6:$E$45,$X68)))</f>
        <v/>
      </c>
      <c r="M68" s="36" t="str">
        <f>IF(OR($I68="",$X68=""),"",$I68*N(INDEX(Fertilisants!$G$6:$G$45,$X68)))</f>
        <v/>
      </c>
      <c r="N68" s="36" t="str">
        <f>IF(OR($I68="",$X68=""),"",$I68*N(INDEX(Fertilisants!$H$6:$H$45,$X68)))</f>
        <v/>
      </c>
      <c r="O68" s="36" t="str">
        <f>IF(OR($I68="",$X68=""),"",$I68*N(INDEX(Fertilisants!$I$6:$I$45,$X68)))</f>
        <v/>
      </c>
      <c r="P68" s="36" t="str">
        <f t="shared" si="1"/>
        <v/>
      </c>
      <c r="Q68" s="5"/>
      <c r="R68" s="5"/>
      <c r="S68" s="8"/>
      <c r="T68" s="45" t="str">
        <f t="shared" si="2"/>
        <v/>
      </c>
      <c r="U68" s="5"/>
      <c r="W68" s="46" t="str">
        <f>IF($C68="","",IFERROR(MATCH($C68,Îlots!$C$6:$C$65,0),""))</f>
        <v/>
      </c>
      <c r="X68" s="46" t="str">
        <f>IF($F68="","",IFERROR(MATCH($F68,Fertilisants!$A$6:$A$45,0),""))</f>
        <v/>
      </c>
      <c r="Y68" s="46" t="str">
        <f>IF($W68="","",INDEX(Îlots!$D$6:$D$65,$W68))</f>
        <v/>
      </c>
      <c r="Z68" s="46" t="str">
        <f>IF($W68="","",INDEX(Îlots!$F$6:$F$65,$W68))</f>
        <v/>
      </c>
      <c r="AA68" s="46" t="str">
        <f>IF($W68="","",IF($E68=ApportCouvert,OccCouvert,INDEX(Îlots!$O$6:$O$65,$W68)))</f>
        <v/>
      </c>
      <c r="AB68" s="46" t="str">
        <f>IF(OR($AA68="",$G68="",$Z68="Non"),"",IFERROR(MATCH($AA68&amp;" | "&amp;$G68,Paramètres!$I$7:$I$41,0),""))</f>
        <v/>
      </c>
      <c r="AC68" s="46" t="str">
        <f t="shared" si="3"/>
        <v/>
      </c>
      <c r="AD68" s="46">
        <f>IF(OR($AB68="",$AC68=""),0,IF(OR(AND(INDEX(Paramètres!$J$7:$J$41,$AB68)&gt;0,IF(INDEX(Paramètres!$J$7:$J$41,$AB68)&lt;=INDEX(Paramètres!$K$7:$K$41,$AB68),AND($AC68&gt;=INDEX(Paramètres!$J$7:$J$41,$AB68),$AC68&lt;=INDEX(Paramètres!$K$7:$K$41,$AB68)),OR($AC68&gt;=INDEX(Paramètres!$J$7:$J$41,$AB68),$AC68&lt;=INDEX(Paramètres!$K$7:$K$41,$AB68)))),AND(INDEX(Paramètres!$L$7:$L$41,$AB68)&gt;0,IF(INDEX(Paramètres!$L$7:$L$41,$AB68)&lt;=INDEX(Paramètres!$M$7:$M$41,$AB68),AND($AC68&gt;=INDEX(Paramètres!$L$7:$L$41,$AB68),$AC68&lt;=INDEX(Paramètres!$M$7:$M$41,$AB68)),OR($AC68&gt;=INDEX(Paramètres!$L$7:$L$41,$AB68),$AC68&lt;=INDEX(Paramètres!$M$7:$M$41,$AB68))))),1,0))</f>
        <v>0</v>
      </c>
      <c r="AE68" s="46">
        <f>IF($X68="",0,IF(INDEX(Fertilisants!$C$6:$C$45,$X68)="Oui",1,0))</f>
        <v>0</v>
      </c>
      <c r="AF68" s="46" t="str">
        <f t="shared" si="4"/>
        <v/>
      </c>
      <c r="AG68" s="46" t="str">
        <f t="shared" si="5"/>
        <v/>
      </c>
      <c r="AH68" s="46" t="str">
        <f t="shared" si="6"/>
        <v/>
      </c>
      <c r="AI68" s="46" t="str">
        <f t="shared" si="7"/>
        <v/>
      </c>
    </row>
    <row r="69" spans="1:35" ht="18" customHeight="1" x14ac:dyDescent="0.25">
      <c r="A69" s="42" t="str">
        <f>IF(B69="","",COUNT($B$6:B69))</f>
        <v/>
      </c>
      <c r="B69" s="26"/>
      <c r="C69" s="5"/>
      <c r="D69" s="28" t="str">
        <f>IF($W69="","",INDEX(Îlots!$N$6:$N$65,$W69))</f>
        <v/>
      </c>
      <c r="E69" s="5"/>
      <c r="F69" s="5"/>
      <c r="G69" s="30" t="str">
        <f>IF($X69="","",INDEX(Fertilisants!$B$6:$B$45,$X69))</f>
        <v/>
      </c>
      <c r="H69" s="43"/>
      <c r="I69" s="44"/>
      <c r="J69" s="30" t="str">
        <f>IF($X69="","",INDEX(Fertilisants!$D$6:$D$45,$X69))</f>
        <v/>
      </c>
      <c r="K69" s="35" t="str">
        <f t="shared" si="0"/>
        <v/>
      </c>
      <c r="L69" s="36" t="str">
        <f>IF(OR($I69="",$X69=""),"",$I69*N(INDEX(Fertilisants!$E$6:$E$45,$X69)))</f>
        <v/>
      </c>
      <c r="M69" s="36" t="str">
        <f>IF(OR($I69="",$X69=""),"",$I69*N(INDEX(Fertilisants!$G$6:$G$45,$X69)))</f>
        <v/>
      </c>
      <c r="N69" s="36" t="str">
        <f>IF(OR($I69="",$X69=""),"",$I69*N(INDEX(Fertilisants!$H$6:$H$45,$X69)))</f>
        <v/>
      </c>
      <c r="O69" s="36" t="str">
        <f>IF(OR($I69="",$X69=""),"",$I69*N(INDEX(Fertilisants!$I$6:$I$45,$X69)))</f>
        <v/>
      </c>
      <c r="P69" s="36" t="str">
        <f t="shared" si="1"/>
        <v/>
      </c>
      <c r="Q69" s="5"/>
      <c r="R69" s="5"/>
      <c r="S69" s="8"/>
      <c r="T69" s="45" t="str">
        <f t="shared" si="2"/>
        <v/>
      </c>
      <c r="U69" s="5"/>
      <c r="W69" s="46" t="str">
        <f>IF($C69="","",IFERROR(MATCH($C69,Îlots!$C$6:$C$65,0),""))</f>
        <v/>
      </c>
      <c r="X69" s="46" t="str">
        <f>IF($F69="","",IFERROR(MATCH($F69,Fertilisants!$A$6:$A$45,0),""))</f>
        <v/>
      </c>
      <c r="Y69" s="46" t="str">
        <f>IF($W69="","",INDEX(Îlots!$D$6:$D$65,$W69))</f>
        <v/>
      </c>
      <c r="Z69" s="46" t="str">
        <f>IF($W69="","",INDEX(Îlots!$F$6:$F$65,$W69))</f>
        <v/>
      </c>
      <c r="AA69" s="46" t="str">
        <f>IF($W69="","",IF($E69=ApportCouvert,OccCouvert,INDEX(Îlots!$O$6:$O$65,$W69)))</f>
        <v/>
      </c>
      <c r="AB69" s="46" t="str">
        <f>IF(OR($AA69="",$G69="",$Z69="Non"),"",IFERROR(MATCH($AA69&amp;" | "&amp;$G69,Paramètres!$I$7:$I$41,0),""))</f>
        <v/>
      </c>
      <c r="AC69" s="46" t="str">
        <f t="shared" si="3"/>
        <v/>
      </c>
      <c r="AD69" s="46">
        <f>IF(OR($AB69="",$AC69=""),0,IF(OR(AND(INDEX(Paramètres!$J$7:$J$41,$AB69)&gt;0,IF(INDEX(Paramètres!$J$7:$J$41,$AB69)&lt;=INDEX(Paramètres!$K$7:$K$41,$AB69),AND($AC69&gt;=INDEX(Paramètres!$J$7:$J$41,$AB69),$AC69&lt;=INDEX(Paramètres!$K$7:$K$41,$AB69)),OR($AC69&gt;=INDEX(Paramètres!$J$7:$J$41,$AB69),$AC69&lt;=INDEX(Paramètres!$K$7:$K$41,$AB69)))),AND(INDEX(Paramètres!$L$7:$L$41,$AB69)&gt;0,IF(INDEX(Paramètres!$L$7:$L$41,$AB69)&lt;=INDEX(Paramètres!$M$7:$M$41,$AB69),AND($AC69&gt;=INDEX(Paramètres!$L$7:$L$41,$AB69),$AC69&lt;=INDEX(Paramètres!$M$7:$M$41,$AB69)),OR($AC69&gt;=INDEX(Paramètres!$L$7:$L$41,$AB69),$AC69&lt;=INDEX(Paramètres!$M$7:$M$41,$AB69))))),1,0))</f>
        <v>0</v>
      </c>
      <c r="AE69" s="46">
        <f>IF($X69="",0,IF(INDEX(Fertilisants!$C$6:$C$45,$X69)="Oui",1,0))</f>
        <v>0</v>
      </c>
      <c r="AF69" s="46" t="str">
        <f t="shared" si="4"/>
        <v/>
      </c>
      <c r="AG69" s="46" t="str">
        <f t="shared" si="5"/>
        <v/>
      </c>
      <c r="AH69" s="46" t="str">
        <f t="shared" si="6"/>
        <v/>
      </c>
      <c r="AI69" s="46" t="str">
        <f t="shared" si="7"/>
        <v/>
      </c>
    </row>
    <row r="70" spans="1:35" ht="18" customHeight="1" x14ac:dyDescent="0.25">
      <c r="A70" s="42" t="str">
        <f>IF(B70="","",COUNT($B$6:B70))</f>
        <v/>
      </c>
      <c r="B70" s="26"/>
      <c r="C70" s="5"/>
      <c r="D70" s="28" t="str">
        <f>IF($W70="","",INDEX(Îlots!$N$6:$N$65,$W70))</f>
        <v/>
      </c>
      <c r="E70" s="5"/>
      <c r="F70" s="5"/>
      <c r="G70" s="30" t="str">
        <f>IF($X70="","",INDEX(Fertilisants!$B$6:$B$45,$X70))</f>
        <v/>
      </c>
      <c r="H70" s="43"/>
      <c r="I70" s="44"/>
      <c r="J70" s="30" t="str">
        <f>IF($X70="","",INDEX(Fertilisants!$D$6:$D$45,$X70))</f>
        <v/>
      </c>
      <c r="K70" s="35" t="str">
        <f t="shared" ref="K70:K133" si="8">IF(OR($H70="",$I70=""),"",$H70*$I70)</f>
        <v/>
      </c>
      <c r="L70" s="36" t="str">
        <f>IF(OR($I70="",$X70=""),"",$I70*N(INDEX(Fertilisants!$E$6:$E$45,$X70)))</f>
        <v/>
      </c>
      <c r="M70" s="36" t="str">
        <f>IF(OR($I70="",$X70=""),"",$I70*N(INDEX(Fertilisants!$G$6:$G$45,$X70)))</f>
        <v/>
      </c>
      <c r="N70" s="36" t="str">
        <f>IF(OR($I70="",$X70=""),"",$I70*N(INDEX(Fertilisants!$H$6:$H$45,$X70)))</f>
        <v/>
      </c>
      <c r="O70" s="36" t="str">
        <f>IF(OR($I70="",$X70=""),"",$I70*N(INDEX(Fertilisants!$I$6:$I$45,$X70)))</f>
        <v/>
      </c>
      <c r="P70" s="36" t="str">
        <f t="shared" ref="P70:P133" si="9">IF(OR($H70="",$L70=""),"",$H70*$L70)</f>
        <v/>
      </c>
      <c r="Q70" s="5"/>
      <c r="R70" s="5"/>
      <c r="S70" s="8"/>
      <c r="T70" s="45" t="str">
        <f t="shared" ref="T70:T133" si="10">IF($B70="","",IF(OR($C70="",$F70="",$H70="",$I70=""),"À compléter",IF(OR($Q70="Enneigé",$Q70="Détrempé",$Q70="Inondé",AND($Q70="Gelé",$G70&lt;&gt;"Type 0",$G70&lt;&gt;"Type Ia")),"Sol interdit",IF($AD70=1,"Période d'interdiction",IF(AND(ISNUMBER($Y70),ISNUMBER($H70),$H70&gt;$Y70+0.001),"Surface &gt; îlot",IF(OR($B70&lt;DebutCampagne,$B70&gt;FinCampagne),"Hors campagne","Conforme"))))))</f>
        <v/>
      </c>
      <c r="U70" s="5"/>
      <c r="W70" s="46" t="str">
        <f>IF($C70="","",IFERROR(MATCH($C70,Îlots!$C$6:$C$65,0),""))</f>
        <v/>
      </c>
      <c r="X70" s="46" t="str">
        <f>IF($F70="","",IFERROR(MATCH($F70,Fertilisants!$A$6:$A$45,0),""))</f>
        <v/>
      </c>
      <c r="Y70" s="46" t="str">
        <f>IF($W70="","",INDEX(Îlots!$D$6:$D$65,$W70))</f>
        <v/>
      </c>
      <c r="Z70" s="46" t="str">
        <f>IF($W70="","",INDEX(Îlots!$F$6:$F$65,$W70))</f>
        <v/>
      </c>
      <c r="AA70" s="46" t="str">
        <f>IF($W70="","",IF($E70=ApportCouvert,OccCouvert,INDEX(Îlots!$O$6:$O$65,$W70)))</f>
        <v/>
      </c>
      <c r="AB70" s="46" t="str">
        <f>IF(OR($AA70="",$G70="",$Z70="Non"),"",IFERROR(MATCH($AA70&amp;" | "&amp;$G70,Paramètres!$I$7:$I$41,0),""))</f>
        <v/>
      </c>
      <c r="AC70" s="46" t="str">
        <f t="shared" ref="AC70:AC133" si="11">IF($B70="","",MONTH($B70)*100+DAY($B70))</f>
        <v/>
      </c>
      <c r="AD70" s="46">
        <f>IF(OR($AB70="",$AC70=""),0,IF(OR(AND(INDEX(Paramètres!$J$7:$J$41,$AB70)&gt;0,IF(INDEX(Paramètres!$J$7:$J$41,$AB70)&lt;=INDEX(Paramètres!$K$7:$K$41,$AB70),AND($AC70&gt;=INDEX(Paramètres!$J$7:$J$41,$AB70),$AC70&lt;=INDEX(Paramètres!$K$7:$K$41,$AB70)),OR($AC70&gt;=INDEX(Paramètres!$J$7:$J$41,$AB70),$AC70&lt;=INDEX(Paramètres!$K$7:$K$41,$AB70)))),AND(INDEX(Paramètres!$L$7:$L$41,$AB70)&gt;0,IF(INDEX(Paramètres!$L$7:$L$41,$AB70)&lt;=INDEX(Paramètres!$M$7:$M$41,$AB70),AND($AC70&gt;=INDEX(Paramètres!$L$7:$L$41,$AB70),$AC70&lt;=INDEX(Paramètres!$M$7:$M$41,$AB70)),OR($AC70&gt;=INDEX(Paramètres!$L$7:$L$41,$AB70),$AC70&lt;=INDEX(Paramètres!$M$7:$M$41,$AB70))))),1,0))</f>
        <v>0</v>
      </c>
      <c r="AE70" s="46">
        <f>IF($X70="",0,IF(INDEX(Fertilisants!$C$6:$C$45,$X70)="Oui",1,0))</f>
        <v>0</v>
      </c>
      <c r="AF70" s="46" t="str">
        <f t="shared" ref="AF70:AF133" si="12">IF($G70="","",IF($G70="Type III","Minéral","Organique"))</f>
        <v/>
      </c>
      <c r="AG70" s="46" t="str">
        <f t="shared" ref="AG70:AG133" si="13">IF(OR($H70="",$M70=""),"",$H70*$M70)</f>
        <v/>
      </c>
      <c r="AH70" s="46" t="str">
        <f t="shared" ref="AH70:AH133" si="14">IF(OR($H70="",$N70=""),"",$H70*$N70)</f>
        <v/>
      </c>
      <c r="AI70" s="46" t="str">
        <f t="shared" ref="AI70:AI133" si="15">IF(OR($H70="",$O70=""),"",$H70*$O70)</f>
        <v/>
      </c>
    </row>
    <row r="71" spans="1:35" ht="18" customHeight="1" x14ac:dyDescent="0.25">
      <c r="A71" s="42" t="str">
        <f>IF(B71="","",COUNT($B$6:B71))</f>
        <v/>
      </c>
      <c r="B71" s="26"/>
      <c r="C71" s="5"/>
      <c r="D71" s="28" t="str">
        <f>IF($W71="","",INDEX(Îlots!$N$6:$N$65,$W71))</f>
        <v/>
      </c>
      <c r="E71" s="5"/>
      <c r="F71" s="5"/>
      <c r="G71" s="30" t="str">
        <f>IF($X71="","",INDEX(Fertilisants!$B$6:$B$45,$X71))</f>
        <v/>
      </c>
      <c r="H71" s="43"/>
      <c r="I71" s="44"/>
      <c r="J71" s="30" t="str">
        <f>IF($X71="","",INDEX(Fertilisants!$D$6:$D$45,$X71))</f>
        <v/>
      </c>
      <c r="K71" s="35" t="str">
        <f t="shared" si="8"/>
        <v/>
      </c>
      <c r="L71" s="36" t="str">
        <f>IF(OR($I71="",$X71=""),"",$I71*N(INDEX(Fertilisants!$E$6:$E$45,$X71)))</f>
        <v/>
      </c>
      <c r="M71" s="36" t="str">
        <f>IF(OR($I71="",$X71=""),"",$I71*N(INDEX(Fertilisants!$G$6:$G$45,$X71)))</f>
        <v/>
      </c>
      <c r="N71" s="36" t="str">
        <f>IF(OR($I71="",$X71=""),"",$I71*N(INDEX(Fertilisants!$H$6:$H$45,$X71)))</f>
        <v/>
      </c>
      <c r="O71" s="36" t="str">
        <f>IF(OR($I71="",$X71=""),"",$I71*N(INDEX(Fertilisants!$I$6:$I$45,$X71)))</f>
        <v/>
      </c>
      <c r="P71" s="36" t="str">
        <f t="shared" si="9"/>
        <v/>
      </c>
      <c r="Q71" s="5"/>
      <c r="R71" s="5"/>
      <c r="S71" s="8"/>
      <c r="T71" s="45" t="str">
        <f t="shared" si="10"/>
        <v/>
      </c>
      <c r="U71" s="5"/>
      <c r="W71" s="46" t="str">
        <f>IF($C71="","",IFERROR(MATCH($C71,Îlots!$C$6:$C$65,0),""))</f>
        <v/>
      </c>
      <c r="X71" s="46" t="str">
        <f>IF($F71="","",IFERROR(MATCH($F71,Fertilisants!$A$6:$A$45,0),""))</f>
        <v/>
      </c>
      <c r="Y71" s="46" t="str">
        <f>IF($W71="","",INDEX(Îlots!$D$6:$D$65,$W71))</f>
        <v/>
      </c>
      <c r="Z71" s="46" t="str">
        <f>IF($W71="","",INDEX(Îlots!$F$6:$F$65,$W71))</f>
        <v/>
      </c>
      <c r="AA71" s="46" t="str">
        <f>IF($W71="","",IF($E71=ApportCouvert,OccCouvert,INDEX(Îlots!$O$6:$O$65,$W71)))</f>
        <v/>
      </c>
      <c r="AB71" s="46" t="str">
        <f>IF(OR($AA71="",$G71="",$Z71="Non"),"",IFERROR(MATCH($AA71&amp;" | "&amp;$G71,Paramètres!$I$7:$I$41,0),""))</f>
        <v/>
      </c>
      <c r="AC71" s="46" t="str">
        <f t="shared" si="11"/>
        <v/>
      </c>
      <c r="AD71" s="46">
        <f>IF(OR($AB71="",$AC71=""),0,IF(OR(AND(INDEX(Paramètres!$J$7:$J$41,$AB71)&gt;0,IF(INDEX(Paramètres!$J$7:$J$41,$AB71)&lt;=INDEX(Paramètres!$K$7:$K$41,$AB71),AND($AC71&gt;=INDEX(Paramètres!$J$7:$J$41,$AB71),$AC71&lt;=INDEX(Paramètres!$K$7:$K$41,$AB71)),OR($AC71&gt;=INDEX(Paramètres!$J$7:$J$41,$AB71),$AC71&lt;=INDEX(Paramètres!$K$7:$K$41,$AB71)))),AND(INDEX(Paramètres!$L$7:$L$41,$AB71)&gt;0,IF(INDEX(Paramètres!$L$7:$L$41,$AB71)&lt;=INDEX(Paramètres!$M$7:$M$41,$AB71),AND($AC71&gt;=INDEX(Paramètres!$L$7:$L$41,$AB71),$AC71&lt;=INDEX(Paramètres!$M$7:$M$41,$AB71)),OR($AC71&gt;=INDEX(Paramètres!$L$7:$L$41,$AB71),$AC71&lt;=INDEX(Paramètres!$M$7:$M$41,$AB71))))),1,0))</f>
        <v>0</v>
      </c>
      <c r="AE71" s="46">
        <f>IF($X71="",0,IF(INDEX(Fertilisants!$C$6:$C$45,$X71)="Oui",1,0))</f>
        <v>0</v>
      </c>
      <c r="AF71" s="46" t="str">
        <f t="shared" si="12"/>
        <v/>
      </c>
      <c r="AG71" s="46" t="str">
        <f t="shared" si="13"/>
        <v/>
      </c>
      <c r="AH71" s="46" t="str">
        <f t="shared" si="14"/>
        <v/>
      </c>
      <c r="AI71" s="46" t="str">
        <f t="shared" si="15"/>
        <v/>
      </c>
    </row>
    <row r="72" spans="1:35" ht="18" customHeight="1" x14ac:dyDescent="0.25">
      <c r="A72" s="42" t="str">
        <f>IF(B72="","",COUNT($B$6:B72))</f>
        <v/>
      </c>
      <c r="B72" s="26"/>
      <c r="C72" s="5"/>
      <c r="D72" s="28" t="str">
        <f>IF($W72="","",INDEX(Îlots!$N$6:$N$65,$W72))</f>
        <v/>
      </c>
      <c r="E72" s="5"/>
      <c r="F72" s="5"/>
      <c r="G72" s="30" t="str">
        <f>IF($X72="","",INDEX(Fertilisants!$B$6:$B$45,$X72))</f>
        <v/>
      </c>
      <c r="H72" s="43"/>
      <c r="I72" s="44"/>
      <c r="J72" s="30" t="str">
        <f>IF($X72="","",INDEX(Fertilisants!$D$6:$D$45,$X72))</f>
        <v/>
      </c>
      <c r="K72" s="35" t="str">
        <f t="shared" si="8"/>
        <v/>
      </c>
      <c r="L72" s="36" t="str">
        <f>IF(OR($I72="",$X72=""),"",$I72*N(INDEX(Fertilisants!$E$6:$E$45,$X72)))</f>
        <v/>
      </c>
      <c r="M72" s="36" t="str">
        <f>IF(OR($I72="",$X72=""),"",$I72*N(INDEX(Fertilisants!$G$6:$G$45,$X72)))</f>
        <v/>
      </c>
      <c r="N72" s="36" t="str">
        <f>IF(OR($I72="",$X72=""),"",$I72*N(INDEX(Fertilisants!$H$6:$H$45,$X72)))</f>
        <v/>
      </c>
      <c r="O72" s="36" t="str">
        <f>IF(OR($I72="",$X72=""),"",$I72*N(INDEX(Fertilisants!$I$6:$I$45,$X72)))</f>
        <v/>
      </c>
      <c r="P72" s="36" t="str">
        <f t="shared" si="9"/>
        <v/>
      </c>
      <c r="Q72" s="5"/>
      <c r="R72" s="5"/>
      <c r="S72" s="8"/>
      <c r="T72" s="45" t="str">
        <f t="shared" si="10"/>
        <v/>
      </c>
      <c r="U72" s="5"/>
      <c r="W72" s="46" t="str">
        <f>IF($C72="","",IFERROR(MATCH($C72,Îlots!$C$6:$C$65,0),""))</f>
        <v/>
      </c>
      <c r="X72" s="46" t="str">
        <f>IF($F72="","",IFERROR(MATCH($F72,Fertilisants!$A$6:$A$45,0),""))</f>
        <v/>
      </c>
      <c r="Y72" s="46" t="str">
        <f>IF($W72="","",INDEX(Îlots!$D$6:$D$65,$W72))</f>
        <v/>
      </c>
      <c r="Z72" s="46" t="str">
        <f>IF($W72="","",INDEX(Îlots!$F$6:$F$65,$W72))</f>
        <v/>
      </c>
      <c r="AA72" s="46" t="str">
        <f>IF($W72="","",IF($E72=ApportCouvert,OccCouvert,INDEX(Îlots!$O$6:$O$65,$W72)))</f>
        <v/>
      </c>
      <c r="AB72" s="46" t="str">
        <f>IF(OR($AA72="",$G72="",$Z72="Non"),"",IFERROR(MATCH($AA72&amp;" | "&amp;$G72,Paramètres!$I$7:$I$41,0),""))</f>
        <v/>
      </c>
      <c r="AC72" s="46" t="str">
        <f t="shared" si="11"/>
        <v/>
      </c>
      <c r="AD72" s="46">
        <f>IF(OR($AB72="",$AC72=""),0,IF(OR(AND(INDEX(Paramètres!$J$7:$J$41,$AB72)&gt;0,IF(INDEX(Paramètres!$J$7:$J$41,$AB72)&lt;=INDEX(Paramètres!$K$7:$K$41,$AB72),AND($AC72&gt;=INDEX(Paramètres!$J$7:$J$41,$AB72),$AC72&lt;=INDEX(Paramètres!$K$7:$K$41,$AB72)),OR($AC72&gt;=INDEX(Paramètres!$J$7:$J$41,$AB72),$AC72&lt;=INDEX(Paramètres!$K$7:$K$41,$AB72)))),AND(INDEX(Paramètres!$L$7:$L$41,$AB72)&gt;0,IF(INDEX(Paramètres!$L$7:$L$41,$AB72)&lt;=INDEX(Paramètres!$M$7:$M$41,$AB72),AND($AC72&gt;=INDEX(Paramètres!$L$7:$L$41,$AB72),$AC72&lt;=INDEX(Paramètres!$M$7:$M$41,$AB72)),OR($AC72&gt;=INDEX(Paramètres!$L$7:$L$41,$AB72),$AC72&lt;=INDEX(Paramètres!$M$7:$M$41,$AB72))))),1,0))</f>
        <v>0</v>
      </c>
      <c r="AE72" s="46">
        <f>IF($X72="",0,IF(INDEX(Fertilisants!$C$6:$C$45,$X72)="Oui",1,0))</f>
        <v>0</v>
      </c>
      <c r="AF72" s="46" t="str">
        <f t="shared" si="12"/>
        <v/>
      </c>
      <c r="AG72" s="46" t="str">
        <f t="shared" si="13"/>
        <v/>
      </c>
      <c r="AH72" s="46" t="str">
        <f t="shared" si="14"/>
        <v/>
      </c>
      <c r="AI72" s="46" t="str">
        <f t="shared" si="15"/>
        <v/>
      </c>
    </row>
    <row r="73" spans="1:35" ht="18" customHeight="1" x14ac:dyDescent="0.25">
      <c r="A73" s="42" t="str">
        <f>IF(B73="","",COUNT($B$6:B73))</f>
        <v/>
      </c>
      <c r="B73" s="26"/>
      <c r="C73" s="5"/>
      <c r="D73" s="28" t="str">
        <f>IF($W73="","",INDEX(Îlots!$N$6:$N$65,$W73))</f>
        <v/>
      </c>
      <c r="E73" s="5"/>
      <c r="F73" s="5"/>
      <c r="G73" s="30" t="str">
        <f>IF($X73="","",INDEX(Fertilisants!$B$6:$B$45,$X73))</f>
        <v/>
      </c>
      <c r="H73" s="43"/>
      <c r="I73" s="44"/>
      <c r="J73" s="30" t="str">
        <f>IF($X73="","",INDEX(Fertilisants!$D$6:$D$45,$X73))</f>
        <v/>
      </c>
      <c r="K73" s="35" t="str">
        <f t="shared" si="8"/>
        <v/>
      </c>
      <c r="L73" s="36" t="str">
        <f>IF(OR($I73="",$X73=""),"",$I73*N(INDEX(Fertilisants!$E$6:$E$45,$X73)))</f>
        <v/>
      </c>
      <c r="M73" s="36" t="str">
        <f>IF(OR($I73="",$X73=""),"",$I73*N(INDEX(Fertilisants!$G$6:$G$45,$X73)))</f>
        <v/>
      </c>
      <c r="N73" s="36" t="str">
        <f>IF(OR($I73="",$X73=""),"",$I73*N(INDEX(Fertilisants!$H$6:$H$45,$X73)))</f>
        <v/>
      </c>
      <c r="O73" s="36" t="str">
        <f>IF(OR($I73="",$X73=""),"",$I73*N(INDEX(Fertilisants!$I$6:$I$45,$X73)))</f>
        <v/>
      </c>
      <c r="P73" s="36" t="str">
        <f t="shared" si="9"/>
        <v/>
      </c>
      <c r="Q73" s="5"/>
      <c r="R73" s="5"/>
      <c r="S73" s="8"/>
      <c r="T73" s="45" t="str">
        <f t="shared" si="10"/>
        <v/>
      </c>
      <c r="U73" s="5"/>
      <c r="W73" s="46" t="str">
        <f>IF($C73="","",IFERROR(MATCH($C73,Îlots!$C$6:$C$65,0),""))</f>
        <v/>
      </c>
      <c r="X73" s="46" t="str">
        <f>IF($F73="","",IFERROR(MATCH($F73,Fertilisants!$A$6:$A$45,0),""))</f>
        <v/>
      </c>
      <c r="Y73" s="46" t="str">
        <f>IF($W73="","",INDEX(Îlots!$D$6:$D$65,$W73))</f>
        <v/>
      </c>
      <c r="Z73" s="46" t="str">
        <f>IF($W73="","",INDEX(Îlots!$F$6:$F$65,$W73))</f>
        <v/>
      </c>
      <c r="AA73" s="46" t="str">
        <f>IF($W73="","",IF($E73=ApportCouvert,OccCouvert,INDEX(Îlots!$O$6:$O$65,$W73)))</f>
        <v/>
      </c>
      <c r="AB73" s="46" t="str">
        <f>IF(OR($AA73="",$G73="",$Z73="Non"),"",IFERROR(MATCH($AA73&amp;" | "&amp;$G73,Paramètres!$I$7:$I$41,0),""))</f>
        <v/>
      </c>
      <c r="AC73" s="46" t="str">
        <f t="shared" si="11"/>
        <v/>
      </c>
      <c r="AD73" s="46">
        <f>IF(OR($AB73="",$AC73=""),0,IF(OR(AND(INDEX(Paramètres!$J$7:$J$41,$AB73)&gt;0,IF(INDEX(Paramètres!$J$7:$J$41,$AB73)&lt;=INDEX(Paramètres!$K$7:$K$41,$AB73),AND($AC73&gt;=INDEX(Paramètres!$J$7:$J$41,$AB73),$AC73&lt;=INDEX(Paramètres!$K$7:$K$41,$AB73)),OR($AC73&gt;=INDEX(Paramètres!$J$7:$J$41,$AB73),$AC73&lt;=INDEX(Paramètres!$K$7:$K$41,$AB73)))),AND(INDEX(Paramètres!$L$7:$L$41,$AB73)&gt;0,IF(INDEX(Paramètres!$L$7:$L$41,$AB73)&lt;=INDEX(Paramètres!$M$7:$M$41,$AB73),AND($AC73&gt;=INDEX(Paramètres!$L$7:$L$41,$AB73),$AC73&lt;=INDEX(Paramètres!$M$7:$M$41,$AB73)),OR($AC73&gt;=INDEX(Paramètres!$L$7:$L$41,$AB73),$AC73&lt;=INDEX(Paramètres!$M$7:$M$41,$AB73))))),1,0))</f>
        <v>0</v>
      </c>
      <c r="AE73" s="46">
        <f>IF($X73="",0,IF(INDEX(Fertilisants!$C$6:$C$45,$X73)="Oui",1,0))</f>
        <v>0</v>
      </c>
      <c r="AF73" s="46" t="str">
        <f t="shared" si="12"/>
        <v/>
      </c>
      <c r="AG73" s="46" t="str">
        <f t="shared" si="13"/>
        <v/>
      </c>
      <c r="AH73" s="46" t="str">
        <f t="shared" si="14"/>
        <v/>
      </c>
      <c r="AI73" s="46" t="str">
        <f t="shared" si="15"/>
        <v/>
      </c>
    </row>
    <row r="74" spans="1:35" ht="18" customHeight="1" x14ac:dyDescent="0.25">
      <c r="A74" s="42" t="str">
        <f>IF(B74="","",COUNT($B$6:B74))</f>
        <v/>
      </c>
      <c r="B74" s="26"/>
      <c r="C74" s="5"/>
      <c r="D74" s="28" t="str">
        <f>IF($W74="","",INDEX(Îlots!$N$6:$N$65,$W74))</f>
        <v/>
      </c>
      <c r="E74" s="5"/>
      <c r="F74" s="5"/>
      <c r="G74" s="30" t="str">
        <f>IF($X74="","",INDEX(Fertilisants!$B$6:$B$45,$X74))</f>
        <v/>
      </c>
      <c r="H74" s="43"/>
      <c r="I74" s="44"/>
      <c r="J74" s="30" t="str">
        <f>IF($X74="","",INDEX(Fertilisants!$D$6:$D$45,$X74))</f>
        <v/>
      </c>
      <c r="K74" s="35" t="str">
        <f t="shared" si="8"/>
        <v/>
      </c>
      <c r="L74" s="36" t="str">
        <f>IF(OR($I74="",$X74=""),"",$I74*N(INDEX(Fertilisants!$E$6:$E$45,$X74)))</f>
        <v/>
      </c>
      <c r="M74" s="36" t="str">
        <f>IF(OR($I74="",$X74=""),"",$I74*N(INDEX(Fertilisants!$G$6:$G$45,$X74)))</f>
        <v/>
      </c>
      <c r="N74" s="36" t="str">
        <f>IF(OR($I74="",$X74=""),"",$I74*N(INDEX(Fertilisants!$H$6:$H$45,$X74)))</f>
        <v/>
      </c>
      <c r="O74" s="36" t="str">
        <f>IF(OR($I74="",$X74=""),"",$I74*N(INDEX(Fertilisants!$I$6:$I$45,$X74)))</f>
        <v/>
      </c>
      <c r="P74" s="36" t="str">
        <f t="shared" si="9"/>
        <v/>
      </c>
      <c r="Q74" s="5"/>
      <c r="R74" s="5"/>
      <c r="S74" s="8"/>
      <c r="T74" s="45" t="str">
        <f t="shared" si="10"/>
        <v/>
      </c>
      <c r="U74" s="5"/>
      <c r="W74" s="46" t="str">
        <f>IF($C74="","",IFERROR(MATCH($C74,Îlots!$C$6:$C$65,0),""))</f>
        <v/>
      </c>
      <c r="X74" s="46" t="str">
        <f>IF($F74="","",IFERROR(MATCH($F74,Fertilisants!$A$6:$A$45,0),""))</f>
        <v/>
      </c>
      <c r="Y74" s="46" t="str">
        <f>IF($W74="","",INDEX(Îlots!$D$6:$D$65,$W74))</f>
        <v/>
      </c>
      <c r="Z74" s="46" t="str">
        <f>IF($W74="","",INDEX(Îlots!$F$6:$F$65,$W74))</f>
        <v/>
      </c>
      <c r="AA74" s="46" t="str">
        <f>IF($W74="","",IF($E74=ApportCouvert,OccCouvert,INDEX(Îlots!$O$6:$O$65,$W74)))</f>
        <v/>
      </c>
      <c r="AB74" s="46" t="str">
        <f>IF(OR($AA74="",$G74="",$Z74="Non"),"",IFERROR(MATCH($AA74&amp;" | "&amp;$G74,Paramètres!$I$7:$I$41,0),""))</f>
        <v/>
      </c>
      <c r="AC74" s="46" t="str">
        <f t="shared" si="11"/>
        <v/>
      </c>
      <c r="AD74" s="46">
        <f>IF(OR($AB74="",$AC74=""),0,IF(OR(AND(INDEX(Paramètres!$J$7:$J$41,$AB74)&gt;0,IF(INDEX(Paramètres!$J$7:$J$41,$AB74)&lt;=INDEX(Paramètres!$K$7:$K$41,$AB74),AND($AC74&gt;=INDEX(Paramètres!$J$7:$J$41,$AB74),$AC74&lt;=INDEX(Paramètres!$K$7:$K$41,$AB74)),OR($AC74&gt;=INDEX(Paramètres!$J$7:$J$41,$AB74),$AC74&lt;=INDEX(Paramètres!$K$7:$K$41,$AB74)))),AND(INDEX(Paramètres!$L$7:$L$41,$AB74)&gt;0,IF(INDEX(Paramètres!$L$7:$L$41,$AB74)&lt;=INDEX(Paramètres!$M$7:$M$41,$AB74),AND($AC74&gt;=INDEX(Paramètres!$L$7:$L$41,$AB74),$AC74&lt;=INDEX(Paramètres!$M$7:$M$41,$AB74)),OR($AC74&gt;=INDEX(Paramètres!$L$7:$L$41,$AB74),$AC74&lt;=INDEX(Paramètres!$M$7:$M$41,$AB74))))),1,0))</f>
        <v>0</v>
      </c>
      <c r="AE74" s="46">
        <f>IF($X74="",0,IF(INDEX(Fertilisants!$C$6:$C$45,$X74)="Oui",1,0))</f>
        <v>0</v>
      </c>
      <c r="AF74" s="46" t="str">
        <f t="shared" si="12"/>
        <v/>
      </c>
      <c r="AG74" s="46" t="str">
        <f t="shared" si="13"/>
        <v/>
      </c>
      <c r="AH74" s="46" t="str">
        <f t="shared" si="14"/>
        <v/>
      </c>
      <c r="AI74" s="46" t="str">
        <f t="shared" si="15"/>
        <v/>
      </c>
    </row>
    <row r="75" spans="1:35" ht="18" customHeight="1" x14ac:dyDescent="0.25">
      <c r="A75" s="42" t="str">
        <f>IF(B75="","",COUNT($B$6:B75))</f>
        <v/>
      </c>
      <c r="B75" s="26"/>
      <c r="C75" s="5"/>
      <c r="D75" s="28" t="str">
        <f>IF($W75="","",INDEX(Îlots!$N$6:$N$65,$W75))</f>
        <v/>
      </c>
      <c r="E75" s="5"/>
      <c r="F75" s="5"/>
      <c r="G75" s="30" t="str">
        <f>IF($X75="","",INDEX(Fertilisants!$B$6:$B$45,$X75))</f>
        <v/>
      </c>
      <c r="H75" s="43"/>
      <c r="I75" s="44"/>
      <c r="J75" s="30" t="str">
        <f>IF($X75="","",INDEX(Fertilisants!$D$6:$D$45,$X75))</f>
        <v/>
      </c>
      <c r="K75" s="35" t="str">
        <f t="shared" si="8"/>
        <v/>
      </c>
      <c r="L75" s="36" t="str">
        <f>IF(OR($I75="",$X75=""),"",$I75*N(INDEX(Fertilisants!$E$6:$E$45,$X75)))</f>
        <v/>
      </c>
      <c r="M75" s="36" t="str">
        <f>IF(OR($I75="",$X75=""),"",$I75*N(INDEX(Fertilisants!$G$6:$G$45,$X75)))</f>
        <v/>
      </c>
      <c r="N75" s="36" t="str">
        <f>IF(OR($I75="",$X75=""),"",$I75*N(INDEX(Fertilisants!$H$6:$H$45,$X75)))</f>
        <v/>
      </c>
      <c r="O75" s="36" t="str">
        <f>IF(OR($I75="",$X75=""),"",$I75*N(INDEX(Fertilisants!$I$6:$I$45,$X75)))</f>
        <v/>
      </c>
      <c r="P75" s="36" t="str">
        <f t="shared" si="9"/>
        <v/>
      </c>
      <c r="Q75" s="5"/>
      <c r="R75" s="5"/>
      <c r="S75" s="8"/>
      <c r="T75" s="45" t="str">
        <f t="shared" si="10"/>
        <v/>
      </c>
      <c r="U75" s="5"/>
      <c r="W75" s="46" t="str">
        <f>IF($C75="","",IFERROR(MATCH($C75,Îlots!$C$6:$C$65,0),""))</f>
        <v/>
      </c>
      <c r="X75" s="46" t="str">
        <f>IF($F75="","",IFERROR(MATCH($F75,Fertilisants!$A$6:$A$45,0),""))</f>
        <v/>
      </c>
      <c r="Y75" s="46" t="str">
        <f>IF($W75="","",INDEX(Îlots!$D$6:$D$65,$W75))</f>
        <v/>
      </c>
      <c r="Z75" s="46" t="str">
        <f>IF($W75="","",INDEX(Îlots!$F$6:$F$65,$W75))</f>
        <v/>
      </c>
      <c r="AA75" s="46" t="str">
        <f>IF($W75="","",IF($E75=ApportCouvert,OccCouvert,INDEX(Îlots!$O$6:$O$65,$W75)))</f>
        <v/>
      </c>
      <c r="AB75" s="46" t="str">
        <f>IF(OR($AA75="",$G75="",$Z75="Non"),"",IFERROR(MATCH($AA75&amp;" | "&amp;$G75,Paramètres!$I$7:$I$41,0),""))</f>
        <v/>
      </c>
      <c r="AC75" s="46" t="str">
        <f t="shared" si="11"/>
        <v/>
      </c>
      <c r="AD75" s="46">
        <f>IF(OR($AB75="",$AC75=""),0,IF(OR(AND(INDEX(Paramètres!$J$7:$J$41,$AB75)&gt;0,IF(INDEX(Paramètres!$J$7:$J$41,$AB75)&lt;=INDEX(Paramètres!$K$7:$K$41,$AB75),AND($AC75&gt;=INDEX(Paramètres!$J$7:$J$41,$AB75),$AC75&lt;=INDEX(Paramètres!$K$7:$K$41,$AB75)),OR($AC75&gt;=INDEX(Paramètres!$J$7:$J$41,$AB75),$AC75&lt;=INDEX(Paramètres!$K$7:$K$41,$AB75)))),AND(INDEX(Paramètres!$L$7:$L$41,$AB75)&gt;0,IF(INDEX(Paramètres!$L$7:$L$41,$AB75)&lt;=INDEX(Paramètres!$M$7:$M$41,$AB75),AND($AC75&gt;=INDEX(Paramètres!$L$7:$L$41,$AB75),$AC75&lt;=INDEX(Paramètres!$M$7:$M$41,$AB75)),OR($AC75&gt;=INDEX(Paramètres!$L$7:$L$41,$AB75),$AC75&lt;=INDEX(Paramètres!$M$7:$M$41,$AB75))))),1,0))</f>
        <v>0</v>
      </c>
      <c r="AE75" s="46">
        <f>IF($X75="",0,IF(INDEX(Fertilisants!$C$6:$C$45,$X75)="Oui",1,0))</f>
        <v>0</v>
      </c>
      <c r="AF75" s="46" t="str">
        <f t="shared" si="12"/>
        <v/>
      </c>
      <c r="AG75" s="46" t="str">
        <f t="shared" si="13"/>
        <v/>
      </c>
      <c r="AH75" s="46" t="str">
        <f t="shared" si="14"/>
        <v/>
      </c>
      <c r="AI75" s="46" t="str">
        <f t="shared" si="15"/>
        <v/>
      </c>
    </row>
    <row r="76" spans="1:35" ht="18" customHeight="1" x14ac:dyDescent="0.25">
      <c r="A76" s="42" t="str">
        <f>IF(B76="","",COUNT($B$6:B76))</f>
        <v/>
      </c>
      <c r="B76" s="26"/>
      <c r="C76" s="5"/>
      <c r="D76" s="28" t="str">
        <f>IF($W76="","",INDEX(Îlots!$N$6:$N$65,$W76))</f>
        <v/>
      </c>
      <c r="E76" s="5"/>
      <c r="F76" s="5"/>
      <c r="G76" s="30" t="str">
        <f>IF($X76="","",INDEX(Fertilisants!$B$6:$B$45,$X76))</f>
        <v/>
      </c>
      <c r="H76" s="43"/>
      <c r="I76" s="44"/>
      <c r="J76" s="30" t="str">
        <f>IF($X76="","",INDEX(Fertilisants!$D$6:$D$45,$X76))</f>
        <v/>
      </c>
      <c r="K76" s="35" t="str">
        <f t="shared" si="8"/>
        <v/>
      </c>
      <c r="L76" s="36" t="str">
        <f>IF(OR($I76="",$X76=""),"",$I76*N(INDEX(Fertilisants!$E$6:$E$45,$X76)))</f>
        <v/>
      </c>
      <c r="M76" s="36" t="str">
        <f>IF(OR($I76="",$X76=""),"",$I76*N(INDEX(Fertilisants!$G$6:$G$45,$X76)))</f>
        <v/>
      </c>
      <c r="N76" s="36" t="str">
        <f>IF(OR($I76="",$X76=""),"",$I76*N(INDEX(Fertilisants!$H$6:$H$45,$X76)))</f>
        <v/>
      </c>
      <c r="O76" s="36" t="str">
        <f>IF(OR($I76="",$X76=""),"",$I76*N(INDEX(Fertilisants!$I$6:$I$45,$X76)))</f>
        <v/>
      </c>
      <c r="P76" s="36" t="str">
        <f t="shared" si="9"/>
        <v/>
      </c>
      <c r="Q76" s="5"/>
      <c r="R76" s="5"/>
      <c r="S76" s="8"/>
      <c r="T76" s="45" t="str">
        <f t="shared" si="10"/>
        <v/>
      </c>
      <c r="U76" s="5"/>
      <c r="W76" s="46" t="str">
        <f>IF($C76="","",IFERROR(MATCH($C76,Îlots!$C$6:$C$65,0),""))</f>
        <v/>
      </c>
      <c r="X76" s="46" t="str">
        <f>IF($F76="","",IFERROR(MATCH($F76,Fertilisants!$A$6:$A$45,0),""))</f>
        <v/>
      </c>
      <c r="Y76" s="46" t="str">
        <f>IF($W76="","",INDEX(Îlots!$D$6:$D$65,$W76))</f>
        <v/>
      </c>
      <c r="Z76" s="46" t="str">
        <f>IF($W76="","",INDEX(Îlots!$F$6:$F$65,$W76))</f>
        <v/>
      </c>
      <c r="AA76" s="46" t="str">
        <f>IF($W76="","",IF($E76=ApportCouvert,OccCouvert,INDEX(Îlots!$O$6:$O$65,$W76)))</f>
        <v/>
      </c>
      <c r="AB76" s="46" t="str">
        <f>IF(OR($AA76="",$G76="",$Z76="Non"),"",IFERROR(MATCH($AA76&amp;" | "&amp;$G76,Paramètres!$I$7:$I$41,0),""))</f>
        <v/>
      </c>
      <c r="AC76" s="46" t="str">
        <f t="shared" si="11"/>
        <v/>
      </c>
      <c r="AD76" s="46">
        <f>IF(OR($AB76="",$AC76=""),0,IF(OR(AND(INDEX(Paramètres!$J$7:$J$41,$AB76)&gt;0,IF(INDEX(Paramètres!$J$7:$J$41,$AB76)&lt;=INDEX(Paramètres!$K$7:$K$41,$AB76),AND($AC76&gt;=INDEX(Paramètres!$J$7:$J$41,$AB76),$AC76&lt;=INDEX(Paramètres!$K$7:$K$41,$AB76)),OR($AC76&gt;=INDEX(Paramètres!$J$7:$J$41,$AB76),$AC76&lt;=INDEX(Paramètres!$K$7:$K$41,$AB76)))),AND(INDEX(Paramètres!$L$7:$L$41,$AB76)&gt;0,IF(INDEX(Paramètres!$L$7:$L$41,$AB76)&lt;=INDEX(Paramètres!$M$7:$M$41,$AB76),AND($AC76&gt;=INDEX(Paramètres!$L$7:$L$41,$AB76),$AC76&lt;=INDEX(Paramètres!$M$7:$M$41,$AB76)),OR($AC76&gt;=INDEX(Paramètres!$L$7:$L$41,$AB76),$AC76&lt;=INDEX(Paramètres!$M$7:$M$41,$AB76))))),1,0))</f>
        <v>0</v>
      </c>
      <c r="AE76" s="46">
        <f>IF($X76="",0,IF(INDEX(Fertilisants!$C$6:$C$45,$X76)="Oui",1,0))</f>
        <v>0</v>
      </c>
      <c r="AF76" s="46" t="str">
        <f t="shared" si="12"/>
        <v/>
      </c>
      <c r="AG76" s="46" t="str">
        <f t="shared" si="13"/>
        <v/>
      </c>
      <c r="AH76" s="46" t="str">
        <f t="shared" si="14"/>
        <v/>
      </c>
      <c r="AI76" s="46" t="str">
        <f t="shared" si="15"/>
        <v/>
      </c>
    </row>
    <row r="77" spans="1:35" ht="18" customHeight="1" x14ac:dyDescent="0.25">
      <c r="A77" s="42" t="str">
        <f>IF(B77="","",COUNT($B$6:B77))</f>
        <v/>
      </c>
      <c r="B77" s="26"/>
      <c r="C77" s="5"/>
      <c r="D77" s="28" t="str">
        <f>IF($W77="","",INDEX(Îlots!$N$6:$N$65,$W77))</f>
        <v/>
      </c>
      <c r="E77" s="5"/>
      <c r="F77" s="5"/>
      <c r="G77" s="30" t="str">
        <f>IF($X77="","",INDEX(Fertilisants!$B$6:$B$45,$X77))</f>
        <v/>
      </c>
      <c r="H77" s="43"/>
      <c r="I77" s="44"/>
      <c r="J77" s="30" t="str">
        <f>IF($X77="","",INDEX(Fertilisants!$D$6:$D$45,$X77))</f>
        <v/>
      </c>
      <c r="K77" s="35" t="str">
        <f t="shared" si="8"/>
        <v/>
      </c>
      <c r="L77" s="36" t="str">
        <f>IF(OR($I77="",$X77=""),"",$I77*N(INDEX(Fertilisants!$E$6:$E$45,$X77)))</f>
        <v/>
      </c>
      <c r="M77" s="36" t="str">
        <f>IF(OR($I77="",$X77=""),"",$I77*N(INDEX(Fertilisants!$G$6:$G$45,$X77)))</f>
        <v/>
      </c>
      <c r="N77" s="36" t="str">
        <f>IF(OR($I77="",$X77=""),"",$I77*N(INDEX(Fertilisants!$H$6:$H$45,$X77)))</f>
        <v/>
      </c>
      <c r="O77" s="36" t="str">
        <f>IF(OR($I77="",$X77=""),"",$I77*N(INDEX(Fertilisants!$I$6:$I$45,$X77)))</f>
        <v/>
      </c>
      <c r="P77" s="36" t="str">
        <f t="shared" si="9"/>
        <v/>
      </c>
      <c r="Q77" s="5"/>
      <c r="R77" s="5"/>
      <c r="S77" s="8"/>
      <c r="T77" s="45" t="str">
        <f t="shared" si="10"/>
        <v/>
      </c>
      <c r="U77" s="5"/>
      <c r="W77" s="46" t="str">
        <f>IF($C77="","",IFERROR(MATCH($C77,Îlots!$C$6:$C$65,0),""))</f>
        <v/>
      </c>
      <c r="X77" s="46" t="str">
        <f>IF($F77="","",IFERROR(MATCH($F77,Fertilisants!$A$6:$A$45,0),""))</f>
        <v/>
      </c>
      <c r="Y77" s="46" t="str">
        <f>IF($W77="","",INDEX(Îlots!$D$6:$D$65,$W77))</f>
        <v/>
      </c>
      <c r="Z77" s="46" t="str">
        <f>IF($W77="","",INDEX(Îlots!$F$6:$F$65,$W77))</f>
        <v/>
      </c>
      <c r="AA77" s="46" t="str">
        <f>IF($W77="","",IF($E77=ApportCouvert,OccCouvert,INDEX(Îlots!$O$6:$O$65,$W77)))</f>
        <v/>
      </c>
      <c r="AB77" s="46" t="str">
        <f>IF(OR($AA77="",$G77="",$Z77="Non"),"",IFERROR(MATCH($AA77&amp;" | "&amp;$G77,Paramètres!$I$7:$I$41,0),""))</f>
        <v/>
      </c>
      <c r="AC77" s="46" t="str">
        <f t="shared" si="11"/>
        <v/>
      </c>
      <c r="AD77" s="46">
        <f>IF(OR($AB77="",$AC77=""),0,IF(OR(AND(INDEX(Paramètres!$J$7:$J$41,$AB77)&gt;0,IF(INDEX(Paramètres!$J$7:$J$41,$AB77)&lt;=INDEX(Paramètres!$K$7:$K$41,$AB77),AND($AC77&gt;=INDEX(Paramètres!$J$7:$J$41,$AB77),$AC77&lt;=INDEX(Paramètres!$K$7:$K$41,$AB77)),OR($AC77&gt;=INDEX(Paramètres!$J$7:$J$41,$AB77),$AC77&lt;=INDEX(Paramètres!$K$7:$K$41,$AB77)))),AND(INDEX(Paramètres!$L$7:$L$41,$AB77)&gt;0,IF(INDEX(Paramètres!$L$7:$L$41,$AB77)&lt;=INDEX(Paramètres!$M$7:$M$41,$AB77),AND($AC77&gt;=INDEX(Paramètres!$L$7:$L$41,$AB77),$AC77&lt;=INDEX(Paramètres!$M$7:$M$41,$AB77)),OR($AC77&gt;=INDEX(Paramètres!$L$7:$L$41,$AB77),$AC77&lt;=INDEX(Paramètres!$M$7:$M$41,$AB77))))),1,0))</f>
        <v>0</v>
      </c>
      <c r="AE77" s="46">
        <f>IF($X77="",0,IF(INDEX(Fertilisants!$C$6:$C$45,$X77)="Oui",1,0))</f>
        <v>0</v>
      </c>
      <c r="AF77" s="46" t="str">
        <f t="shared" si="12"/>
        <v/>
      </c>
      <c r="AG77" s="46" t="str">
        <f t="shared" si="13"/>
        <v/>
      </c>
      <c r="AH77" s="46" t="str">
        <f t="shared" si="14"/>
        <v/>
      </c>
      <c r="AI77" s="46" t="str">
        <f t="shared" si="15"/>
        <v/>
      </c>
    </row>
    <row r="78" spans="1:35" ht="18" customHeight="1" x14ac:dyDescent="0.25">
      <c r="A78" s="42" t="str">
        <f>IF(B78="","",COUNT($B$6:B78))</f>
        <v/>
      </c>
      <c r="B78" s="26"/>
      <c r="C78" s="5"/>
      <c r="D78" s="28" t="str">
        <f>IF($W78="","",INDEX(Îlots!$N$6:$N$65,$W78))</f>
        <v/>
      </c>
      <c r="E78" s="5"/>
      <c r="F78" s="5"/>
      <c r="G78" s="30" t="str">
        <f>IF($X78="","",INDEX(Fertilisants!$B$6:$B$45,$X78))</f>
        <v/>
      </c>
      <c r="H78" s="43"/>
      <c r="I78" s="44"/>
      <c r="J78" s="30" t="str">
        <f>IF($X78="","",INDEX(Fertilisants!$D$6:$D$45,$X78))</f>
        <v/>
      </c>
      <c r="K78" s="35" t="str">
        <f t="shared" si="8"/>
        <v/>
      </c>
      <c r="L78" s="36" t="str">
        <f>IF(OR($I78="",$X78=""),"",$I78*N(INDEX(Fertilisants!$E$6:$E$45,$X78)))</f>
        <v/>
      </c>
      <c r="M78" s="36" t="str">
        <f>IF(OR($I78="",$X78=""),"",$I78*N(INDEX(Fertilisants!$G$6:$G$45,$X78)))</f>
        <v/>
      </c>
      <c r="N78" s="36" t="str">
        <f>IF(OR($I78="",$X78=""),"",$I78*N(INDEX(Fertilisants!$H$6:$H$45,$X78)))</f>
        <v/>
      </c>
      <c r="O78" s="36" t="str">
        <f>IF(OR($I78="",$X78=""),"",$I78*N(INDEX(Fertilisants!$I$6:$I$45,$X78)))</f>
        <v/>
      </c>
      <c r="P78" s="36" t="str">
        <f t="shared" si="9"/>
        <v/>
      </c>
      <c r="Q78" s="5"/>
      <c r="R78" s="5"/>
      <c r="S78" s="8"/>
      <c r="T78" s="45" t="str">
        <f t="shared" si="10"/>
        <v/>
      </c>
      <c r="U78" s="5"/>
      <c r="W78" s="46" t="str">
        <f>IF($C78="","",IFERROR(MATCH($C78,Îlots!$C$6:$C$65,0),""))</f>
        <v/>
      </c>
      <c r="X78" s="46" t="str">
        <f>IF($F78="","",IFERROR(MATCH($F78,Fertilisants!$A$6:$A$45,0),""))</f>
        <v/>
      </c>
      <c r="Y78" s="46" t="str">
        <f>IF($W78="","",INDEX(Îlots!$D$6:$D$65,$W78))</f>
        <v/>
      </c>
      <c r="Z78" s="46" t="str">
        <f>IF($W78="","",INDEX(Îlots!$F$6:$F$65,$W78))</f>
        <v/>
      </c>
      <c r="AA78" s="46" t="str">
        <f>IF($W78="","",IF($E78=ApportCouvert,OccCouvert,INDEX(Îlots!$O$6:$O$65,$W78)))</f>
        <v/>
      </c>
      <c r="AB78" s="46" t="str">
        <f>IF(OR($AA78="",$G78="",$Z78="Non"),"",IFERROR(MATCH($AA78&amp;" | "&amp;$G78,Paramètres!$I$7:$I$41,0),""))</f>
        <v/>
      </c>
      <c r="AC78" s="46" t="str">
        <f t="shared" si="11"/>
        <v/>
      </c>
      <c r="AD78" s="46">
        <f>IF(OR($AB78="",$AC78=""),0,IF(OR(AND(INDEX(Paramètres!$J$7:$J$41,$AB78)&gt;0,IF(INDEX(Paramètres!$J$7:$J$41,$AB78)&lt;=INDEX(Paramètres!$K$7:$K$41,$AB78),AND($AC78&gt;=INDEX(Paramètres!$J$7:$J$41,$AB78),$AC78&lt;=INDEX(Paramètres!$K$7:$K$41,$AB78)),OR($AC78&gt;=INDEX(Paramètres!$J$7:$J$41,$AB78),$AC78&lt;=INDEX(Paramètres!$K$7:$K$41,$AB78)))),AND(INDEX(Paramètres!$L$7:$L$41,$AB78)&gt;0,IF(INDEX(Paramètres!$L$7:$L$41,$AB78)&lt;=INDEX(Paramètres!$M$7:$M$41,$AB78),AND($AC78&gt;=INDEX(Paramètres!$L$7:$L$41,$AB78),$AC78&lt;=INDEX(Paramètres!$M$7:$M$41,$AB78)),OR($AC78&gt;=INDEX(Paramètres!$L$7:$L$41,$AB78),$AC78&lt;=INDEX(Paramètres!$M$7:$M$41,$AB78))))),1,0))</f>
        <v>0</v>
      </c>
      <c r="AE78" s="46">
        <f>IF($X78="",0,IF(INDEX(Fertilisants!$C$6:$C$45,$X78)="Oui",1,0))</f>
        <v>0</v>
      </c>
      <c r="AF78" s="46" t="str">
        <f t="shared" si="12"/>
        <v/>
      </c>
      <c r="AG78" s="46" t="str">
        <f t="shared" si="13"/>
        <v/>
      </c>
      <c r="AH78" s="46" t="str">
        <f t="shared" si="14"/>
        <v/>
      </c>
      <c r="AI78" s="46" t="str">
        <f t="shared" si="15"/>
        <v/>
      </c>
    </row>
    <row r="79" spans="1:35" ht="18" customHeight="1" x14ac:dyDescent="0.25">
      <c r="A79" s="42" t="str">
        <f>IF(B79="","",COUNT($B$6:B79))</f>
        <v/>
      </c>
      <c r="B79" s="26"/>
      <c r="C79" s="5"/>
      <c r="D79" s="28" t="str">
        <f>IF($W79="","",INDEX(Îlots!$N$6:$N$65,$W79))</f>
        <v/>
      </c>
      <c r="E79" s="5"/>
      <c r="F79" s="5"/>
      <c r="G79" s="30" t="str">
        <f>IF($X79="","",INDEX(Fertilisants!$B$6:$B$45,$X79))</f>
        <v/>
      </c>
      <c r="H79" s="43"/>
      <c r="I79" s="44"/>
      <c r="J79" s="30" t="str">
        <f>IF($X79="","",INDEX(Fertilisants!$D$6:$D$45,$X79))</f>
        <v/>
      </c>
      <c r="K79" s="35" t="str">
        <f t="shared" si="8"/>
        <v/>
      </c>
      <c r="L79" s="36" t="str">
        <f>IF(OR($I79="",$X79=""),"",$I79*N(INDEX(Fertilisants!$E$6:$E$45,$X79)))</f>
        <v/>
      </c>
      <c r="M79" s="36" t="str">
        <f>IF(OR($I79="",$X79=""),"",$I79*N(INDEX(Fertilisants!$G$6:$G$45,$X79)))</f>
        <v/>
      </c>
      <c r="N79" s="36" t="str">
        <f>IF(OR($I79="",$X79=""),"",$I79*N(INDEX(Fertilisants!$H$6:$H$45,$X79)))</f>
        <v/>
      </c>
      <c r="O79" s="36" t="str">
        <f>IF(OR($I79="",$X79=""),"",$I79*N(INDEX(Fertilisants!$I$6:$I$45,$X79)))</f>
        <v/>
      </c>
      <c r="P79" s="36" t="str">
        <f t="shared" si="9"/>
        <v/>
      </c>
      <c r="Q79" s="5"/>
      <c r="R79" s="5"/>
      <c r="S79" s="8"/>
      <c r="T79" s="45" t="str">
        <f t="shared" si="10"/>
        <v/>
      </c>
      <c r="U79" s="5"/>
      <c r="W79" s="46" t="str">
        <f>IF($C79="","",IFERROR(MATCH($C79,Îlots!$C$6:$C$65,0),""))</f>
        <v/>
      </c>
      <c r="X79" s="46" t="str">
        <f>IF($F79="","",IFERROR(MATCH($F79,Fertilisants!$A$6:$A$45,0),""))</f>
        <v/>
      </c>
      <c r="Y79" s="46" t="str">
        <f>IF($W79="","",INDEX(Îlots!$D$6:$D$65,$W79))</f>
        <v/>
      </c>
      <c r="Z79" s="46" t="str">
        <f>IF($W79="","",INDEX(Îlots!$F$6:$F$65,$W79))</f>
        <v/>
      </c>
      <c r="AA79" s="46" t="str">
        <f>IF($W79="","",IF($E79=ApportCouvert,OccCouvert,INDEX(Îlots!$O$6:$O$65,$W79)))</f>
        <v/>
      </c>
      <c r="AB79" s="46" t="str">
        <f>IF(OR($AA79="",$G79="",$Z79="Non"),"",IFERROR(MATCH($AA79&amp;" | "&amp;$G79,Paramètres!$I$7:$I$41,0),""))</f>
        <v/>
      </c>
      <c r="AC79" s="46" t="str">
        <f t="shared" si="11"/>
        <v/>
      </c>
      <c r="AD79" s="46">
        <f>IF(OR($AB79="",$AC79=""),0,IF(OR(AND(INDEX(Paramètres!$J$7:$J$41,$AB79)&gt;0,IF(INDEX(Paramètres!$J$7:$J$41,$AB79)&lt;=INDEX(Paramètres!$K$7:$K$41,$AB79),AND($AC79&gt;=INDEX(Paramètres!$J$7:$J$41,$AB79),$AC79&lt;=INDEX(Paramètres!$K$7:$K$41,$AB79)),OR($AC79&gt;=INDEX(Paramètres!$J$7:$J$41,$AB79),$AC79&lt;=INDEX(Paramètres!$K$7:$K$41,$AB79)))),AND(INDEX(Paramètres!$L$7:$L$41,$AB79)&gt;0,IF(INDEX(Paramètres!$L$7:$L$41,$AB79)&lt;=INDEX(Paramètres!$M$7:$M$41,$AB79),AND($AC79&gt;=INDEX(Paramètres!$L$7:$L$41,$AB79),$AC79&lt;=INDEX(Paramètres!$M$7:$M$41,$AB79)),OR($AC79&gt;=INDEX(Paramètres!$L$7:$L$41,$AB79),$AC79&lt;=INDEX(Paramètres!$M$7:$M$41,$AB79))))),1,0))</f>
        <v>0</v>
      </c>
      <c r="AE79" s="46">
        <f>IF($X79="",0,IF(INDEX(Fertilisants!$C$6:$C$45,$X79)="Oui",1,0))</f>
        <v>0</v>
      </c>
      <c r="AF79" s="46" t="str">
        <f t="shared" si="12"/>
        <v/>
      </c>
      <c r="AG79" s="46" t="str">
        <f t="shared" si="13"/>
        <v/>
      </c>
      <c r="AH79" s="46" t="str">
        <f t="shared" si="14"/>
        <v/>
      </c>
      <c r="AI79" s="46" t="str">
        <f t="shared" si="15"/>
        <v/>
      </c>
    </row>
    <row r="80" spans="1:35" ht="18" customHeight="1" x14ac:dyDescent="0.25">
      <c r="A80" s="42" t="str">
        <f>IF(B80="","",COUNT($B$6:B80))</f>
        <v/>
      </c>
      <c r="B80" s="26"/>
      <c r="C80" s="5"/>
      <c r="D80" s="28" t="str">
        <f>IF($W80="","",INDEX(Îlots!$N$6:$N$65,$W80))</f>
        <v/>
      </c>
      <c r="E80" s="5"/>
      <c r="F80" s="5"/>
      <c r="G80" s="30" t="str">
        <f>IF($X80="","",INDEX(Fertilisants!$B$6:$B$45,$X80))</f>
        <v/>
      </c>
      <c r="H80" s="43"/>
      <c r="I80" s="44"/>
      <c r="J80" s="30" t="str">
        <f>IF($X80="","",INDEX(Fertilisants!$D$6:$D$45,$X80))</f>
        <v/>
      </c>
      <c r="K80" s="35" t="str">
        <f t="shared" si="8"/>
        <v/>
      </c>
      <c r="L80" s="36" t="str">
        <f>IF(OR($I80="",$X80=""),"",$I80*N(INDEX(Fertilisants!$E$6:$E$45,$X80)))</f>
        <v/>
      </c>
      <c r="M80" s="36" t="str">
        <f>IF(OR($I80="",$X80=""),"",$I80*N(INDEX(Fertilisants!$G$6:$G$45,$X80)))</f>
        <v/>
      </c>
      <c r="N80" s="36" t="str">
        <f>IF(OR($I80="",$X80=""),"",$I80*N(INDEX(Fertilisants!$H$6:$H$45,$X80)))</f>
        <v/>
      </c>
      <c r="O80" s="36" t="str">
        <f>IF(OR($I80="",$X80=""),"",$I80*N(INDEX(Fertilisants!$I$6:$I$45,$X80)))</f>
        <v/>
      </c>
      <c r="P80" s="36" t="str">
        <f t="shared" si="9"/>
        <v/>
      </c>
      <c r="Q80" s="5"/>
      <c r="R80" s="5"/>
      <c r="S80" s="8"/>
      <c r="T80" s="45" t="str">
        <f t="shared" si="10"/>
        <v/>
      </c>
      <c r="U80" s="5"/>
      <c r="W80" s="46" t="str">
        <f>IF($C80="","",IFERROR(MATCH($C80,Îlots!$C$6:$C$65,0),""))</f>
        <v/>
      </c>
      <c r="X80" s="46" t="str">
        <f>IF($F80="","",IFERROR(MATCH($F80,Fertilisants!$A$6:$A$45,0),""))</f>
        <v/>
      </c>
      <c r="Y80" s="46" t="str">
        <f>IF($W80="","",INDEX(Îlots!$D$6:$D$65,$W80))</f>
        <v/>
      </c>
      <c r="Z80" s="46" t="str">
        <f>IF($W80="","",INDEX(Îlots!$F$6:$F$65,$W80))</f>
        <v/>
      </c>
      <c r="AA80" s="46" t="str">
        <f>IF($W80="","",IF($E80=ApportCouvert,OccCouvert,INDEX(Îlots!$O$6:$O$65,$W80)))</f>
        <v/>
      </c>
      <c r="AB80" s="46" t="str">
        <f>IF(OR($AA80="",$G80="",$Z80="Non"),"",IFERROR(MATCH($AA80&amp;" | "&amp;$G80,Paramètres!$I$7:$I$41,0),""))</f>
        <v/>
      </c>
      <c r="AC80" s="46" t="str">
        <f t="shared" si="11"/>
        <v/>
      </c>
      <c r="AD80" s="46">
        <f>IF(OR($AB80="",$AC80=""),0,IF(OR(AND(INDEX(Paramètres!$J$7:$J$41,$AB80)&gt;0,IF(INDEX(Paramètres!$J$7:$J$41,$AB80)&lt;=INDEX(Paramètres!$K$7:$K$41,$AB80),AND($AC80&gt;=INDEX(Paramètres!$J$7:$J$41,$AB80),$AC80&lt;=INDEX(Paramètres!$K$7:$K$41,$AB80)),OR($AC80&gt;=INDEX(Paramètres!$J$7:$J$41,$AB80),$AC80&lt;=INDEX(Paramètres!$K$7:$K$41,$AB80)))),AND(INDEX(Paramètres!$L$7:$L$41,$AB80)&gt;0,IF(INDEX(Paramètres!$L$7:$L$41,$AB80)&lt;=INDEX(Paramètres!$M$7:$M$41,$AB80),AND($AC80&gt;=INDEX(Paramètres!$L$7:$L$41,$AB80),$AC80&lt;=INDEX(Paramètres!$M$7:$M$41,$AB80)),OR($AC80&gt;=INDEX(Paramètres!$L$7:$L$41,$AB80),$AC80&lt;=INDEX(Paramètres!$M$7:$M$41,$AB80))))),1,0))</f>
        <v>0</v>
      </c>
      <c r="AE80" s="46">
        <f>IF($X80="",0,IF(INDEX(Fertilisants!$C$6:$C$45,$X80)="Oui",1,0))</f>
        <v>0</v>
      </c>
      <c r="AF80" s="46" t="str">
        <f t="shared" si="12"/>
        <v/>
      </c>
      <c r="AG80" s="46" t="str">
        <f t="shared" si="13"/>
        <v/>
      </c>
      <c r="AH80" s="46" t="str">
        <f t="shared" si="14"/>
        <v/>
      </c>
      <c r="AI80" s="46" t="str">
        <f t="shared" si="15"/>
        <v/>
      </c>
    </row>
    <row r="81" spans="1:35" ht="18" customHeight="1" x14ac:dyDescent="0.25">
      <c r="A81" s="42" t="str">
        <f>IF(B81="","",COUNT($B$6:B81))</f>
        <v/>
      </c>
      <c r="B81" s="26"/>
      <c r="C81" s="5"/>
      <c r="D81" s="28" t="str">
        <f>IF($W81="","",INDEX(Îlots!$N$6:$N$65,$W81))</f>
        <v/>
      </c>
      <c r="E81" s="5"/>
      <c r="F81" s="5"/>
      <c r="G81" s="30" t="str">
        <f>IF($X81="","",INDEX(Fertilisants!$B$6:$B$45,$X81))</f>
        <v/>
      </c>
      <c r="H81" s="43"/>
      <c r="I81" s="44"/>
      <c r="J81" s="30" t="str">
        <f>IF($X81="","",INDEX(Fertilisants!$D$6:$D$45,$X81))</f>
        <v/>
      </c>
      <c r="K81" s="35" t="str">
        <f t="shared" si="8"/>
        <v/>
      </c>
      <c r="L81" s="36" t="str">
        <f>IF(OR($I81="",$X81=""),"",$I81*N(INDEX(Fertilisants!$E$6:$E$45,$X81)))</f>
        <v/>
      </c>
      <c r="M81" s="36" t="str">
        <f>IF(OR($I81="",$X81=""),"",$I81*N(INDEX(Fertilisants!$G$6:$G$45,$X81)))</f>
        <v/>
      </c>
      <c r="N81" s="36" t="str">
        <f>IF(OR($I81="",$X81=""),"",$I81*N(INDEX(Fertilisants!$H$6:$H$45,$X81)))</f>
        <v/>
      </c>
      <c r="O81" s="36" t="str">
        <f>IF(OR($I81="",$X81=""),"",$I81*N(INDEX(Fertilisants!$I$6:$I$45,$X81)))</f>
        <v/>
      </c>
      <c r="P81" s="36" t="str">
        <f t="shared" si="9"/>
        <v/>
      </c>
      <c r="Q81" s="5"/>
      <c r="R81" s="5"/>
      <c r="S81" s="8"/>
      <c r="T81" s="45" t="str">
        <f t="shared" si="10"/>
        <v/>
      </c>
      <c r="U81" s="5"/>
      <c r="W81" s="46" t="str">
        <f>IF($C81="","",IFERROR(MATCH($C81,Îlots!$C$6:$C$65,0),""))</f>
        <v/>
      </c>
      <c r="X81" s="46" t="str">
        <f>IF($F81="","",IFERROR(MATCH($F81,Fertilisants!$A$6:$A$45,0),""))</f>
        <v/>
      </c>
      <c r="Y81" s="46" t="str">
        <f>IF($W81="","",INDEX(Îlots!$D$6:$D$65,$W81))</f>
        <v/>
      </c>
      <c r="Z81" s="46" t="str">
        <f>IF($W81="","",INDEX(Îlots!$F$6:$F$65,$W81))</f>
        <v/>
      </c>
      <c r="AA81" s="46" t="str">
        <f>IF($W81="","",IF($E81=ApportCouvert,OccCouvert,INDEX(Îlots!$O$6:$O$65,$W81)))</f>
        <v/>
      </c>
      <c r="AB81" s="46" t="str">
        <f>IF(OR($AA81="",$G81="",$Z81="Non"),"",IFERROR(MATCH($AA81&amp;" | "&amp;$G81,Paramètres!$I$7:$I$41,0),""))</f>
        <v/>
      </c>
      <c r="AC81" s="46" t="str">
        <f t="shared" si="11"/>
        <v/>
      </c>
      <c r="AD81" s="46">
        <f>IF(OR($AB81="",$AC81=""),0,IF(OR(AND(INDEX(Paramètres!$J$7:$J$41,$AB81)&gt;0,IF(INDEX(Paramètres!$J$7:$J$41,$AB81)&lt;=INDEX(Paramètres!$K$7:$K$41,$AB81),AND($AC81&gt;=INDEX(Paramètres!$J$7:$J$41,$AB81),$AC81&lt;=INDEX(Paramètres!$K$7:$K$41,$AB81)),OR($AC81&gt;=INDEX(Paramètres!$J$7:$J$41,$AB81),$AC81&lt;=INDEX(Paramètres!$K$7:$K$41,$AB81)))),AND(INDEX(Paramètres!$L$7:$L$41,$AB81)&gt;0,IF(INDEX(Paramètres!$L$7:$L$41,$AB81)&lt;=INDEX(Paramètres!$M$7:$M$41,$AB81),AND($AC81&gt;=INDEX(Paramètres!$L$7:$L$41,$AB81),$AC81&lt;=INDEX(Paramètres!$M$7:$M$41,$AB81)),OR($AC81&gt;=INDEX(Paramètres!$L$7:$L$41,$AB81),$AC81&lt;=INDEX(Paramètres!$M$7:$M$41,$AB81))))),1,0))</f>
        <v>0</v>
      </c>
      <c r="AE81" s="46">
        <f>IF($X81="",0,IF(INDEX(Fertilisants!$C$6:$C$45,$X81)="Oui",1,0))</f>
        <v>0</v>
      </c>
      <c r="AF81" s="46" t="str">
        <f t="shared" si="12"/>
        <v/>
      </c>
      <c r="AG81" s="46" t="str">
        <f t="shared" si="13"/>
        <v/>
      </c>
      <c r="AH81" s="46" t="str">
        <f t="shared" si="14"/>
        <v/>
      </c>
      <c r="AI81" s="46" t="str">
        <f t="shared" si="15"/>
        <v/>
      </c>
    </row>
    <row r="82" spans="1:35" ht="18" customHeight="1" x14ac:dyDescent="0.25">
      <c r="A82" s="42" t="str">
        <f>IF(B82="","",COUNT($B$6:B82))</f>
        <v/>
      </c>
      <c r="B82" s="26"/>
      <c r="C82" s="5"/>
      <c r="D82" s="28" t="str">
        <f>IF($W82="","",INDEX(Îlots!$N$6:$N$65,$W82))</f>
        <v/>
      </c>
      <c r="E82" s="5"/>
      <c r="F82" s="5"/>
      <c r="G82" s="30" t="str">
        <f>IF($X82="","",INDEX(Fertilisants!$B$6:$B$45,$X82))</f>
        <v/>
      </c>
      <c r="H82" s="43"/>
      <c r="I82" s="44"/>
      <c r="J82" s="30" t="str">
        <f>IF($X82="","",INDEX(Fertilisants!$D$6:$D$45,$X82))</f>
        <v/>
      </c>
      <c r="K82" s="35" t="str">
        <f t="shared" si="8"/>
        <v/>
      </c>
      <c r="L82" s="36" t="str">
        <f>IF(OR($I82="",$X82=""),"",$I82*N(INDEX(Fertilisants!$E$6:$E$45,$X82)))</f>
        <v/>
      </c>
      <c r="M82" s="36" t="str">
        <f>IF(OR($I82="",$X82=""),"",$I82*N(INDEX(Fertilisants!$G$6:$G$45,$X82)))</f>
        <v/>
      </c>
      <c r="N82" s="36" t="str">
        <f>IF(OR($I82="",$X82=""),"",$I82*N(INDEX(Fertilisants!$H$6:$H$45,$X82)))</f>
        <v/>
      </c>
      <c r="O82" s="36" t="str">
        <f>IF(OR($I82="",$X82=""),"",$I82*N(INDEX(Fertilisants!$I$6:$I$45,$X82)))</f>
        <v/>
      </c>
      <c r="P82" s="36" t="str">
        <f t="shared" si="9"/>
        <v/>
      </c>
      <c r="Q82" s="5"/>
      <c r="R82" s="5"/>
      <c r="S82" s="8"/>
      <c r="T82" s="45" t="str">
        <f t="shared" si="10"/>
        <v/>
      </c>
      <c r="U82" s="5"/>
      <c r="W82" s="46" t="str">
        <f>IF($C82="","",IFERROR(MATCH($C82,Îlots!$C$6:$C$65,0),""))</f>
        <v/>
      </c>
      <c r="X82" s="46" t="str">
        <f>IF($F82="","",IFERROR(MATCH($F82,Fertilisants!$A$6:$A$45,0),""))</f>
        <v/>
      </c>
      <c r="Y82" s="46" t="str">
        <f>IF($W82="","",INDEX(Îlots!$D$6:$D$65,$W82))</f>
        <v/>
      </c>
      <c r="Z82" s="46" t="str">
        <f>IF($W82="","",INDEX(Îlots!$F$6:$F$65,$W82))</f>
        <v/>
      </c>
      <c r="AA82" s="46" t="str">
        <f>IF($W82="","",IF($E82=ApportCouvert,OccCouvert,INDEX(Îlots!$O$6:$O$65,$W82)))</f>
        <v/>
      </c>
      <c r="AB82" s="46" t="str">
        <f>IF(OR($AA82="",$G82="",$Z82="Non"),"",IFERROR(MATCH($AA82&amp;" | "&amp;$G82,Paramètres!$I$7:$I$41,0),""))</f>
        <v/>
      </c>
      <c r="AC82" s="46" t="str">
        <f t="shared" si="11"/>
        <v/>
      </c>
      <c r="AD82" s="46">
        <f>IF(OR($AB82="",$AC82=""),0,IF(OR(AND(INDEX(Paramètres!$J$7:$J$41,$AB82)&gt;0,IF(INDEX(Paramètres!$J$7:$J$41,$AB82)&lt;=INDEX(Paramètres!$K$7:$K$41,$AB82),AND($AC82&gt;=INDEX(Paramètres!$J$7:$J$41,$AB82),$AC82&lt;=INDEX(Paramètres!$K$7:$K$41,$AB82)),OR($AC82&gt;=INDEX(Paramètres!$J$7:$J$41,$AB82),$AC82&lt;=INDEX(Paramètres!$K$7:$K$41,$AB82)))),AND(INDEX(Paramètres!$L$7:$L$41,$AB82)&gt;0,IF(INDEX(Paramètres!$L$7:$L$41,$AB82)&lt;=INDEX(Paramètres!$M$7:$M$41,$AB82),AND($AC82&gt;=INDEX(Paramètres!$L$7:$L$41,$AB82),$AC82&lt;=INDEX(Paramètres!$M$7:$M$41,$AB82)),OR($AC82&gt;=INDEX(Paramètres!$L$7:$L$41,$AB82),$AC82&lt;=INDEX(Paramètres!$M$7:$M$41,$AB82))))),1,0))</f>
        <v>0</v>
      </c>
      <c r="AE82" s="46">
        <f>IF($X82="",0,IF(INDEX(Fertilisants!$C$6:$C$45,$X82)="Oui",1,0))</f>
        <v>0</v>
      </c>
      <c r="AF82" s="46" t="str">
        <f t="shared" si="12"/>
        <v/>
      </c>
      <c r="AG82" s="46" t="str">
        <f t="shared" si="13"/>
        <v/>
      </c>
      <c r="AH82" s="46" t="str">
        <f t="shared" si="14"/>
        <v/>
      </c>
      <c r="AI82" s="46" t="str">
        <f t="shared" si="15"/>
        <v/>
      </c>
    </row>
    <row r="83" spans="1:35" ht="18" customHeight="1" x14ac:dyDescent="0.25">
      <c r="A83" s="42" t="str">
        <f>IF(B83="","",COUNT($B$6:B83))</f>
        <v/>
      </c>
      <c r="B83" s="26"/>
      <c r="C83" s="5"/>
      <c r="D83" s="28" t="str">
        <f>IF($W83="","",INDEX(Îlots!$N$6:$N$65,$W83))</f>
        <v/>
      </c>
      <c r="E83" s="5"/>
      <c r="F83" s="5"/>
      <c r="G83" s="30" t="str">
        <f>IF($X83="","",INDEX(Fertilisants!$B$6:$B$45,$X83))</f>
        <v/>
      </c>
      <c r="H83" s="43"/>
      <c r="I83" s="44"/>
      <c r="J83" s="30" t="str">
        <f>IF($X83="","",INDEX(Fertilisants!$D$6:$D$45,$X83))</f>
        <v/>
      </c>
      <c r="K83" s="35" t="str">
        <f t="shared" si="8"/>
        <v/>
      </c>
      <c r="L83" s="36" t="str">
        <f>IF(OR($I83="",$X83=""),"",$I83*N(INDEX(Fertilisants!$E$6:$E$45,$X83)))</f>
        <v/>
      </c>
      <c r="M83" s="36" t="str">
        <f>IF(OR($I83="",$X83=""),"",$I83*N(INDEX(Fertilisants!$G$6:$G$45,$X83)))</f>
        <v/>
      </c>
      <c r="N83" s="36" t="str">
        <f>IF(OR($I83="",$X83=""),"",$I83*N(INDEX(Fertilisants!$H$6:$H$45,$X83)))</f>
        <v/>
      </c>
      <c r="O83" s="36" t="str">
        <f>IF(OR($I83="",$X83=""),"",$I83*N(INDEX(Fertilisants!$I$6:$I$45,$X83)))</f>
        <v/>
      </c>
      <c r="P83" s="36" t="str">
        <f t="shared" si="9"/>
        <v/>
      </c>
      <c r="Q83" s="5"/>
      <c r="R83" s="5"/>
      <c r="S83" s="8"/>
      <c r="T83" s="45" t="str">
        <f t="shared" si="10"/>
        <v/>
      </c>
      <c r="U83" s="5"/>
      <c r="W83" s="46" t="str">
        <f>IF($C83="","",IFERROR(MATCH($C83,Îlots!$C$6:$C$65,0),""))</f>
        <v/>
      </c>
      <c r="X83" s="46" t="str">
        <f>IF($F83="","",IFERROR(MATCH($F83,Fertilisants!$A$6:$A$45,0),""))</f>
        <v/>
      </c>
      <c r="Y83" s="46" t="str">
        <f>IF($W83="","",INDEX(Îlots!$D$6:$D$65,$W83))</f>
        <v/>
      </c>
      <c r="Z83" s="46" t="str">
        <f>IF($W83="","",INDEX(Îlots!$F$6:$F$65,$W83))</f>
        <v/>
      </c>
      <c r="AA83" s="46" t="str">
        <f>IF($W83="","",IF($E83=ApportCouvert,OccCouvert,INDEX(Îlots!$O$6:$O$65,$W83)))</f>
        <v/>
      </c>
      <c r="AB83" s="46" t="str">
        <f>IF(OR($AA83="",$G83="",$Z83="Non"),"",IFERROR(MATCH($AA83&amp;" | "&amp;$G83,Paramètres!$I$7:$I$41,0),""))</f>
        <v/>
      </c>
      <c r="AC83" s="46" t="str">
        <f t="shared" si="11"/>
        <v/>
      </c>
      <c r="AD83" s="46">
        <f>IF(OR($AB83="",$AC83=""),0,IF(OR(AND(INDEX(Paramètres!$J$7:$J$41,$AB83)&gt;0,IF(INDEX(Paramètres!$J$7:$J$41,$AB83)&lt;=INDEX(Paramètres!$K$7:$K$41,$AB83),AND($AC83&gt;=INDEX(Paramètres!$J$7:$J$41,$AB83),$AC83&lt;=INDEX(Paramètres!$K$7:$K$41,$AB83)),OR($AC83&gt;=INDEX(Paramètres!$J$7:$J$41,$AB83),$AC83&lt;=INDEX(Paramètres!$K$7:$K$41,$AB83)))),AND(INDEX(Paramètres!$L$7:$L$41,$AB83)&gt;0,IF(INDEX(Paramètres!$L$7:$L$41,$AB83)&lt;=INDEX(Paramètres!$M$7:$M$41,$AB83),AND($AC83&gt;=INDEX(Paramètres!$L$7:$L$41,$AB83),$AC83&lt;=INDEX(Paramètres!$M$7:$M$41,$AB83)),OR($AC83&gt;=INDEX(Paramètres!$L$7:$L$41,$AB83),$AC83&lt;=INDEX(Paramètres!$M$7:$M$41,$AB83))))),1,0))</f>
        <v>0</v>
      </c>
      <c r="AE83" s="46">
        <f>IF($X83="",0,IF(INDEX(Fertilisants!$C$6:$C$45,$X83)="Oui",1,0))</f>
        <v>0</v>
      </c>
      <c r="AF83" s="46" t="str">
        <f t="shared" si="12"/>
        <v/>
      </c>
      <c r="AG83" s="46" t="str">
        <f t="shared" si="13"/>
        <v/>
      </c>
      <c r="AH83" s="46" t="str">
        <f t="shared" si="14"/>
        <v/>
      </c>
      <c r="AI83" s="46" t="str">
        <f t="shared" si="15"/>
        <v/>
      </c>
    </row>
    <row r="84" spans="1:35" ht="18" customHeight="1" x14ac:dyDescent="0.25">
      <c r="A84" s="42" t="str">
        <f>IF(B84="","",COUNT($B$6:B84))</f>
        <v/>
      </c>
      <c r="B84" s="26"/>
      <c r="C84" s="5"/>
      <c r="D84" s="28" t="str">
        <f>IF($W84="","",INDEX(Îlots!$N$6:$N$65,$W84))</f>
        <v/>
      </c>
      <c r="E84" s="5"/>
      <c r="F84" s="5"/>
      <c r="G84" s="30" t="str">
        <f>IF($X84="","",INDEX(Fertilisants!$B$6:$B$45,$X84))</f>
        <v/>
      </c>
      <c r="H84" s="43"/>
      <c r="I84" s="44"/>
      <c r="J84" s="30" t="str">
        <f>IF($X84="","",INDEX(Fertilisants!$D$6:$D$45,$X84))</f>
        <v/>
      </c>
      <c r="K84" s="35" t="str">
        <f t="shared" si="8"/>
        <v/>
      </c>
      <c r="L84" s="36" t="str">
        <f>IF(OR($I84="",$X84=""),"",$I84*N(INDEX(Fertilisants!$E$6:$E$45,$X84)))</f>
        <v/>
      </c>
      <c r="M84" s="36" t="str">
        <f>IF(OR($I84="",$X84=""),"",$I84*N(INDEX(Fertilisants!$G$6:$G$45,$X84)))</f>
        <v/>
      </c>
      <c r="N84" s="36" t="str">
        <f>IF(OR($I84="",$X84=""),"",$I84*N(INDEX(Fertilisants!$H$6:$H$45,$X84)))</f>
        <v/>
      </c>
      <c r="O84" s="36" t="str">
        <f>IF(OR($I84="",$X84=""),"",$I84*N(INDEX(Fertilisants!$I$6:$I$45,$X84)))</f>
        <v/>
      </c>
      <c r="P84" s="36" t="str">
        <f t="shared" si="9"/>
        <v/>
      </c>
      <c r="Q84" s="5"/>
      <c r="R84" s="5"/>
      <c r="S84" s="8"/>
      <c r="T84" s="45" t="str">
        <f t="shared" si="10"/>
        <v/>
      </c>
      <c r="U84" s="5"/>
      <c r="W84" s="46" t="str">
        <f>IF($C84="","",IFERROR(MATCH($C84,Îlots!$C$6:$C$65,0),""))</f>
        <v/>
      </c>
      <c r="X84" s="46" t="str">
        <f>IF($F84="","",IFERROR(MATCH($F84,Fertilisants!$A$6:$A$45,0),""))</f>
        <v/>
      </c>
      <c r="Y84" s="46" t="str">
        <f>IF($W84="","",INDEX(Îlots!$D$6:$D$65,$W84))</f>
        <v/>
      </c>
      <c r="Z84" s="46" t="str">
        <f>IF($W84="","",INDEX(Îlots!$F$6:$F$65,$W84))</f>
        <v/>
      </c>
      <c r="AA84" s="46" t="str">
        <f>IF($W84="","",IF($E84=ApportCouvert,OccCouvert,INDEX(Îlots!$O$6:$O$65,$W84)))</f>
        <v/>
      </c>
      <c r="AB84" s="46" t="str">
        <f>IF(OR($AA84="",$G84="",$Z84="Non"),"",IFERROR(MATCH($AA84&amp;" | "&amp;$G84,Paramètres!$I$7:$I$41,0),""))</f>
        <v/>
      </c>
      <c r="AC84" s="46" t="str">
        <f t="shared" si="11"/>
        <v/>
      </c>
      <c r="AD84" s="46">
        <f>IF(OR($AB84="",$AC84=""),0,IF(OR(AND(INDEX(Paramètres!$J$7:$J$41,$AB84)&gt;0,IF(INDEX(Paramètres!$J$7:$J$41,$AB84)&lt;=INDEX(Paramètres!$K$7:$K$41,$AB84),AND($AC84&gt;=INDEX(Paramètres!$J$7:$J$41,$AB84),$AC84&lt;=INDEX(Paramètres!$K$7:$K$41,$AB84)),OR($AC84&gt;=INDEX(Paramètres!$J$7:$J$41,$AB84),$AC84&lt;=INDEX(Paramètres!$K$7:$K$41,$AB84)))),AND(INDEX(Paramètres!$L$7:$L$41,$AB84)&gt;0,IF(INDEX(Paramètres!$L$7:$L$41,$AB84)&lt;=INDEX(Paramètres!$M$7:$M$41,$AB84),AND($AC84&gt;=INDEX(Paramètres!$L$7:$L$41,$AB84),$AC84&lt;=INDEX(Paramètres!$M$7:$M$41,$AB84)),OR($AC84&gt;=INDEX(Paramètres!$L$7:$L$41,$AB84),$AC84&lt;=INDEX(Paramètres!$M$7:$M$41,$AB84))))),1,0))</f>
        <v>0</v>
      </c>
      <c r="AE84" s="46">
        <f>IF($X84="",0,IF(INDEX(Fertilisants!$C$6:$C$45,$X84)="Oui",1,0))</f>
        <v>0</v>
      </c>
      <c r="AF84" s="46" t="str">
        <f t="shared" si="12"/>
        <v/>
      </c>
      <c r="AG84" s="46" t="str">
        <f t="shared" si="13"/>
        <v/>
      </c>
      <c r="AH84" s="46" t="str">
        <f t="shared" si="14"/>
        <v/>
      </c>
      <c r="AI84" s="46" t="str">
        <f t="shared" si="15"/>
        <v/>
      </c>
    </row>
    <row r="85" spans="1:35" ht="18" customHeight="1" x14ac:dyDescent="0.25">
      <c r="A85" s="42" t="str">
        <f>IF(B85="","",COUNT($B$6:B85))</f>
        <v/>
      </c>
      <c r="B85" s="26"/>
      <c r="C85" s="5"/>
      <c r="D85" s="28" t="str">
        <f>IF($W85="","",INDEX(Îlots!$N$6:$N$65,$W85))</f>
        <v/>
      </c>
      <c r="E85" s="5"/>
      <c r="F85" s="5"/>
      <c r="G85" s="30" t="str">
        <f>IF($X85="","",INDEX(Fertilisants!$B$6:$B$45,$X85))</f>
        <v/>
      </c>
      <c r="H85" s="43"/>
      <c r="I85" s="44"/>
      <c r="J85" s="30" t="str">
        <f>IF($X85="","",INDEX(Fertilisants!$D$6:$D$45,$X85))</f>
        <v/>
      </c>
      <c r="K85" s="35" t="str">
        <f t="shared" si="8"/>
        <v/>
      </c>
      <c r="L85" s="36" t="str">
        <f>IF(OR($I85="",$X85=""),"",$I85*N(INDEX(Fertilisants!$E$6:$E$45,$X85)))</f>
        <v/>
      </c>
      <c r="M85" s="36" t="str">
        <f>IF(OR($I85="",$X85=""),"",$I85*N(INDEX(Fertilisants!$G$6:$G$45,$X85)))</f>
        <v/>
      </c>
      <c r="N85" s="36" t="str">
        <f>IF(OR($I85="",$X85=""),"",$I85*N(INDEX(Fertilisants!$H$6:$H$45,$X85)))</f>
        <v/>
      </c>
      <c r="O85" s="36" t="str">
        <f>IF(OR($I85="",$X85=""),"",$I85*N(INDEX(Fertilisants!$I$6:$I$45,$X85)))</f>
        <v/>
      </c>
      <c r="P85" s="36" t="str">
        <f t="shared" si="9"/>
        <v/>
      </c>
      <c r="Q85" s="5"/>
      <c r="R85" s="5"/>
      <c r="S85" s="8"/>
      <c r="T85" s="45" t="str">
        <f t="shared" si="10"/>
        <v/>
      </c>
      <c r="U85" s="5"/>
      <c r="W85" s="46" t="str">
        <f>IF($C85="","",IFERROR(MATCH($C85,Îlots!$C$6:$C$65,0),""))</f>
        <v/>
      </c>
      <c r="X85" s="46" t="str">
        <f>IF($F85="","",IFERROR(MATCH($F85,Fertilisants!$A$6:$A$45,0),""))</f>
        <v/>
      </c>
      <c r="Y85" s="46" t="str">
        <f>IF($W85="","",INDEX(Îlots!$D$6:$D$65,$W85))</f>
        <v/>
      </c>
      <c r="Z85" s="46" t="str">
        <f>IF($W85="","",INDEX(Îlots!$F$6:$F$65,$W85))</f>
        <v/>
      </c>
      <c r="AA85" s="46" t="str">
        <f>IF($W85="","",IF($E85=ApportCouvert,OccCouvert,INDEX(Îlots!$O$6:$O$65,$W85)))</f>
        <v/>
      </c>
      <c r="AB85" s="46" t="str">
        <f>IF(OR($AA85="",$G85="",$Z85="Non"),"",IFERROR(MATCH($AA85&amp;" | "&amp;$G85,Paramètres!$I$7:$I$41,0),""))</f>
        <v/>
      </c>
      <c r="AC85" s="46" t="str">
        <f t="shared" si="11"/>
        <v/>
      </c>
      <c r="AD85" s="46">
        <f>IF(OR($AB85="",$AC85=""),0,IF(OR(AND(INDEX(Paramètres!$J$7:$J$41,$AB85)&gt;0,IF(INDEX(Paramètres!$J$7:$J$41,$AB85)&lt;=INDEX(Paramètres!$K$7:$K$41,$AB85),AND($AC85&gt;=INDEX(Paramètres!$J$7:$J$41,$AB85),$AC85&lt;=INDEX(Paramètres!$K$7:$K$41,$AB85)),OR($AC85&gt;=INDEX(Paramètres!$J$7:$J$41,$AB85),$AC85&lt;=INDEX(Paramètres!$K$7:$K$41,$AB85)))),AND(INDEX(Paramètres!$L$7:$L$41,$AB85)&gt;0,IF(INDEX(Paramètres!$L$7:$L$41,$AB85)&lt;=INDEX(Paramètres!$M$7:$M$41,$AB85),AND($AC85&gt;=INDEX(Paramètres!$L$7:$L$41,$AB85),$AC85&lt;=INDEX(Paramètres!$M$7:$M$41,$AB85)),OR($AC85&gt;=INDEX(Paramètres!$L$7:$L$41,$AB85),$AC85&lt;=INDEX(Paramètres!$M$7:$M$41,$AB85))))),1,0))</f>
        <v>0</v>
      </c>
      <c r="AE85" s="46">
        <f>IF($X85="",0,IF(INDEX(Fertilisants!$C$6:$C$45,$X85)="Oui",1,0))</f>
        <v>0</v>
      </c>
      <c r="AF85" s="46" t="str">
        <f t="shared" si="12"/>
        <v/>
      </c>
      <c r="AG85" s="46" t="str">
        <f t="shared" si="13"/>
        <v/>
      </c>
      <c r="AH85" s="46" t="str">
        <f t="shared" si="14"/>
        <v/>
      </c>
      <c r="AI85" s="46" t="str">
        <f t="shared" si="15"/>
        <v/>
      </c>
    </row>
    <row r="86" spans="1:35" ht="18" customHeight="1" x14ac:dyDescent="0.25">
      <c r="A86" s="42" t="str">
        <f>IF(B86="","",COUNT($B$6:B86))</f>
        <v/>
      </c>
      <c r="B86" s="26"/>
      <c r="C86" s="5"/>
      <c r="D86" s="28" t="str">
        <f>IF($W86="","",INDEX(Îlots!$N$6:$N$65,$W86))</f>
        <v/>
      </c>
      <c r="E86" s="5"/>
      <c r="F86" s="5"/>
      <c r="G86" s="30" t="str">
        <f>IF($X86="","",INDEX(Fertilisants!$B$6:$B$45,$X86))</f>
        <v/>
      </c>
      <c r="H86" s="43"/>
      <c r="I86" s="44"/>
      <c r="J86" s="30" t="str">
        <f>IF($X86="","",INDEX(Fertilisants!$D$6:$D$45,$X86))</f>
        <v/>
      </c>
      <c r="K86" s="35" t="str">
        <f t="shared" si="8"/>
        <v/>
      </c>
      <c r="L86" s="36" t="str">
        <f>IF(OR($I86="",$X86=""),"",$I86*N(INDEX(Fertilisants!$E$6:$E$45,$X86)))</f>
        <v/>
      </c>
      <c r="M86" s="36" t="str">
        <f>IF(OR($I86="",$X86=""),"",$I86*N(INDEX(Fertilisants!$G$6:$G$45,$X86)))</f>
        <v/>
      </c>
      <c r="N86" s="36" t="str">
        <f>IF(OR($I86="",$X86=""),"",$I86*N(INDEX(Fertilisants!$H$6:$H$45,$X86)))</f>
        <v/>
      </c>
      <c r="O86" s="36" t="str">
        <f>IF(OR($I86="",$X86=""),"",$I86*N(INDEX(Fertilisants!$I$6:$I$45,$X86)))</f>
        <v/>
      </c>
      <c r="P86" s="36" t="str">
        <f t="shared" si="9"/>
        <v/>
      </c>
      <c r="Q86" s="5"/>
      <c r="R86" s="5"/>
      <c r="S86" s="8"/>
      <c r="T86" s="45" t="str">
        <f t="shared" si="10"/>
        <v/>
      </c>
      <c r="U86" s="5"/>
      <c r="W86" s="46" t="str">
        <f>IF($C86="","",IFERROR(MATCH($C86,Îlots!$C$6:$C$65,0),""))</f>
        <v/>
      </c>
      <c r="X86" s="46" t="str">
        <f>IF($F86="","",IFERROR(MATCH($F86,Fertilisants!$A$6:$A$45,0),""))</f>
        <v/>
      </c>
      <c r="Y86" s="46" t="str">
        <f>IF($W86="","",INDEX(Îlots!$D$6:$D$65,$W86))</f>
        <v/>
      </c>
      <c r="Z86" s="46" t="str">
        <f>IF($W86="","",INDEX(Îlots!$F$6:$F$65,$W86))</f>
        <v/>
      </c>
      <c r="AA86" s="46" t="str">
        <f>IF($W86="","",IF($E86=ApportCouvert,OccCouvert,INDEX(Îlots!$O$6:$O$65,$W86)))</f>
        <v/>
      </c>
      <c r="AB86" s="46" t="str">
        <f>IF(OR($AA86="",$G86="",$Z86="Non"),"",IFERROR(MATCH($AA86&amp;" | "&amp;$G86,Paramètres!$I$7:$I$41,0),""))</f>
        <v/>
      </c>
      <c r="AC86" s="46" t="str">
        <f t="shared" si="11"/>
        <v/>
      </c>
      <c r="AD86" s="46">
        <f>IF(OR($AB86="",$AC86=""),0,IF(OR(AND(INDEX(Paramètres!$J$7:$J$41,$AB86)&gt;0,IF(INDEX(Paramètres!$J$7:$J$41,$AB86)&lt;=INDEX(Paramètres!$K$7:$K$41,$AB86),AND($AC86&gt;=INDEX(Paramètres!$J$7:$J$41,$AB86),$AC86&lt;=INDEX(Paramètres!$K$7:$K$41,$AB86)),OR($AC86&gt;=INDEX(Paramètres!$J$7:$J$41,$AB86),$AC86&lt;=INDEX(Paramètres!$K$7:$K$41,$AB86)))),AND(INDEX(Paramètres!$L$7:$L$41,$AB86)&gt;0,IF(INDEX(Paramètres!$L$7:$L$41,$AB86)&lt;=INDEX(Paramètres!$M$7:$M$41,$AB86),AND($AC86&gt;=INDEX(Paramètres!$L$7:$L$41,$AB86),$AC86&lt;=INDEX(Paramètres!$M$7:$M$41,$AB86)),OR($AC86&gt;=INDEX(Paramètres!$L$7:$L$41,$AB86),$AC86&lt;=INDEX(Paramètres!$M$7:$M$41,$AB86))))),1,0))</f>
        <v>0</v>
      </c>
      <c r="AE86" s="46">
        <f>IF($X86="",0,IF(INDEX(Fertilisants!$C$6:$C$45,$X86)="Oui",1,0))</f>
        <v>0</v>
      </c>
      <c r="AF86" s="46" t="str">
        <f t="shared" si="12"/>
        <v/>
      </c>
      <c r="AG86" s="46" t="str">
        <f t="shared" si="13"/>
        <v/>
      </c>
      <c r="AH86" s="46" t="str">
        <f t="shared" si="14"/>
        <v/>
      </c>
      <c r="AI86" s="46" t="str">
        <f t="shared" si="15"/>
        <v/>
      </c>
    </row>
    <row r="87" spans="1:35" ht="18" customHeight="1" x14ac:dyDescent="0.25">
      <c r="A87" s="42" t="str">
        <f>IF(B87="","",COUNT($B$6:B87))</f>
        <v/>
      </c>
      <c r="B87" s="26"/>
      <c r="C87" s="5"/>
      <c r="D87" s="28" t="str">
        <f>IF($W87="","",INDEX(Îlots!$N$6:$N$65,$W87))</f>
        <v/>
      </c>
      <c r="E87" s="5"/>
      <c r="F87" s="5"/>
      <c r="G87" s="30" t="str">
        <f>IF($X87="","",INDEX(Fertilisants!$B$6:$B$45,$X87))</f>
        <v/>
      </c>
      <c r="H87" s="43"/>
      <c r="I87" s="44"/>
      <c r="J87" s="30" t="str">
        <f>IF($X87="","",INDEX(Fertilisants!$D$6:$D$45,$X87))</f>
        <v/>
      </c>
      <c r="K87" s="35" t="str">
        <f t="shared" si="8"/>
        <v/>
      </c>
      <c r="L87" s="36" t="str">
        <f>IF(OR($I87="",$X87=""),"",$I87*N(INDEX(Fertilisants!$E$6:$E$45,$X87)))</f>
        <v/>
      </c>
      <c r="M87" s="36" t="str">
        <f>IF(OR($I87="",$X87=""),"",$I87*N(INDEX(Fertilisants!$G$6:$G$45,$X87)))</f>
        <v/>
      </c>
      <c r="N87" s="36" t="str">
        <f>IF(OR($I87="",$X87=""),"",$I87*N(INDEX(Fertilisants!$H$6:$H$45,$X87)))</f>
        <v/>
      </c>
      <c r="O87" s="36" t="str">
        <f>IF(OR($I87="",$X87=""),"",$I87*N(INDEX(Fertilisants!$I$6:$I$45,$X87)))</f>
        <v/>
      </c>
      <c r="P87" s="36" t="str">
        <f t="shared" si="9"/>
        <v/>
      </c>
      <c r="Q87" s="5"/>
      <c r="R87" s="5"/>
      <c r="S87" s="8"/>
      <c r="T87" s="45" t="str">
        <f t="shared" si="10"/>
        <v/>
      </c>
      <c r="U87" s="5"/>
      <c r="W87" s="46" t="str">
        <f>IF($C87="","",IFERROR(MATCH($C87,Îlots!$C$6:$C$65,0),""))</f>
        <v/>
      </c>
      <c r="X87" s="46" t="str">
        <f>IF($F87="","",IFERROR(MATCH($F87,Fertilisants!$A$6:$A$45,0),""))</f>
        <v/>
      </c>
      <c r="Y87" s="46" t="str">
        <f>IF($W87="","",INDEX(Îlots!$D$6:$D$65,$W87))</f>
        <v/>
      </c>
      <c r="Z87" s="46" t="str">
        <f>IF($W87="","",INDEX(Îlots!$F$6:$F$65,$W87))</f>
        <v/>
      </c>
      <c r="AA87" s="46" t="str">
        <f>IF($W87="","",IF($E87=ApportCouvert,OccCouvert,INDEX(Îlots!$O$6:$O$65,$W87)))</f>
        <v/>
      </c>
      <c r="AB87" s="46" t="str">
        <f>IF(OR($AA87="",$G87="",$Z87="Non"),"",IFERROR(MATCH($AA87&amp;" | "&amp;$G87,Paramètres!$I$7:$I$41,0),""))</f>
        <v/>
      </c>
      <c r="AC87" s="46" t="str">
        <f t="shared" si="11"/>
        <v/>
      </c>
      <c r="AD87" s="46">
        <f>IF(OR($AB87="",$AC87=""),0,IF(OR(AND(INDEX(Paramètres!$J$7:$J$41,$AB87)&gt;0,IF(INDEX(Paramètres!$J$7:$J$41,$AB87)&lt;=INDEX(Paramètres!$K$7:$K$41,$AB87),AND($AC87&gt;=INDEX(Paramètres!$J$7:$J$41,$AB87),$AC87&lt;=INDEX(Paramètres!$K$7:$K$41,$AB87)),OR($AC87&gt;=INDEX(Paramètres!$J$7:$J$41,$AB87),$AC87&lt;=INDEX(Paramètres!$K$7:$K$41,$AB87)))),AND(INDEX(Paramètres!$L$7:$L$41,$AB87)&gt;0,IF(INDEX(Paramètres!$L$7:$L$41,$AB87)&lt;=INDEX(Paramètres!$M$7:$M$41,$AB87),AND($AC87&gt;=INDEX(Paramètres!$L$7:$L$41,$AB87),$AC87&lt;=INDEX(Paramètres!$M$7:$M$41,$AB87)),OR($AC87&gt;=INDEX(Paramètres!$L$7:$L$41,$AB87),$AC87&lt;=INDEX(Paramètres!$M$7:$M$41,$AB87))))),1,0))</f>
        <v>0</v>
      </c>
      <c r="AE87" s="46">
        <f>IF($X87="",0,IF(INDEX(Fertilisants!$C$6:$C$45,$X87)="Oui",1,0))</f>
        <v>0</v>
      </c>
      <c r="AF87" s="46" t="str">
        <f t="shared" si="12"/>
        <v/>
      </c>
      <c r="AG87" s="46" t="str">
        <f t="shared" si="13"/>
        <v/>
      </c>
      <c r="AH87" s="46" t="str">
        <f t="shared" si="14"/>
        <v/>
      </c>
      <c r="AI87" s="46" t="str">
        <f t="shared" si="15"/>
        <v/>
      </c>
    </row>
    <row r="88" spans="1:35" ht="18" customHeight="1" x14ac:dyDescent="0.25">
      <c r="A88" s="42" t="str">
        <f>IF(B88="","",COUNT($B$6:B88))</f>
        <v/>
      </c>
      <c r="B88" s="26"/>
      <c r="C88" s="5"/>
      <c r="D88" s="28" t="str">
        <f>IF($W88="","",INDEX(Îlots!$N$6:$N$65,$W88))</f>
        <v/>
      </c>
      <c r="E88" s="5"/>
      <c r="F88" s="5"/>
      <c r="G88" s="30" t="str">
        <f>IF($X88="","",INDEX(Fertilisants!$B$6:$B$45,$X88))</f>
        <v/>
      </c>
      <c r="H88" s="43"/>
      <c r="I88" s="44"/>
      <c r="J88" s="30" t="str">
        <f>IF($X88="","",INDEX(Fertilisants!$D$6:$D$45,$X88))</f>
        <v/>
      </c>
      <c r="K88" s="35" t="str">
        <f t="shared" si="8"/>
        <v/>
      </c>
      <c r="L88" s="36" t="str">
        <f>IF(OR($I88="",$X88=""),"",$I88*N(INDEX(Fertilisants!$E$6:$E$45,$X88)))</f>
        <v/>
      </c>
      <c r="M88" s="36" t="str">
        <f>IF(OR($I88="",$X88=""),"",$I88*N(INDEX(Fertilisants!$G$6:$G$45,$X88)))</f>
        <v/>
      </c>
      <c r="N88" s="36" t="str">
        <f>IF(OR($I88="",$X88=""),"",$I88*N(INDEX(Fertilisants!$H$6:$H$45,$X88)))</f>
        <v/>
      </c>
      <c r="O88" s="36" t="str">
        <f>IF(OR($I88="",$X88=""),"",$I88*N(INDEX(Fertilisants!$I$6:$I$45,$X88)))</f>
        <v/>
      </c>
      <c r="P88" s="36" t="str">
        <f t="shared" si="9"/>
        <v/>
      </c>
      <c r="Q88" s="5"/>
      <c r="R88" s="5"/>
      <c r="S88" s="8"/>
      <c r="T88" s="45" t="str">
        <f t="shared" si="10"/>
        <v/>
      </c>
      <c r="U88" s="5"/>
      <c r="W88" s="46" t="str">
        <f>IF($C88="","",IFERROR(MATCH($C88,Îlots!$C$6:$C$65,0),""))</f>
        <v/>
      </c>
      <c r="X88" s="46" t="str">
        <f>IF($F88="","",IFERROR(MATCH($F88,Fertilisants!$A$6:$A$45,0),""))</f>
        <v/>
      </c>
      <c r="Y88" s="46" t="str">
        <f>IF($W88="","",INDEX(Îlots!$D$6:$D$65,$W88))</f>
        <v/>
      </c>
      <c r="Z88" s="46" t="str">
        <f>IF($W88="","",INDEX(Îlots!$F$6:$F$65,$W88))</f>
        <v/>
      </c>
      <c r="AA88" s="46" t="str">
        <f>IF($W88="","",IF($E88=ApportCouvert,OccCouvert,INDEX(Îlots!$O$6:$O$65,$W88)))</f>
        <v/>
      </c>
      <c r="AB88" s="46" t="str">
        <f>IF(OR($AA88="",$G88="",$Z88="Non"),"",IFERROR(MATCH($AA88&amp;" | "&amp;$G88,Paramètres!$I$7:$I$41,0),""))</f>
        <v/>
      </c>
      <c r="AC88" s="46" t="str">
        <f t="shared" si="11"/>
        <v/>
      </c>
      <c r="AD88" s="46">
        <f>IF(OR($AB88="",$AC88=""),0,IF(OR(AND(INDEX(Paramètres!$J$7:$J$41,$AB88)&gt;0,IF(INDEX(Paramètres!$J$7:$J$41,$AB88)&lt;=INDEX(Paramètres!$K$7:$K$41,$AB88),AND($AC88&gt;=INDEX(Paramètres!$J$7:$J$41,$AB88),$AC88&lt;=INDEX(Paramètres!$K$7:$K$41,$AB88)),OR($AC88&gt;=INDEX(Paramètres!$J$7:$J$41,$AB88),$AC88&lt;=INDEX(Paramètres!$K$7:$K$41,$AB88)))),AND(INDEX(Paramètres!$L$7:$L$41,$AB88)&gt;0,IF(INDEX(Paramètres!$L$7:$L$41,$AB88)&lt;=INDEX(Paramètres!$M$7:$M$41,$AB88),AND($AC88&gt;=INDEX(Paramètres!$L$7:$L$41,$AB88),$AC88&lt;=INDEX(Paramètres!$M$7:$M$41,$AB88)),OR($AC88&gt;=INDEX(Paramètres!$L$7:$L$41,$AB88),$AC88&lt;=INDEX(Paramètres!$M$7:$M$41,$AB88))))),1,0))</f>
        <v>0</v>
      </c>
      <c r="AE88" s="46">
        <f>IF($X88="",0,IF(INDEX(Fertilisants!$C$6:$C$45,$X88)="Oui",1,0))</f>
        <v>0</v>
      </c>
      <c r="AF88" s="46" t="str">
        <f t="shared" si="12"/>
        <v/>
      </c>
      <c r="AG88" s="46" t="str">
        <f t="shared" si="13"/>
        <v/>
      </c>
      <c r="AH88" s="46" t="str">
        <f t="shared" si="14"/>
        <v/>
      </c>
      <c r="AI88" s="46" t="str">
        <f t="shared" si="15"/>
        <v/>
      </c>
    </row>
    <row r="89" spans="1:35" ht="18" customHeight="1" x14ac:dyDescent="0.25">
      <c r="A89" s="42" t="str">
        <f>IF(B89="","",COUNT($B$6:B89))</f>
        <v/>
      </c>
      <c r="B89" s="26"/>
      <c r="C89" s="5"/>
      <c r="D89" s="28" t="str">
        <f>IF($W89="","",INDEX(Îlots!$N$6:$N$65,$W89))</f>
        <v/>
      </c>
      <c r="E89" s="5"/>
      <c r="F89" s="5"/>
      <c r="G89" s="30" t="str">
        <f>IF($X89="","",INDEX(Fertilisants!$B$6:$B$45,$X89))</f>
        <v/>
      </c>
      <c r="H89" s="43"/>
      <c r="I89" s="44"/>
      <c r="J89" s="30" t="str">
        <f>IF($X89="","",INDEX(Fertilisants!$D$6:$D$45,$X89))</f>
        <v/>
      </c>
      <c r="K89" s="35" t="str">
        <f t="shared" si="8"/>
        <v/>
      </c>
      <c r="L89" s="36" t="str">
        <f>IF(OR($I89="",$X89=""),"",$I89*N(INDEX(Fertilisants!$E$6:$E$45,$X89)))</f>
        <v/>
      </c>
      <c r="M89" s="36" t="str">
        <f>IF(OR($I89="",$X89=""),"",$I89*N(INDEX(Fertilisants!$G$6:$G$45,$X89)))</f>
        <v/>
      </c>
      <c r="N89" s="36" t="str">
        <f>IF(OR($I89="",$X89=""),"",$I89*N(INDEX(Fertilisants!$H$6:$H$45,$X89)))</f>
        <v/>
      </c>
      <c r="O89" s="36" t="str">
        <f>IF(OR($I89="",$X89=""),"",$I89*N(INDEX(Fertilisants!$I$6:$I$45,$X89)))</f>
        <v/>
      </c>
      <c r="P89" s="36" t="str">
        <f t="shared" si="9"/>
        <v/>
      </c>
      <c r="Q89" s="5"/>
      <c r="R89" s="5"/>
      <c r="S89" s="8"/>
      <c r="T89" s="45" t="str">
        <f t="shared" si="10"/>
        <v/>
      </c>
      <c r="U89" s="5"/>
      <c r="W89" s="46" t="str">
        <f>IF($C89="","",IFERROR(MATCH($C89,Îlots!$C$6:$C$65,0),""))</f>
        <v/>
      </c>
      <c r="X89" s="46" t="str">
        <f>IF($F89="","",IFERROR(MATCH($F89,Fertilisants!$A$6:$A$45,0),""))</f>
        <v/>
      </c>
      <c r="Y89" s="46" t="str">
        <f>IF($W89="","",INDEX(Îlots!$D$6:$D$65,$W89))</f>
        <v/>
      </c>
      <c r="Z89" s="46" t="str">
        <f>IF($W89="","",INDEX(Îlots!$F$6:$F$65,$W89))</f>
        <v/>
      </c>
      <c r="AA89" s="46" t="str">
        <f>IF($W89="","",IF($E89=ApportCouvert,OccCouvert,INDEX(Îlots!$O$6:$O$65,$W89)))</f>
        <v/>
      </c>
      <c r="AB89" s="46" t="str">
        <f>IF(OR($AA89="",$G89="",$Z89="Non"),"",IFERROR(MATCH($AA89&amp;" | "&amp;$G89,Paramètres!$I$7:$I$41,0),""))</f>
        <v/>
      </c>
      <c r="AC89" s="46" t="str">
        <f t="shared" si="11"/>
        <v/>
      </c>
      <c r="AD89" s="46">
        <f>IF(OR($AB89="",$AC89=""),0,IF(OR(AND(INDEX(Paramètres!$J$7:$J$41,$AB89)&gt;0,IF(INDEX(Paramètres!$J$7:$J$41,$AB89)&lt;=INDEX(Paramètres!$K$7:$K$41,$AB89),AND($AC89&gt;=INDEX(Paramètres!$J$7:$J$41,$AB89),$AC89&lt;=INDEX(Paramètres!$K$7:$K$41,$AB89)),OR($AC89&gt;=INDEX(Paramètres!$J$7:$J$41,$AB89),$AC89&lt;=INDEX(Paramètres!$K$7:$K$41,$AB89)))),AND(INDEX(Paramètres!$L$7:$L$41,$AB89)&gt;0,IF(INDEX(Paramètres!$L$7:$L$41,$AB89)&lt;=INDEX(Paramètres!$M$7:$M$41,$AB89),AND($AC89&gt;=INDEX(Paramètres!$L$7:$L$41,$AB89),$AC89&lt;=INDEX(Paramètres!$M$7:$M$41,$AB89)),OR($AC89&gt;=INDEX(Paramètres!$L$7:$L$41,$AB89),$AC89&lt;=INDEX(Paramètres!$M$7:$M$41,$AB89))))),1,0))</f>
        <v>0</v>
      </c>
      <c r="AE89" s="46">
        <f>IF($X89="",0,IF(INDEX(Fertilisants!$C$6:$C$45,$X89)="Oui",1,0))</f>
        <v>0</v>
      </c>
      <c r="AF89" s="46" t="str">
        <f t="shared" si="12"/>
        <v/>
      </c>
      <c r="AG89" s="46" t="str">
        <f t="shared" si="13"/>
        <v/>
      </c>
      <c r="AH89" s="46" t="str">
        <f t="shared" si="14"/>
        <v/>
      </c>
      <c r="AI89" s="46" t="str">
        <f t="shared" si="15"/>
        <v/>
      </c>
    </row>
    <row r="90" spans="1:35" ht="18" customHeight="1" x14ac:dyDescent="0.25">
      <c r="A90" s="42" t="str">
        <f>IF(B90="","",COUNT($B$6:B90))</f>
        <v/>
      </c>
      <c r="B90" s="26"/>
      <c r="C90" s="5"/>
      <c r="D90" s="28" t="str">
        <f>IF($W90="","",INDEX(Îlots!$N$6:$N$65,$W90))</f>
        <v/>
      </c>
      <c r="E90" s="5"/>
      <c r="F90" s="5"/>
      <c r="G90" s="30" t="str">
        <f>IF($X90="","",INDEX(Fertilisants!$B$6:$B$45,$X90))</f>
        <v/>
      </c>
      <c r="H90" s="43"/>
      <c r="I90" s="44"/>
      <c r="J90" s="30" t="str">
        <f>IF($X90="","",INDEX(Fertilisants!$D$6:$D$45,$X90))</f>
        <v/>
      </c>
      <c r="K90" s="35" t="str">
        <f t="shared" si="8"/>
        <v/>
      </c>
      <c r="L90" s="36" t="str">
        <f>IF(OR($I90="",$X90=""),"",$I90*N(INDEX(Fertilisants!$E$6:$E$45,$X90)))</f>
        <v/>
      </c>
      <c r="M90" s="36" t="str">
        <f>IF(OR($I90="",$X90=""),"",$I90*N(INDEX(Fertilisants!$G$6:$G$45,$X90)))</f>
        <v/>
      </c>
      <c r="N90" s="36" t="str">
        <f>IF(OR($I90="",$X90=""),"",$I90*N(INDEX(Fertilisants!$H$6:$H$45,$X90)))</f>
        <v/>
      </c>
      <c r="O90" s="36" t="str">
        <f>IF(OR($I90="",$X90=""),"",$I90*N(INDEX(Fertilisants!$I$6:$I$45,$X90)))</f>
        <v/>
      </c>
      <c r="P90" s="36" t="str">
        <f t="shared" si="9"/>
        <v/>
      </c>
      <c r="Q90" s="5"/>
      <c r="R90" s="5"/>
      <c r="S90" s="8"/>
      <c r="T90" s="45" t="str">
        <f t="shared" si="10"/>
        <v/>
      </c>
      <c r="U90" s="5"/>
      <c r="W90" s="46" t="str">
        <f>IF($C90="","",IFERROR(MATCH($C90,Îlots!$C$6:$C$65,0),""))</f>
        <v/>
      </c>
      <c r="X90" s="46" t="str">
        <f>IF($F90="","",IFERROR(MATCH($F90,Fertilisants!$A$6:$A$45,0),""))</f>
        <v/>
      </c>
      <c r="Y90" s="46" t="str">
        <f>IF($W90="","",INDEX(Îlots!$D$6:$D$65,$W90))</f>
        <v/>
      </c>
      <c r="Z90" s="46" t="str">
        <f>IF($W90="","",INDEX(Îlots!$F$6:$F$65,$W90))</f>
        <v/>
      </c>
      <c r="AA90" s="46" t="str">
        <f>IF($W90="","",IF($E90=ApportCouvert,OccCouvert,INDEX(Îlots!$O$6:$O$65,$W90)))</f>
        <v/>
      </c>
      <c r="AB90" s="46" t="str">
        <f>IF(OR($AA90="",$G90="",$Z90="Non"),"",IFERROR(MATCH($AA90&amp;" | "&amp;$G90,Paramètres!$I$7:$I$41,0),""))</f>
        <v/>
      </c>
      <c r="AC90" s="46" t="str">
        <f t="shared" si="11"/>
        <v/>
      </c>
      <c r="AD90" s="46">
        <f>IF(OR($AB90="",$AC90=""),0,IF(OR(AND(INDEX(Paramètres!$J$7:$J$41,$AB90)&gt;0,IF(INDEX(Paramètres!$J$7:$J$41,$AB90)&lt;=INDEX(Paramètres!$K$7:$K$41,$AB90),AND($AC90&gt;=INDEX(Paramètres!$J$7:$J$41,$AB90),$AC90&lt;=INDEX(Paramètres!$K$7:$K$41,$AB90)),OR($AC90&gt;=INDEX(Paramètres!$J$7:$J$41,$AB90),$AC90&lt;=INDEX(Paramètres!$K$7:$K$41,$AB90)))),AND(INDEX(Paramètres!$L$7:$L$41,$AB90)&gt;0,IF(INDEX(Paramètres!$L$7:$L$41,$AB90)&lt;=INDEX(Paramètres!$M$7:$M$41,$AB90),AND($AC90&gt;=INDEX(Paramètres!$L$7:$L$41,$AB90),$AC90&lt;=INDEX(Paramètres!$M$7:$M$41,$AB90)),OR($AC90&gt;=INDEX(Paramètres!$L$7:$L$41,$AB90),$AC90&lt;=INDEX(Paramètres!$M$7:$M$41,$AB90))))),1,0))</f>
        <v>0</v>
      </c>
      <c r="AE90" s="46">
        <f>IF($X90="",0,IF(INDEX(Fertilisants!$C$6:$C$45,$X90)="Oui",1,0))</f>
        <v>0</v>
      </c>
      <c r="AF90" s="46" t="str">
        <f t="shared" si="12"/>
        <v/>
      </c>
      <c r="AG90" s="46" t="str">
        <f t="shared" si="13"/>
        <v/>
      </c>
      <c r="AH90" s="46" t="str">
        <f t="shared" si="14"/>
        <v/>
      </c>
      <c r="AI90" s="46" t="str">
        <f t="shared" si="15"/>
        <v/>
      </c>
    </row>
    <row r="91" spans="1:35" ht="18" customHeight="1" x14ac:dyDescent="0.25">
      <c r="A91" s="42" t="str">
        <f>IF(B91="","",COUNT($B$6:B91))</f>
        <v/>
      </c>
      <c r="B91" s="26"/>
      <c r="C91" s="5"/>
      <c r="D91" s="28" t="str">
        <f>IF($W91="","",INDEX(Îlots!$N$6:$N$65,$W91))</f>
        <v/>
      </c>
      <c r="E91" s="5"/>
      <c r="F91" s="5"/>
      <c r="G91" s="30" t="str">
        <f>IF($X91="","",INDEX(Fertilisants!$B$6:$B$45,$X91))</f>
        <v/>
      </c>
      <c r="H91" s="43"/>
      <c r="I91" s="44"/>
      <c r="J91" s="30" t="str">
        <f>IF($X91="","",INDEX(Fertilisants!$D$6:$D$45,$X91))</f>
        <v/>
      </c>
      <c r="K91" s="35" t="str">
        <f t="shared" si="8"/>
        <v/>
      </c>
      <c r="L91" s="36" t="str">
        <f>IF(OR($I91="",$X91=""),"",$I91*N(INDEX(Fertilisants!$E$6:$E$45,$X91)))</f>
        <v/>
      </c>
      <c r="M91" s="36" t="str">
        <f>IF(OR($I91="",$X91=""),"",$I91*N(INDEX(Fertilisants!$G$6:$G$45,$X91)))</f>
        <v/>
      </c>
      <c r="N91" s="36" t="str">
        <f>IF(OR($I91="",$X91=""),"",$I91*N(INDEX(Fertilisants!$H$6:$H$45,$X91)))</f>
        <v/>
      </c>
      <c r="O91" s="36" t="str">
        <f>IF(OR($I91="",$X91=""),"",$I91*N(INDEX(Fertilisants!$I$6:$I$45,$X91)))</f>
        <v/>
      </c>
      <c r="P91" s="36" t="str">
        <f t="shared" si="9"/>
        <v/>
      </c>
      <c r="Q91" s="5"/>
      <c r="R91" s="5"/>
      <c r="S91" s="8"/>
      <c r="T91" s="45" t="str">
        <f t="shared" si="10"/>
        <v/>
      </c>
      <c r="U91" s="5"/>
      <c r="W91" s="46" t="str">
        <f>IF($C91="","",IFERROR(MATCH($C91,Îlots!$C$6:$C$65,0),""))</f>
        <v/>
      </c>
      <c r="X91" s="46" t="str">
        <f>IF($F91="","",IFERROR(MATCH($F91,Fertilisants!$A$6:$A$45,0),""))</f>
        <v/>
      </c>
      <c r="Y91" s="46" t="str">
        <f>IF($W91="","",INDEX(Îlots!$D$6:$D$65,$W91))</f>
        <v/>
      </c>
      <c r="Z91" s="46" t="str">
        <f>IF($W91="","",INDEX(Îlots!$F$6:$F$65,$W91))</f>
        <v/>
      </c>
      <c r="AA91" s="46" t="str">
        <f>IF($W91="","",IF($E91=ApportCouvert,OccCouvert,INDEX(Îlots!$O$6:$O$65,$W91)))</f>
        <v/>
      </c>
      <c r="AB91" s="46" t="str">
        <f>IF(OR($AA91="",$G91="",$Z91="Non"),"",IFERROR(MATCH($AA91&amp;" | "&amp;$G91,Paramètres!$I$7:$I$41,0),""))</f>
        <v/>
      </c>
      <c r="AC91" s="46" t="str">
        <f t="shared" si="11"/>
        <v/>
      </c>
      <c r="AD91" s="46">
        <f>IF(OR($AB91="",$AC91=""),0,IF(OR(AND(INDEX(Paramètres!$J$7:$J$41,$AB91)&gt;0,IF(INDEX(Paramètres!$J$7:$J$41,$AB91)&lt;=INDEX(Paramètres!$K$7:$K$41,$AB91),AND($AC91&gt;=INDEX(Paramètres!$J$7:$J$41,$AB91),$AC91&lt;=INDEX(Paramètres!$K$7:$K$41,$AB91)),OR($AC91&gt;=INDEX(Paramètres!$J$7:$J$41,$AB91),$AC91&lt;=INDEX(Paramètres!$K$7:$K$41,$AB91)))),AND(INDEX(Paramètres!$L$7:$L$41,$AB91)&gt;0,IF(INDEX(Paramètres!$L$7:$L$41,$AB91)&lt;=INDEX(Paramètres!$M$7:$M$41,$AB91),AND($AC91&gt;=INDEX(Paramètres!$L$7:$L$41,$AB91),$AC91&lt;=INDEX(Paramètres!$M$7:$M$41,$AB91)),OR($AC91&gt;=INDEX(Paramètres!$L$7:$L$41,$AB91),$AC91&lt;=INDEX(Paramètres!$M$7:$M$41,$AB91))))),1,0))</f>
        <v>0</v>
      </c>
      <c r="AE91" s="46">
        <f>IF($X91="",0,IF(INDEX(Fertilisants!$C$6:$C$45,$X91)="Oui",1,0))</f>
        <v>0</v>
      </c>
      <c r="AF91" s="46" t="str">
        <f t="shared" si="12"/>
        <v/>
      </c>
      <c r="AG91" s="46" t="str">
        <f t="shared" si="13"/>
        <v/>
      </c>
      <c r="AH91" s="46" t="str">
        <f t="shared" si="14"/>
        <v/>
      </c>
      <c r="AI91" s="46" t="str">
        <f t="shared" si="15"/>
        <v/>
      </c>
    </row>
    <row r="92" spans="1:35" ht="18" customHeight="1" x14ac:dyDescent="0.25">
      <c r="A92" s="42" t="str">
        <f>IF(B92="","",COUNT($B$6:B92))</f>
        <v/>
      </c>
      <c r="B92" s="26"/>
      <c r="C92" s="5"/>
      <c r="D92" s="28" t="str">
        <f>IF($W92="","",INDEX(Îlots!$N$6:$N$65,$W92))</f>
        <v/>
      </c>
      <c r="E92" s="5"/>
      <c r="F92" s="5"/>
      <c r="G92" s="30" t="str">
        <f>IF($X92="","",INDEX(Fertilisants!$B$6:$B$45,$X92))</f>
        <v/>
      </c>
      <c r="H92" s="43"/>
      <c r="I92" s="44"/>
      <c r="J92" s="30" t="str">
        <f>IF($X92="","",INDEX(Fertilisants!$D$6:$D$45,$X92))</f>
        <v/>
      </c>
      <c r="K92" s="35" t="str">
        <f t="shared" si="8"/>
        <v/>
      </c>
      <c r="L92" s="36" t="str">
        <f>IF(OR($I92="",$X92=""),"",$I92*N(INDEX(Fertilisants!$E$6:$E$45,$X92)))</f>
        <v/>
      </c>
      <c r="M92" s="36" t="str">
        <f>IF(OR($I92="",$X92=""),"",$I92*N(INDEX(Fertilisants!$G$6:$G$45,$X92)))</f>
        <v/>
      </c>
      <c r="N92" s="36" t="str">
        <f>IF(OR($I92="",$X92=""),"",$I92*N(INDEX(Fertilisants!$H$6:$H$45,$X92)))</f>
        <v/>
      </c>
      <c r="O92" s="36" t="str">
        <f>IF(OR($I92="",$X92=""),"",$I92*N(INDEX(Fertilisants!$I$6:$I$45,$X92)))</f>
        <v/>
      </c>
      <c r="P92" s="36" t="str">
        <f t="shared" si="9"/>
        <v/>
      </c>
      <c r="Q92" s="5"/>
      <c r="R92" s="5"/>
      <c r="S92" s="8"/>
      <c r="T92" s="45" t="str">
        <f t="shared" si="10"/>
        <v/>
      </c>
      <c r="U92" s="5"/>
      <c r="W92" s="46" t="str">
        <f>IF($C92="","",IFERROR(MATCH($C92,Îlots!$C$6:$C$65,0),""))</f>
        <v/>
      </c>
      <c r="X92" s="46" t="str">
        <f>IF($F92="","",IFERROR(MATCH($F92,Fertilisants!$A$6:$A$45,0),""))</f>
        <v/>
      </c>
      <c r="Y92" s="46" t="str">
        <f>IF($W92="","",INDEX(Îlots!$D$6:$D$65,$W92))</f>
        <v/>
      </c>
      <c r="Z92" s="46" t="str">
        <f>IF($W92="","",INDEX(Îlots!$F$6:$F$65,$W92))</f>
        <v/>
      </c>
      <c r="AA92" s="46" t="str">
        <f>IF($W92="","",IF($E92=ApportCouvert,OccCouvert,INDEX(Îlots!$O$6:$O$65,$W92)))</f>
        <v/>
      </c>
      <c r="AB92" s="46" t="str">
        <f>IF(OR($AA92="",$G92="",$Z92="Non"),"",IFERROR(MATCH($AA92&amp;" | "&amp;$G92,Paramètres!$I$7:$I$41,0),""))</f>
        <v/>
      </c>
      <c r="AC92" s="46" t="str">
        <f t="shared" si="11"/>
        <v/>
      </c>
      <c r="AD92" s="46">
        <f>IF(OR($AB92="",$AC92=""),0,IF(OR(AND(INDEX(Paramètres!$J$7:$J$41,$AB92)&gt;0,IF(INDEX(Paramètres!$J$7:$J$41,$AB92)&lt;=INDEX(Paramètres!$K$7:$K$41,$AB92),AND($AC92&gt;=INDEX(Paramètres!$J$7:$J$41,$AB92),$AC92&lt;=INDEX(Paramètres!$K$7:$K$41,$AB92)),OR($AC92&gt;=INDEX(Paramètres!$J$7:$J$41,$AB92),$AC92&lt;=INDEX(Paramètres!$K$7:$K$41,$AB92)))),AND(INDEX(Paramètres!$L$7:$L$41,$AB92)&gt;0,IF(INDEX(Paramètres!$L$7:$L$41,$AB92)&lt;=INDEX(Paramètres!$M$7:$M$41,$AB92),AND($AC92&gt;=INDEX(Paramètres!$L$7:$L$41,$AB92),$AC92&lt;=INDEX(Paramètres!$M$7:$M$41,$AB92)),OR($AC92&gt;=INDEX(Paramètres!$L$7:$L$41,$AB92),$AC92&lt;=INDEX(Paramètres!$M$7:$M$41,$AB92))))),1,0))</f>
        <v>0</v>
      </c>
      <c r="AE92" s="46">
        <f>IF($X92="",0,IF(INDEX(Fertilisants!$C$6:$C$45,$X92)="Oui",1,0))</f>
        <v>0</v>
      </c>
      <c r="AF92" s="46" t="str">
        <f t="shared" si="12"/>
        <v/>
      </c>
      <c r="AG92" s="46" t="str">
        <f t="shared" si="13"/>
        <v/>
      </c>
      <c r="AH92" s="46" t="str">
        <f t="shared" si="14"/>
        <v/>
      </c>
      <c r="AI92" s="46" t="str">
        <f t="shared" si="15"/>
        <v/>
      </c>
    </row>
    <row r="93" spans="1:35" ht="18" customHeight="1" x14ac:dyDescent="0.25">
      <c r="A93" s="42" t="str">
        <f>IF(B93="","",COUNT($B$6:B93))</f>
        <v/>
      </c>
      <c r="B93" s="26"/>
      <c r="C93" s="5"/>
      <c r="D93" s="28" t="str">
        <f>IF($W93="","",INDEX(Îlots!$N$6:$N$65,$W93))</f>
        <v/>
      </c>
      <c r="E93" s="5"/>
      <c r="F93" s="5"/>
      <c r="G93" s="30" t="str">
        <f>IF($X93="","",INDEX(Fertilisants!$B$6:$B$45,$X93))</f>
        <v/>
      </c>
      <c r="H93" s="43"/>
      <c r="I93" s="44"/>
      <c r="J93" s="30" t="str">
        <f>IF($X93="","",INDEX(Fertilisants!$D$6:$D$45,$X93))</f>
        <v/>
      </c>
      <c r="K93" s="35" t="str">
        <f t="shared" si="8"/>
        <v/>
      </c>
      <c r="L93" s="36" t="str">
        <f>IF(OR($I93="",$X93=""),"",$I93*N(INDEX(Fertilisants!$E$6:$E$45,$X93)))</f>
        <v/>
      </c>
      <c r="M93" s="36" t="str">
        <f>IF(OR($I93="",$X93=""),"",$I93*N(INDEX(Fertilisants!$G$6:$G$45,$X93)))</f>
        <v/>
      </c>
      <c r="N93" s="36" t="str">
        <f>IF(OR($I93="",$X93=""),"",$I93*N(INDEX(Fertilisants!$H$6:$H$45,$X93)))</f>
        <v/>
      </c>
      <c r="O93" s="36" t="str">
        <f>IF(OR($I93="",$X93=""),"",$I93*N(INDEX(Fertilisants!$I$6:$I$45,$X93)))</f>
        <v/>
      </c>
      <c r="P93" s="36" t="str">
        <f t="shared" si="9"/>
        <v/>
      </c>
      <c r="Q93" s="5"/>
      <c r="R93" s="5"/>
      <c r="S93" s="8"/>
      <c r="T93" s="45" t="str">
        <f t="shared" si="10"/>
        <v/>
      </c>
      <c r="U93" s="5"/>
      <c r="W93" s="46" t="str">
        <f>IF($C93="","",IFERROR(MATCH($C93,Îlots!$C$6:$C$65,0),""))</f>
        <v/>
      </c>
      <c r="X93" s="46" t="str">
        <f>IF($F93="","",IFERROR(MATCH($F93,Fertilisants!$A$6:$A$45,0),""))</f>
        <v/>
      </c>
      <c r="Y93" s="46" t="str">
        <f>IF($W93="","",INDEX(Îlots!$D$6:$D$65,$W93))</f>
        <v/>
      </c>
      <c r="Z93" s="46" t="str">
        <f>IF($W93="","",INDEX(Îlots!$F$6:$F$65,$W93))</f>
        <v/>
      </c>
      <c r="AA93" s="46" t="str">
        <f>IF($W93="","",IF($E93=ApportCouvert,OccCouvert,INDEX(Îlots!$O$6:$O$65,$W93)))</f>
        <v/>
      </c>
      <c r="AB93" s="46" t="str">
        <f>IF(OR($AA93="",$G93="",$Z93="Non"),"",IFERROR(MATCH($AA93&amp;" | "&amp;$G93,Paramètres!$I$7:$I$41,0),""))</f>
        <v/>
      </c>
      <c r="AC93" s="46" t="str">
        <f t="shared" si="11"/>
        <v/>
      </c>
      <c r="AD93" s="46">
        <f>IF(OR($AB93="",$AC93=""),0,IF(OR(AND(INDEX(Paramètres!$J$7:$J$41,$AB93)&gt;0,IF(INDEX(Paramètres!$J$7:$J$41,$AB93)&lt;=INDEX(Paramètres!$K$7:$K$41,$AB93),AND($AC93&gt;=INDEX(Paramètres!$J$7:$J$41,$AB93),$AC93&lt;=INDEX(Paramètres!$K$7:$K$41,$AB93)),OR($AC93&gt;=INDEX(Paramètres!$J$7:$J$41,$AB93),$AC93&lt;=INDEX(Paramètres!$K$7:$K$41,$AB93)))),AND(INDEX(Paramètres!$L$7:$L$41,$AB93)&gt;0,IF(INDEX(Paramètres!$L$7:$L$41,$AB93)&lt;=INDEX(Paramètres!$M$7:$M$41,$AB93),AND($AC93&gt;=INDEX(Paramètres!$L$7:$L$41,$AB93),$AC93&lt;=INDEX(Paramètres!$M$7:$M$41,$AB93)),OR($AC93&gt;=INDEX(Paramètres!$L$7:$L$41,$AB93),$AC93&lt;=INDEX(Paramètres!$M$7:$M$41,$AB93))))),1,0))</f>
        <v>0</v>
      </c>
      <c r="AE93" s="46">
        <f>IF($X93="",0,IF(INDEX(Fertilisants!$C$6:$C$45,$X93)="Oui",1,0))</f>
        <v>0</v>
      </c>
      <c r="AF93" s="46" t="str">
        <f t="shared" si="12"/>
        <v/>
      </c>
      <c r="AG93" s="46" t="str">
        <f t="shared" si="13"/>
        <v/>
      </c>
      <c r="AH93" s="46" t="str">
        <f t="shared" si="14"/>
        <v/>
      </c>
      <c r="AI93" s="46" t="str">
        <f t="shared" si="15"/>
        <v/>
      </c>
    </row>
    <row r="94" spans="1:35" ht="18" customHeight="1" x14ac:dyDescent="0.25">
      <c r="A94" s="42" t="str">
        <f>IF(B94="","",COUNT($B$6:B94))</f>
        <v/>
      </c>
      <c r="B94" s="26"/>
      <c r="C94" s="5"/>
      <c r="D94" s="28" t="str">
        <f>IF($W94="","",INDEX(Îlots!$N$6:$N$65,$W94))</f>
        <v/>
      </c>
      <c r="E94" s="5"/>
      <c r="F94" s="5"/>
      <c r="G94" s="30" t="str">
        <f>IF($X94="","",INDEX(Fertilisants!$B$6:$B$45,$X94))</f>
        <v/>
      </c>
      <c r="H94" s="43"/>
      <c r="I94" s="44"/>
      <c r="J94" s="30" t="str">
        <f>IF($X94="","",INDEX(Fertilisants!$D$6:$D$45,$X94))</f>
        <v/>
      </c>
      <c r="K94" s="35" t="str">
        <f t="shared" si="8"/>
        <v/>
      </c>
      <c r="L94" s="36" t="str">
        <f>IF(OR($I94="",$X94=""),"",$I94*N(INDEX(Fertilisants!$E$6:$E$45,$X94)))</f>
        <v/>
      </c>
      <c r="M94" s="36" t="str">
        <f>IF(OR($I94="",$X94=""),"",$I94*N(INDEX(Fertilisants!$G$6:$G$45,$X94)))</f>
        <v/>
      </c>
      <c r="N94" s="36" t="str">
        <f>IF(OR($I94="",$X94=""),"",$I94*N(INDEX(Fertilisants!$H$6:$H$45,$X94)))</f>
        <v/>
      </c>
      <c r="O94" s="36" t="str">
        <f>IF(OR($I94="",$X94=""),"",$I94*N(INDEX(Fertilisants!$I$6:$I$45,$X94)))</f>
        <v/>
      </c>
      <c r="P94" s="36" t="str">
        <f t="shared" si="9"/>
        <v/>
      </c>
      <c r="Q94" s="5"/>
      <c r="R94" s="5"/>
      <c r="S94" s="8"/>
      <c r="T94" s="45" t="str">
        <f t="shared" si="10"/>
        <v/>
      </c>
      <c r="U94" s="5"/>
      <c r="W94" s="46" t="str">
        <f>IF($C94="","",IFERROR(MATCH($C94,Îlots!$C$6:$C$65,0),""))</f>
        <v/>
      </c>
      <c r="X94" s="46" t="str">
        <f>IF($F94="","",IFERROR(MATCH($F94,Fertilisants!$A$6:$A$45,0),""))</f>
        <v/>
      </c>
      <c r="Y94" s="46" t="str">
        <f>IF($W94="","",INDEX(Îlots!$D$6:$D$65,$W94))</f>
        <v/>
      </c>
      <c r="Z94" s="46" t="str">
        <f>IF($W94="","",INDEX(Îlots!$F$6:$F$65,$W94))</f>
        <v/>
      </c>
      <c r="AA94" s="46" t="str">
        <f>IF($W94="","",IF($E94=ApportCouvert,OccCouvert,INDEX(Îlots!$O$6:$O$65,$W94)))</f>
        <v/>
      </c>
      <c r="AB94" s="46" t="str">
        <f>IF(OR($AA94="",$G94="",$Z94="Non"),"",IFERROR(MATCH($AA94&amp;" | "&amp;$G94,Paramètres!$I$7:$I$41,0),""))</f>
        <v/>
      </c>
      <c r="AC94" s="46" t="str">
        <f t="shared" si="11"/>
        <v/>
      </c>
      <c r="AD94" s="46">
        <f>IF(OR($AB94="",$AC94=""),0,IF(OR(AND(INDEX(Paramètres!$J$7:$J$41,$AB94)&gt;0,IF(INDEX(Paramètres!$J$7:$J$41,$AB94)&lt;=INDEX(Paramètres!$K$7:$K$41,$AB94),AND($AC94&gt;=INDEX(Paramètres!$J$7:$J$41,$AB94),$AC94&lt;=INDEX(Paramètres!$K$7:$K$41,$AB94)),OR($AC94&gt;=INDEX(Paramètres!$J$7:$J$41,$AB94),$AC94&lt;=INDEX(Paramètres!$K$7:$K$41,$AB94)))),AND(INDEX(Paramètres!$L$7:$L$41,$AB94)&gt;0,IF(INDEX(Paramètres!$L$7:$L$41,$AB94)&lt;=INDEX(Paramètres!$M$7:$M$41,$AB94),AND($AC94&gt;=INDEX(Paramètres!$L$7:$L$41,$AB94),$AC94&lt;=INDEX(Paramètres!$M$7:$M$41,$AB94)),OR($AC94&gt;=INDEX(Paramètres!$L$7:$L$41,$AB94),$AC94&lt;=INDEX(Paramètres!$M$7:$M$41,$AB94))))),1,0))</f>
        <v>0</v>
      </c>
      <c r="AE94" s="46">
        <f>IF($X94="",0,IF(INDEX(Fertilisants!$C$6:$C$45,$X94)="Oui",1,0))</f>
        <v>0</v>
      </c>
      <c r="AF94" s="46" t="str">
        <f t="shared" si="12"/>
        <v/>
      </c>
      <c r="AG94" s="46" t="str">
        <f t="shared" si="13"/>
        <v/>
      </c>
      <c r="AH94" s="46" t="str">
        <f t="shared" si="14"/>
        <v/>
      </c>
      <c r="AI94" s="46" t="str">
        <f t="shared" si="15"/>
        <v/>
      </c>
    </row>
    <row r="95" spans="1:35" ht="18" customHeight="1" x14ac:dyDescent="0.25">
      <c r="A95" s="42" t="str">
        <f>IF(B95="","",COUNT($B$6:B95))</f>
        <v/>
      </c>
      <c r="B95" s="26"/>
      <c r="C95" s="5"/>
      <c r="D95" s="28" t="str">
        <f>IF($W95="","",INDEX(Îlots!$N$6:$N$65,$W95))</f>
        <v/>
      </c>
      <c r="E95" s="5"/>
      <c r="F95" s="5"/>
      <c r="G95" s="30" t="str">
        <f>IF($X95="","",INDEX(Fertilisants!$B$6:$B$45,$X95))</f>
        <v/>
      </c>
      <c r="H95" s="43"/>
      <c r="I95" s="44"/>
      <c r="J95" s="30" t="str">
        <f>IF($X95="","",INDEX(Fertilisants!$D$6:$D$45,$X95))</f>
        <v/>
      </c>
      <c r="K95" s="35" t="str">
        <f t="shared" si="8"/>
        <v/>
      </c>
      <c r="L95" s="36" t="str">
        <f>IF(OR($I95="",$X95=""),"",$I95*N(INDEX(Fertilisants!$E$6:$E$45,$X95)))</f>
        <v/>
      </c>
      <c r="M95" s="36" t="str">
        <f>IF(OR($I95="",$X95=""),"",$I95*N(INDEX(Fertilisants!$G$6:$G$45,$X95)))</f>
        <v/>
      </c>
      <c r="N95" s="36" t="str">
        <f>IF(OR($I95="",$X95=""),"",$I95*N(INDEX(Fertilisants!$H$6:$H$45,$X95)))</f>
        <v/>
      </c>
      <c r="O95" s="36" t="str">
        <f>IF(OR($I95="",$X95=""),"",$I95*N(INDEX(Fertilisants!$I$6:$I$45,$X95)))</f>
        <v/>
      </c>
      <c r="P95" s="36" t="str">
        <f t="shared" si="9"/>
        <v/>
      </c>
      <c r="Q95" s="5"/>
      <c r="R95" s="5"/>
      <c r="S95" s="8"/>
      <c r="T95" s="45" t="str">
        <f t="shared" si="10"/>
        <v/>
      </c>
      <c r="U95" s="5"/>
      <c r="W95" s="46" t="str">
        <f>IF($C95="","",IFERROR(MATCH($C95,Îlots!$C$6:$C$65,0),""))</f>
        <v/>
      </c>
      <c r="X95" s="46" t="str">
        <f>IF($F95="","",IFERROR(MATCH($F95,Fertilisants!$A$6:$A$45,0),""))</f>
        <v/>
      </c>
      <c r="Y95" s="46" t="str">
        <f>IF($W95="","",INDEX(Îlots!$D$6:$D$65,$W95))</f>
        <v/>
      </c>
      <c r="Z95" s="46" t="str">
        <f>IF($W95="","",INDEX(Îlots!$F$6:$F$65,$W95))</f>
        <v/>
      </c>
      <c r="AA95" s="46" t="str">
        <f>IF($W95="","",IF($E95=ApportCouvert,OccCouvert,INDEX(Îlots!$O$6:$O$65,$W95)))</f>
        <v/>
      </c>
      <c r="AB95" s="46" t="str">
        <f>IF(OR($AA95="",$G95="",$Z95="Non"),"",IFERROR(MATCH($AA95&amp;" | "&amp;$G95,Paramètres!$I$7:$I$41,0),""))</f>
        <v/>
      </c>
      <c r="AC95" s="46" t="str">
        <f t="shared" si="11"/>
        <v/>
      </c>
      <c r="AD95" s="46">
        <f>IF(OR($AB95="",$AC95=""),0,IF(OR(AND(INDEX(Paramètres!$J$7:$J$41,$AB95)&gt;0,IF(INDEX(Paramètres!$J$7:$J$41,$AB95)&lt;=INDEX(Paramètres!$K$7:$K$41,$AB95),AND($AC95&gt;=INDEX(Paramètres!$J$7:$J$41,$AB95),$AC95&lt;=INDEX(Paramètres!$K$7:$K$41,$AB95)),OR($AC95&gt;=INDEX(Paramètres!$J$7:$J$41,$AB95),$AC95&lt;=INDEX(Paramètres!$K$7:$K$41,$AB95)))),AND(INDEX(Paramètres!$L$7:$L$41,$AB95)&gt;0,IF(INDEX(Paramètres!$L$7:$L$41,$AB95)&lt;=INDEX(Paramètres!$M$7:$M$41,$AB95),AND($AC95&gt;=INDEX(Paramètres!$L$7:$L$41,$AB95),$AC95&lt;=INDEX(Paramètres!$M$7:$M$41,$AB95)),OR($AC95&gt;=INDEX(Paramètres!$L$7:$L$41,$AB95),$AC95&lt;=INDEX(Paramètres!$M$7:$M$41,$AB95))))),1,0))</f>
        <v>0</v>
      </c>
      <c r="AE95" s="46">
        <f>IF($X95="",0,IF(INDEX(Fertilisants!$C$6:$C$45,$X95)="Oui",1,0))</f>
        <v>0</v>
      </c>
      <c r="AF95" s="46" t="str">
        <f t="shared" si="12"/>
        <v/>
      </c>
      <c r="AG95" s="46" t="str">
        <f t="shared" si="13"/>
        <v/>
      </c>
      <c r="AH95" s="46" t="str">
        <f t="shared" si="14"/>
        <v/>
      </c>
      <c r="AI95" s="46" t="str">
        <f t="shared" si="15"/>
        <v/>
      </c>
    </row>
    <row r="96" spans="1:35" ht="18" customHeight="1" x14ac:dyDescent="0.25">
      <c r="A96" s="42" t="str">
        <f>IF(B96="","",COUNT($B$6:B96))</f>
        <v/>
      </c>
      <c r="B96" s="26"/>
      <c r="C96" s="5"/>
      <c r="D96" s="28" t="str">
        <f>IF($W96="","",INDEX(Îlots!$N$6:$N$65,$W96))</f>
        <v/>
      </c>
      <c r="E96" s="5"/>
      <c r="F96" s="5"/>
      <c r="G96" s="30" t="str">
        <f>IF($X96="","",INDEX(Fertilisants!$B$6:$B$45,$X96))</f>
        <v/>
      </c>
      <c r="H96" s="43"/>
      <c r="I96" s="44"/>
      <c r="J96" s="30" t="str">
        <f>IF($X96="","",INDEX(Fertilisants!$D$6:$D$45,$X96))</f>
        <v/>
      </c>
      <c r="K96" s="35" t="str">
        <f t="shared" si="8"/>
        <v/>
      </c>
      <c r="L96" s="36" t="str">
        <f>IF(OR($I96="",$X96=""),"",$I96*N(INDEX(Fertilisants!$E$6:$E$45,$X96)))</f>
        <v/>
      </c>
      <c r="M96" s="36" t="str">
        <f>IF(OR($I96="",$X96=""),"",$I96*N(INDEX(Fertilisants!$G$6:$G$45,$X96)))</f>
        <v/>
      </c>
      <c r="N96" s="36" t="str">
        <f>IF(OR($I96="",$X96=""),"",$I96*N(INDEX(Fertilisants!$H$6:$H$45,$X96)))</f>
        <v/>
      </c>
      <c r="O96" s="36" t="str">
        <f>IF(OR($I96="",$X96=""),"",$I96*N(INDEX(Fertilisants!$I$6:$I$45,$X96)))</f>
        <v/>
      </c>
      <c r="P96" s="36" t="str">
        <f t="shared" si="9"/>
        <v/>
      </c>
      <c r="Q96" s="5"/>
      <c r="R96" s="5"/>
      <c r="S96" s="8"/>
      <c r="T96" s="45" t="str">
        <f t="shared" si="10"/>
        <v/>
      </c>
      <c r="U96" s="5"/>
      <c r="W96" s="46" t="str">
        <f>IF($C96="","",IFERROR(MATCH($C96,Îlots!$C$6:$C$65,0),""))</f>
        <v/>
      </c>
      <c r="X96" s="46" t="str">
        <f>IF($F96="","",IFERROR(MATCH($F96,Fertilisants!$A$6:$A$45,0),""))</f>
        <v/>
      </c>
      <c r="Y96" s="46" t="str">
        <f>IF($W96="","",INDEX(Îlots!$D$6:$D$65,$W96))</f>
        <v/>
      </c>
      <c r="Z96" s="46" t="str">
        <f>IF($W96="","",INDEX(Îlots!$F$6:$F$65,$W96))</f>
        <v/>
      </c>
      <c r="AA96" s="46" t="str">
        <f>IF($W96="","",IF($E96=ApportCouvert,OccCouvert,INDEX(Îlots!$O$6:$O$65,$W96)))</f>
        <v/>
      </c>
      <c r="AB96" s="46" t="str">
        <f>IF(OR($AA96="",$G96="",$Z96="Non"),"",IFERROR(MATCH($AA96&amp;" | "&amp;$G96,Paramètres!$I$7:$I$41,0),""))</f>
        <v/>
      </c>
      <c r="AC96" s="46" t="str">
        <f t="shared" si="11"/>
        <v/>
      </c>
      <c r="AD96" s="46">
        <f>IF(OR($AB96="",$AC96=""),0,IF(OR(AND(INDEX(Paramètres!$J$7:$J$41,$AB96)&gt;0,IF(INDEX(Paramètres!$J$7:$J$41,$AB96)&lt;=INDEX(Paramètres!$K$7:$K$41,$AB96),AND($AC96&gt;=INDEX(Paramètres!$J$7:$J$41,$AB96),$AC96&lt;=INDEX(Paramètres!$K$7:$K$41,$AB96)),OR($AC96&gt;=INDEX(Paramètres!$J$7:$J$41,$AB96),$AC96&lt;=INDEX(Paramètres!$K$7:$K$41,$AB96)))),AND(INDEX(Paramètres!$L$7:$L$41,$AB96)&gt;0,IF(INDEX(Paramètres!$L$7:$L$41,$AB96)&lt;=INDEX(Paramètres!$M$7:$M$41,$AB96),AND($AC96&gt;=INDEX(Paramètres!$L$7:$L$41,$AB96),$AC96&lt;=INDEX(Paramètres!$M$7:$M$41,$AB96)),OR($AC96&gt;=INDEX(Paramètres!$L$7:$L$41,$AB96),$AC96&lt;=INDEX(Paramètres!$M$7:$M$41,$AB96))))),1,0))</f>
        <v>0</v>
      </c>
      <c r="AE96" s="46">
        <f>IF($X96="",0,IF(INDEX(Fertilisants!$C$6:$C$45,$X96)="Oui",1,0))</f>
        <v>0</v>
      </c>
      <c r="AF96" s="46" t="str">
        <f t="shared" si="12"/>
        <v/>
      </c>
      <c r="AG96" s="46" t="str">
        <f t="shared" si="13"/>
        <v/>
      </c>
      <c r="AH96" s="46" t="str">
        <f t="shared" si="14"/>
        <v/>
      </c>
      <c r="AI96" s="46" t="str">
        <f t="shared" si="15"/>
        <v/>
      </c>
    </row>
    <row r="97" spans="1:35" ht="18" customHeight="1" x14ac:dyDescent="0.25">
      <c r="A97" s="42" t="str">
        <f>IF(B97="","",COUNT($B$6:B97))</f>
        <v/>
      </c>
      <c r="B97" s="26"/>
      <c r="C97" s="5"/>
      <c r="D97" s="28" t="str">
        <f>IF($W97="","",INDEX(Îlots!$N$6:$N$65,$W97))</f>
        <v/>
      </c>
      <c r="E97" s="5"/>
      <c r="F97" s="5"/>
      <c r="G97" s="30" t="str">
        <f>IF($X97="","",INDEX(Fertilisants!$B$6:$B$45,$X97))</f>
        <v/>
      </c>
      <c r="H97" s="43"/>
      <c r="I97" s="44"/>
      <c r="J97" s="30" t="str">
        <f>IF($X97="","",INDEX(Fertilisants!$D$6:$D$45,$X97))</f>
        <v/>
      </c>
      <c r="K97" s="35" t="str">
        <f t="shared" si="8"/>
        <v/>
      </c>
      <c r="L97" s="36" t="str">
        <f>IF(OR($I97="",$X97=""),"",$I97*N(INDEX(Fertilisants!$E$6:$E$45,$X97)))</f>
        <v/>
      </c>
      <c r="M97" s="36" t="str">
        <f>IF(OR($I97="",$X97=""),"",$I97*N(INDEX(Fertilisants!$G$6:$G$45,$X97)))</f>
        <v/>
      </c>
      <c r="N97" s="36" t="str">
        <f>IF(OR($I97="",$X97=""),"",$I97*N(INDEX(Fertilisants!$H$6:$H$45,$X97)))</f>
        <v/>
      </c>
      <c r="O97" s="36" t="str">
        <f>IF(OR($I97="",$X97=""),"",$I97*N(INDEX(Fertilisants!$I$6:$I$45,$X97)))</f>
        <v/>
      </c>
      <c r="P97" s="36" t="str">
        <f t="shared" si="9"/>
        <v/>
      </c>
      <c r="Q97" s="5"/>
      <c r="R97" s="5"/>
      <c r="S97" s="8"/>
      <c r="T97" s="45" t="str">
        <f t="shared" si="10"/>
        <v/>
      </c>
      <c r="U97" s="5"/>
      <c r="W97" s="46" t="str">
        <f>IF($C97="","",IFERROR(MATCH($C97,Îlots!$C$6:$C$65,0),""))</f>
        <v/>
      </c>
      <c r="X97" s="46" t="str">
        <f>IF($F97="","",IFERROR(MATCH($F97,Fertilisants!$A$6:$A$45,0),""))</f>
        <v/>
      </c>
      <c r="Y97" s="46" t="str">
        <f>IF($W97="","",INDEX(Îlots!$D$6:$D$65,$W97))</f>
        <v/>
      </c>
      <c r="Z97" s="46" t="str">
        <f>IF($W97="","",INDEX(Îlots!$F$6:$F$65,$W97))</f>
        <v/>
      </c>
      <c r="AA97" s="46" t="str">
        <f>IF($W97="","",IF($E97=ApportCouvert,OccCouvert,INDEX(Îlots!$O$6:$O$65,$W97)))</f>
        <v/>
      </c>
      <c r="AB97" s="46" t="str">
        <f>IF(OR($AA97="",$G97="",$Z97="Non"),"",IFERROR(MATCH($AA97&amp;" | "&amp;$G97,Paramètres!$I$7:$I$41,0),""))</f>
        <v/>
      </c>
      <c r="AC97" s="46" t="str">
        <f t="shared" si="11"/>
        <v/>
      </c>
      <c r="AD97" s="46">
        <f>IF(OR($AB97="",$AC97=""),0,IF(OR(AND(INDEX(Paramètres!$J$7:$J$41,$AB97)&gt;0,IF(INDEX(Paramètres!$J$7:$J$41,$AB97)&lt;=INDEX(Paramètres!$K$7:$K$41,$AB97),AND($AC97&gt;=INDEX(Paramètres!$J$7:$J$41,$AB97),$AC97&lt;=INDEX(Paramètres!$K$7:$K$41,$AB97)),OR($AC97&gt;=INDEX(Paramètres!$J$7:$J$41,$AB97),$AC97&lt;=INDEX(Paramètres!$K$7:$K$41,$AB97)))),AND(INDEX(Paramètres!$L$7:$L$41,$AB97)&gt;0,IF(INDEX(Paramètres!$L$7:$L$41,$AB97)&lt;=INDEX(Paramètres!$M$7:$M$41,$AB97),AND($AC97&gt;=INDEX(Paramètres!$L$7:$L$41,$AB97),$AC97&lt;=INDEX(Paramètres!$M$7:$M$41,$AB97)),OR($AC97&gt;=INDEX(Paramètres!$L$7:$L$41,$AB97),$AC97&lt;=INDEX(Paramètres!$M$7:$M$41,$AB97))))),1,0))</f>
        <v>0</v>
      </c>
      <c r="AE97" s="46">
        <f>IF($X97="",0,IF(INDEX(Fertilisants!$C$6:$C$45,$X97)="Oui",1,0))</f>
        <v>0</v>
      </c>
      <c r="AF97" s="46" t="str">
        <f t="shared" si="12"/>
        <v/>
      </c>
      <c r="AG97" s="46" t="str">
        <f t="shared" si="13"/>
        <v/>
      </c>
      <c r="AH97" s="46" t="str">
        <f t="shared" si="14"/>
        <v/>
      </c>
      <c r="AI97" s="46" t="str">
        <f t="shared" si="15"/>
        <v/>
      </c>
    </row>
    <row r="98" spans="1:35" ht="18" customHeight="1" x14ac:dyDescent="0.25">
      <c r="A98" s="42" t="str">
        <f>IF(B98="","",COUNT($B$6:B98))</f>
        <v/>
      </c>
      <c r="B98" s="26"/>
      <c r="C98" s="5"/>
      <c r="D98" s="28" t="str">
        <f>IF($W98="","",INDEX(Îlots!$N$6:$N$65,$W98))</f>
        <v/>
      </c>
      <c r="E98" s="5"/>
      <c r="F98" s="5"/>
      <c r="G98" s="30" t="str">
        <f>IF($X98="","",INDEX(Fertilisants!$B$6:$B$45,$X98))</f>
        <v/>
      </c>
      <c r="H98" s="43"/>
      <c r="I98" s="44"/>
      <c r="J98" s="30" t="str">
        <f>IF($X98="","",INDEX(Fertilisants!$D$6:$D$45,$X98))</f>
        <v/>
      </c>
      <c r="K98" s="35" t="str">
        <f t="shared" si="8"/>
        <v/>
      </c>
      <c r="L98" s="36" t="str">
        <f>IF(OR($I98="",$X98=""),"",$I98*N(INDEX(Fertilisants!$E$6:$E$45,$X98)))</f>
        <v/>
      </c>
      <c r="M98" s="36" t="str">
        <f>IF(OR($I98="",$X98=""),"",$I98*N(INDEX(Fertilisants!$G$6:$G$45,$X98)))</f>
        <v/>
      </c>
      <c r="N98" s="36" t="str">
        <f>IF(OR($I98="",$X98=""),"",$I98*N(INDEX(Fertilisants!$H$6:$H$45,$X98)))</f>
        <v/>
      </c>
      <c r="O98" s="36" t="str">
        <f>IF(OR($I98="",$X98=""),"",$I98*N(INDEX(Fertilisants!$I$6:$I$45,$X98)))</f>
        <v/>
      </c>
      <c r="P98" s="36" t="str">
        <f t="shared" si="9"/>
        <v/>
      </c>
      <c r="Q98" s="5"/>
      <c r="R98" s="5"/>
      <c r="S98" s="8"/>
      <c r="T98" s="45" t="str">
        <f t="shared" si="10"/>
        <v/>
      </c>
      <c r="U98" s="5"/>
      <c r="W98" s="46" t="str">
        <f>IF($C98="","",IFERROR(MATCH($C98,Îlots!$C$6:$C$65,0),""))</f>
        <v/>
      </c>
      <c r="X98" s="46" t="str">
        <f>IF($F98="","",IFERROR(MATCH($F98,Fertilisants!$A$6:$A$45,0),""))</f>
        <v/>
      </c>
      <c r="Y98" s="46" t="str">
        <f>IF($W98="","",INDEX(Îlots!$D$6:$D$65,$W98))</f>
        <v/>
      </c>
      <c r="Z98" s="46" t="str">
        <f>IF($W98="","",INDEX(Îlots!$F$6:$F$65,$W98))</f>
        <v/>
      </c>
      <c r="AA98" s="46" t="str">
        <f>IF($W98="","",IF($E98=ApportCouvert,OccCouvert,INDEX(Îlots!$O$6:$O$65,$W98)))</f>
        <v/>
      </c>
      <c r="AB98" s="46" t="str">
        <f>IF(OR($AA98="",$G98="",$Z98="Non"),"",IFERROR(MATCH($AA98&amp;" | "&amp;$G98,Paramètres!$I$7:$I$41,0),""))</f>
        <v/>
      </c>
      <c r="AC98" s="46" t="str">
        <f t="shared" si="11"/>
        <v/>
      </c>
      <c r="AD98" s="46">
        <f>IF(OR($AB98="",$AC98=""),0,IF(OR(AND(INDEX(Paramètres!$J$7:$J$41,$AB98)&gt;0,IF(INDEX(Paramètres!$J$7:$J$41,$AB98)&lt;=INDEX(Paramètres!$K$7:$K$41,$AB98),AND($AC98&gt;=INDEX(Paramètres!$J$7:$J$41,$AB98),$AC98&lt;=INDEX(Paramètres!$K$7:$K$41,$AB98)),OR($AC98&gt;=INDEX(Paramètres!$J$7:$J$41,$AB98),$AC98&lt;=INDEX(Paramètres!$K$7:$K$41,$AB98)))),AND(INDEX(Paramètres!$L$7:$L$41,$AB98)&gt;0,IF(INDEX(Paramètres!$L$7:$L$41,$AB98)&lt;=INDEX(Paramètres!$M$7:$M$41,$AB98),AND($AC98&gt;=INDEX(Paramètres!$L$7:$L$41,$AB98),$AC98&lt;=INDEX(Paramètres!$M$7:$M$41,$AB98)),OR($AC98&gt;=INDEX(Paramètres!$L$7:$L$41,$AB98),$AC98&lt;=INDEX(Paramètres!$M$7:$M$41,$AB98))))),1,0))</f>
        <v>0</v>
      </c>
      <c r="AE98" s="46">
        <f>IF($X98="",0,IF(INDEX(Fertilisants!$C$6:$C$45,$X98)="Oui",1,0))</f>
        <v>0</v>
      </c>
      <c r="AF98" s="46" t="str">
        <f t="shared" si="12"/>
        <v/>
      </c>
      <c r="AG98" s="46" t="str">
        <f t="shared" si="13"/>
        <v/>
      </c>
      <c r="AH98" s="46" t="str">
        <f t="shared" si="14"/>
        <v/>
      </c>
      <c r="AI98" s="46" t="str">
        <f t="shared" si="15"/>
        <v/>
      </c>
    </row>
    <row r="99" spans="1:35" ht="18" customHeight="1" x14ac:dyDescent="0.25">
      <c r="A99" s="42" t="str">
        <f>IF(B99="","",COUNT($B$6:B99))</f>
        <v/>
      </c>
      <c r="B99" s="26"/>
      <c r="C99" s="5"/>
      <c r="D99" s="28" t="str">
        <f>IF($W99="","",INDEX(Îlots!$N$6:$N$65,$W99))</f>
        <v/>
      </c>
      <c r="E99" s="5"/>
      <c r="F99" s="5"/>
      <c r="G99" s="30" t="str">
        <f>IF($X99="","",INDEX(Fertilisants!$B$6:$B$45,$X99))</f>
        <v/>
      </c>
      <c r="H99" s="43"/>
      <c r="I99" s="44"/>
      <c r="J99" s="30" t="str">
        <f>IF($X99="","",INDEX(Fertilisants!$D$6:$D$45,$X99))</f>
        <v/>
      </c>
      <c r="K99" s="35" t="str">
        <f t="shared" si="8"/>
        <v/>
      </c>
      <c r="L99" s="36" t="str">
        <f>IF(OR($I99="",$X99=""),"",$I99*N(INDEX(Fertilisants!$E$6:$E$45,$X99)))</f>
        <v/>
      </c>
      <c r="M99" s="36" t="str">
        <f>IF(OR($I99="",$X99=""),"",$I99*N(INDEX(Fertilisants!$G$6:$G$45,$X99)))</f>
        <v/>
      </c>
      <c r="N99" s="36" t="str">
        <f>IF(OR($I99="",$X99=""),"",$I99*N(INDEX(Fertilisants!$H$6:$H$45,$X99)))</f>
        <v/>
      </c>
      <c r="O99" s="36" t="str">
        <f>IF(OR($I99="",$X99=""),"",$I99*N(INDEX(Fertilisants!$I$6:$I$45,$X99)))</f>
        <v/>
      </c>
      <c r="P99" s="36" t="str">
        <f t="shared" si="9"/>
        <v/>
      </c>
      <c r="Q99" s="5"/>
      <c r="R99" s="5"/>
      <c r="S99" s="8"/>
      <c r="T99" s="45" t="str">
        <f t="shared" si="10"/>
        <v/>
      </c>
      <c r="U99" s="5"/>
      <c r="W99" s="46" t="str">
        <f>IF($C99="","",IFERROR(MATCH($C99,Îlots!$C$6:$C$65,0),""))</f>
        <v/>
      </c>
      <c r="X99" s="46" t="str">
        <f>IF($F99="","",IFERROR(MATCH($F99,Fertilisants!$A$6:$A$45,0),""))</f>
        <v/>
      </c>
      <c r="Y99" s="46" t="str">
        <f>IF($W99="","",INDEX(Îlots!$D$6:$D$65,$W99))</f>
        <v/>
      </c>
      <c r="Z99" s="46" t="str">
        <f>IF($W99="","",INDEX(Îlots!$F$6:$F$65,$W99))</f>
        <v/>
      </c>
      <c r="AA99" s="46" t="str">
        <f>IF($W99="","",IF($E99=ApportCouvert,OccCouvert,INDEX(Îlots!$O$6:$O$65,$W99)))</f>
        <v/>
      </c>
      <c r="AB99" s="46" t="str">
        <f>IF(OR($AA99="",$G99="",$Z99="Non"),"",IFERROR(MATCH($AA99&amp;" | "&amp;$G99,Paramètres!$I$7:$I$41,0),""))</f>
        <v/>
      </c>
      <c r="AC99" s="46" t="str">
        <f t="shared" si="11"/>
        <v/>
      </c>
      <c r="AD99" s="46">
        <f>IF(OR($AB99="",$AC99=""),0,IF(OR(AND(INDEX(Paramètres!$J$7:$J$41,$AB99)&gt;0,IF(INDEX(Paramètres!$J$7:$J$41,$AB99)&lt;=INDEX(Paramètres!$K$7:$K$41,$AB99),AND($AC99&gt;=INDEX(Paramètres!$J$7:$J$41,$AB99),$AC99&lt;=INDEX(Paramètres!$K$7:$K$41,$AB99)),OR($AC99&gt;=INDEX(Paramètres!$J$7:$J$41,$AB99),$AC99&lt;=INDEX(Paramètres!$K$7:$K$41,$AB99)))),AND(INDEX(Paramètres!$L$7:$L$41,$AB99)&gt;0,IF(INDEX(Paramètres!$L$7:$L$41,$AB99)&lt;=INDEX(Paramètres!$M$7:$M$41,$AB99),AND($AC99&gt;=INDEX(Paramètres!$L$7:$L$41,$AB99),$AC99&lt;=INDEX(Paramètres!$M$7:$M$41,$AB99)),OR($AC99&gt;=INDEX(Paramètres!$L$7:$L$41,$AB99),$AC99&lt;=INDEX(Paramètres!$M$7:$M$41,$AB99))))),1,0))</f>
        <v>0</v>
      </c>
      <c r="AE99" s="46">
        <f>IF($X99="",0,IF(INDEX(Fertilisants!$C$6:$C$45,$X99)="Oui",1,0))</f>
        <v>0</v>
      </c>
      <c r="AF99" s="46" t="str">
        <f t="shared" si="12"/>
        <v/>
      </c>
      <c r="AG99" s="46" t="str">
        <f t="shared" si="13"/>
        <v/>
      </c>
      <c r="AH99" s="46" t="str">
        <f t="shared" si="14"/>
        <v/>
      </c>
      <c r="AI99" s="46" t="str">
        <f t="shared" si="15"/>
        <v/>
      </c>
    </row>
    <row r="100" spans="1:35" ht="18" customHeight="1" x14ac:dyDescent="0.25">
      <c r="A100" s="42" t="str">
        <f>IF(B100="","",COUNT($B$6:B100))</f>
        <v/>
      </c>
      <c r="B100" s="26"/>
      <c r="C100" s="5"/>
      <c r="D100" s="28" t="str">
        <f>IF($W100="","",INDEX(Îlots!$N$6:$N$65,$W100))</f>
        <v/>
      </c>
      <c r="E100" s="5"/>
      <c r="F100" s="5"/>
      <c r="G100" s="30" t="str">
        <f>IF($X100="","",INDEX(Fertilisants!$B$6:$B$45,$X100))</f>
        <v/>
      </c>
      <c r="H100" s="43"/>
      <c r="I100" s="44"/>
      <c r="J100" s="30" t="str">
        <f>IF($X100="","",INDEX(Fertilisants!$D$6:$D$45,$X100))</f>
        <v/>
      </c>
      <c r="K100" s="35" t="str">
        <f t="shared" si="8"/>
        <v/>
      </c>
      <c r="L100" s="36" t="str">
        <f>IF(OR($I100="",$X100=""),"",$I100*N(INDEX(Fertilisants!$E$6:$E$45,$X100)))</f>
        <v/>
      </c>
      <c r="M100" s="36" t="str">
        <f>IF(OR($I100="",$X100=""),"",$I100*N(INDEX(Fertilisants!$G$6:$G$45,$X100)))</f>
        <v/>
      </c>
      <c r="N100" s="36" t="str">
        <f>IF(OR($I100="",$X100=""),"",$I100*N(INDEX(Fertilisants!$H$6:$H$45,$X100)))</f>
        <v/>
      </c>
      <c r="O100" s="36" t="str">
        <f>IF(OR($I100="",$X100=""),"",$I100*N(INDEX(Fertilisants!$I$6:$I$45,$X100)))</f>
        <v/>
      </c>
      <c r="P100" s="36" t="str">
        <f t="shared" si="9"/>
        <v/>
      </c>
      <c r="Q100" s="5"/>
      <c r="R100" s="5"/>
      <c r="S100" s="8"/>
      <c r="T100" s="45" t="str">
        <f t="shared" si="10"/>
        <v/>
      </c>
      <c r="U100" s="5"/>
      <c r="W100" s="46" t="str">
        <f>IF($C100="","",IFERROR(MATCH($C100,Îlots!$C$6:$C$65,0),""))</f>
        <v/>
      </c>
      <c r="X100" s="46" t="str">
        <f>IF($F100="","",IFERROR(MATCH($F100,Fertilisants!$A$6:$A$45,0),""))</f>
        <v/>
      </c>
      <c r="Y100" s="46" t="str">
        <f>IF($W100="","",INDEX(Îlots!$D$6:$D$65,$W100))</f>
        <v/>
      </c>
      <c r="Z100" s="46" t="str">
        <f>IF($W100="","",INDEX(Îlots!$F$6:$F$65,$W100))</f>
        <v/>
      </c>
      <c r="AA100" s="46" t="str">
        <f>IF($W100="","",IF($E100=ApportCouvert,OccCouvert,INDEX(Îlots!$O$6:$O$65,$W100)))</f>
        <v/>
      </c>
      <c r="AB100" s="46" t="str">
        <f>IF(OR($AA100="",$G100="",$Z100="Non"),"",IFERROR(MATCH($AA100&amp;" | "&amp;$G100,Paramètres!$I$7:$I$41,0),""))</f>
        <v/>
      </c>
      <c r="AC100" s="46" t="str">
        <f t="shared" si="11"/>
        <v/>
      </c>
      <c r="AD100" s="46">
        <f>IF(OR($AB100="",$AC100=""),0,IF(OR(AND(INDEX(Paramètres!$J$7:$J$41,$AB100)&gt;0,IF(INDEX(Paramètres!$J$7:$J$41,$AB100)&lt;=INDEX(Paramètres!$K$7:$K$41,$AB100),AND($AC100&gt;=INDEX(Paramètres!$J$7:$J$41,$AB100),$AC100&lt;=INDEX(Paramètres!$K$7:$K$41,$AB100)),OR($AC100&gt;=INDEX(Paramètres!$J$7:$J$41,$AB100),$AC100&lt;=INDEX(Paramètres!$K$7:$K$41,$AB100)))),AND(INDEX(Paramètres!$L$7:$L$41,$AB100)&gt;0,IF(INDEX(Paramètres!$L$7:$L$41,$AB100)&lt;=INDEX(Paramètres!$M$7:$M$41,$AB100),AND($AC100&gt;=INDEX(Paramètres!$L$7:$L$41,$AB100),$AC100&lt;=INDEX(Paramètres!$M$7:$M$41,$AB100)),OR($AC100&gt;=INDEX(Paramètres!$L$7:$L$41,$AB100),$AC100&lt;=INDEX(Paramètres!$M$7:$M$41,$AB100))))),1,0))</f>
        <v>0</v>
      </c>
      <c r="AE100" s="46">
        <f>IF($X100="",0,IF(INDEX(Fertilisants!$C$6:$C$45,$X100)="Oui",1,0))</f>
        <v>0</v>
      </c>
      <c r="AF100" s="46" t="str">
        <f t="shared" si="12"/>
        <v/>
      </c>
      <c r="AG100" s="46" t="str">
        <f t="shared" si="13"/>
        <v/>
      </c>
      <c r="AH100" s="46" t="str">
        <f t="shared" si="14"/>
        <v/>
      </c>
      <c r="AI100" s="46" t="str">
        <f t="shared" si="15"/>
        <v/>
      </c>
    </row>
    <row r="101" spans="1:35" ht="18" customHeight="1" x14ac:dyDescent="0.25">
      <c r="A101" s="42" t="str">
        <f>IF(B101="","",COUNT($B$6:B101))</f>
        <v/>
      </c>
      <c r="B101" s="26"/>
      <c r="C101" s="5"/>
      <c r="D101" s="28" t="str">
        <f>IF($W101="","",INDEX(Îlots!$N$6:$N$65,$W101))</f>
        <v/>
      </c>
      <c r="E101" s="5"/>
      <c r="F101" s="5"/>
      <c r="G101" s="30" t="str">
        <f>IF($X101="","",INDEX(Fertilisants!$B$6:$B$45,$X101))</f>
        <v/>
      </c>
      <c r="H101" s="43"/>
      <c r="I101" s="44"/>
      <c r="J101" s="30" t="str">
        <f>IF($X101="","",INDEX(Fertilisants!$D$6:$D$45,$X101))</f>
        <v/>
      </c>
      <c r="K101" s="35" t="str">
        <f t="shared" si="8"/>
        <v/>
      </c>
      <c r="L101" s="36" t="str">
        <f>IF(OR($I101="",$X101=""),"",$I101*N(INDEX(Fertilisants!$E$6:$E$45,$X101)))</f>
        <v/>
      </c>
      <c r="M101" s="36" t="str">
        <f>IF(OR($I101="",$X101=""),"",$I101*N(INDEX(Fertilisants!$G$6:$G$45,$X101)))</f>
        <v/>
      </c>
      <c r="N101" s="36" t="str">
        <f>IF(OR($I101="",$X101=""),"",$I101*N(INDEX(Fertilisants!$H$6:$H$45,$X101)))</f>
        <v/>
      </c>
      <c r="O101" s="36" t="str">
        <f>IF(OR($I101="",$X101=""),"",$I101*N(INDEX(Fertilisants!$I$6:$I$45,$X101)))</f>
        <v/>
      </c>
      <c r="P101" s="36" t="str">
        <f t="shared" si="9"/>
        <v/>
      </c>
      <c r="Q101" s="5"/>
      <c r="R101" s="5"/>
      <c r="S101" s="8"/>
      <c r="T101" s="45" t="str">
        <f t="shared" si="10"/>
        <v/>
      </c>
      <c r="U101" s="5"/>
      <c r="W101" s="46" t="str">
        <f>IF($C101="","",IFERROR(MATCH($C101,Îlots!$C$6:$C$65,0),""))</f>
        <v/>
      </c>
      <c r="X101" s="46" t="str">
        <f>IF($F101="","",IFERROR(MATCH($F101,Fertilisants!$A$6:$A$45,0),""))</f>
        <v/>
      </c>
      <c r="Y101" s="46" t="str">
        <f>IF($W101="","",INDEX(Îlots!$D$6:$D$65,$W101))</f>
        <v/>
      </c>
      <c r="Z101" s="46" t="str">
        <f>IF($W101="","",INDEX(Îlots!$F$6:$F$65,$W101))</f>
        <v/>
      </c>
      <c r="AA101" s="46" t="str">
        <f>IF($W101="","",IF($E101=ApportCouvert,OccCouvert,INDEX(Îlots!$O$6:$O$65,$W101)))</f>
        <v/>
      </c>
      <c r="AB101" s="46" t="str">
        <f>IF(OR($AA101="",$G101="",$Z101="Non"),"",IFERROR(MATCH($AA101&amp;" | "&amp;$G101,Paramètres!$I$7:$I$41,0),""))</f>
        <v/>
      </c>
      <c r="AC101" s="46" t="str">
        <f t="shared" si="11"/>
        <v/>
      </c>
      <c r="AD101" s="46">
        <f>IF(OR($AB101="",$AC101=""),0,IF(OR(AND(INDEX(Paramètres!$J$7:$J$41,$AB101)&gt;0,IF(INDEX(Paramètres!$J$7:$J$41,$AB101)&lt;=INDEX(Paramètres!$K$7:$K$41,$AB101),AND($AC101&gt;=INDEX(Paramètres!$J$7:$J$41,$AB101),$AC101&lt;=INDEX(Paramètres!$K$7:$K$41,$AB101)),OR($AC101&gt;=INDEX(Paramètres!$J$7:$J$41,$AB101),$AC101&lt;=INDEX(Paramètres!$K$7:$K$41,$AB101)))),AND(INDEX(Paramètres!$L$7:$L$41,$AB101)&gt;0,IF(INDEX(Paramètres!$L$7:$L$41,$AB101)&lt;=INDEX(Paramètres!$M$7:$M$41,$AB101),AND($AC101&gt;=INDEX(Paramètres!$L$7:$L$41,$AB101),$AC101&lt;=INDEX(Paramètres!$M$7:$M$41,$AB101)),OR($AC101&gt;=INDEX(Paramètres!$L$7:$L$41,$AB101),$AC101&lt;=INDEX(Paramètres!$M$7:$M$41,$AB101))))),1,0))</f>
        <v>0</v>
      </c>
      <c r="AE101" s="46">
        <f>IF($X101="",0,IF(INDEX(Fertilisants!$C$6:$C$45,$X101)="Oui",1,0))</f>
        <v>0</v>
      </c>
      <c r="AF101" s="46" t="str">
        <f t="shared" si="12"/>
        <v/>
      </c>
      <c r="AG101" s="46" t="str">
        <f t="shared" si="13"/>
        <v/>
      </c>
      <c r="AH101" s="46" t="str">
        <f t="shared" si="14"/>
        <v/>
      </c>
      <c r="AI101" s="46" t="str">
        <f t="shared" si="15"/>
        <v/>
      </c>
    </row>
    <row r="102" spans="1:35" ht="18" customHeight="1" x14ac:dyDescent="0.25">
      <c r="A102" s="42" t="str">
        <f>IF(B102="","",COUNT($B$6:B102))</f>
        <v/>
      </c>
      <c r="B102" s="26"/>
      <c r="C102" s="5"/>
      <c r="D102" s="28" t="str">
        <f>IF($W102="","",INDEX(Îlots!$N$6:$N$65,$W102))</f>
        <v/>
      </c>
      <c r="E102" s="5"/>
      <c r="F102" s="5"/>
      <c r="G102" s="30" t="str">
        <f>IF($X102="","",INDEX(Fertilisants!$B$6:$B$45,$X102))</f>
        <v/>
      </c>
      <c r="H102" s="43"/>
      <c r="I102" s="44"/>
      <c r="J102" s="30" t="str">
        <f>IF($X102="","",INDEX(Fertilisants!$D$6:$D$45,$X102))</f>
        <v/>
      </c>
      <c r="K102" s="35" t="str">
        <f t="shared" si="8"/>
        <v/>
      </c>
      <c r="L102" s="36" t="str">
        <f>IF(OR($I102="",$X102=""),"",$I102*N(INDEX(Fertilisants!$E$6:$E$45,$X102)))</f>
        <v/>
      </c>
      <c r="M102" s="36" t="str">
        <f>IF(OR($I102="",$X102=""),"",$I102*N(INDEX(Fertilisants!$G$6:$G$45,$X102)))</f>
        <v/>
      </c>
      <c r="N102" s="36" t="str">
        <f>IF(OR($I102="",$X102=""),"",$I102*N(INDEX(Fertilisants!$H$6:$H$45,$X102)))</f>
        <v/>
      </c>
      <c r="O102" s="36" t="str">
        <f>IF(OR($I102="",$X102=""),"",$I102*N(INDEX(Fertilisants!$I$6:$I$45,$X102)))</f>
        <v/>
      </c>
      <c r="P102" s="36" t="str">
        <f t="shared" si="9"/>
        <v/>
      </c>
      <c r="Q102" s="5"/>
      <c r="R102" s="5"/>
      <c r="S102" s="8"/>
      <c r="T102" s="45" t="str">
        <f t="shared" si="10"/>
        <v/>
      </c>
      <c r="U102" s="5"/>
      <c r="W102" s="46" t="str">
        <f>IF($C102="","",IFERROR(MATCH($C102,Îlots!$C$6:$C$65,0),""))</f>
        <v/>
      </c>
      <c r="X102" s="46" t="str">
        <f>IF($F102="","",IFERROR(MATCH($F102,Fertilisants!$A$6:$A$45,0),""))</f>
        <v/>
      </c>
      <c r="Y102" s="46" t="str">
        <f>IF($W102="","",INDEX(Îlots!$D$6:$D$65,$W102))</f>
        <v/>
      </c>
      <c r="Z102" s="46" t="str">
        <f>IF($W102="","",INDEX(Îlots!$F$6:$F$65,$W102))</f>
        <v/>
      </c>
      <c r="AA102" s="46" t="str">
        <f>IF($W102="","",IF($E102=ApportCouvert,OccCouvert,INDEX(Îlots!$O$6:$O$65,$W102)))</f>
        <v/>
      </c>
      <c r="AB102" s="46" t="str">
        <f>IF(OR($AA102="",$G102="",$Z102="Non"),"",IFERROR(MATCH($AA102&amp;" | "&amp;$G102,Paramètres!$I$7:$I$41,0),""))</f>
        <v/>
      </c>
      <c r="AC102" s="46" t="str">
        <f t="shared" si="11"/>
        <v/>
      </c>
      <c r="AD102" s="46">
        <f>IF(OR($AB102="",$AC102=""),0,IF(OR(AND(INDEX(Paramètres!$J$7:$J$41,$AB102)&gt;0,IF(INDEX(Paramètres!$J$7:$J$41,$AB102)&lt;=INDEX(Paramètres!$K$7:$K$41,$AB102),AND($AC102&gt;=INDEX(Paramètres!$J$7:$J$41,$AB102),$AC102&lt;=INDEX(Paramètres!$K$7:$K$41,$AB102)),OR($AC102&gt;=INDEX(Paramètres!$J$7:$J$41,$AB102),$AC102&lt;=INDEX(Paramètres!$K$7:$K$41,$AB102)))),AND(INDEX(Paramètres!$L$7:$L$41,$AB102)&gt;0,IF(INDEX(Paramètres!$L$7:$L$41,$AB102)&lt;=INDEX(Paramètres!$M$7:$M$41,$AB102),AND($AC102&gt;=INDEX(Paramètres!$L$7:$L$41,$AB102),$AC102&lt;=INDEX(Paramètres!$M$7:$M$41,$AB102)),OR($AC102&gt;=INDEX(Paramètres!$L$7:$L$41,$AB102),$AC102&lt;=INDEX(Paramètres!$M$7:$M$41,$AB102))))),1,0))</f>
        <v>0</v>
      </c>
      <c r="AE102" s="46">
        <f>IF($X102="",0,IF(INDEX(Fertilisants!$C$6:$C$45,$X102)="Oui",1,0))</f>
        <v>0</v>
      </c>
      <c r="AF102" s="46" t="str">
        <f t="shared" si="12"/>
        <v/>
      </c>
      <c r="AG102" s="46" t="str">
        <f t="shared" si="13"/>
        <v/>
      </c>
      <c r="AH102" s="46" t="str">
        <f t="shared" si="14"/>
        <v/>
      </c>
      <c r="AI102" s="46" t="str">
        <f t="shared" si="15"/>
        <v/>
      </c>
    </row>
    <row r="103" spans="1:35" ht="18" customHeight="1" x14ac:dyDescent="0.25">
      <c r="A103" s="42" t="str">
        <f>IF(B103="","",COUNT($B$6:B103))</f>
        <v/>
      </c>
      <c r="B103" s="26"/>
      <c r="C103" s="5"/>
      <c r="D103" s="28" t="str">
        <f>IF($W103="","",INDEX(Îlots!$N$6:$N$65,$W103))</f>
        <v/>
      </c>
      <c r="E103" s="5"/>
      <c r="F103" s="5"/>
      <c r="G103" s="30" t="str">
        <f>IF($X103="","",INDEX(Fertilisants!$B$6:$B$45,$X103))</f>
        <v/>
      </c>
      <c r="H103" s="43"/>
      <c r="I103" s="44"/>
      <c r="J103" s="30" t="str">
        <f>IF($X103="","",INDEX(Fertilisants!$D$6:$D$45,$X103))</f>
        <v/>
      </c>
      <c r="K103" s="35" t="str">
        <f t="shared" si="8"/>
        <v/>
      </c>
      <c r="L103" s="36" t="str">
        <f>IF(OR($I103="",$X103=""),"",$I103*N(INDEX(Fertilisants!$E$6:$E$45,$X103)))</f>
        <v/>
      </c>
      <c r="M103" s="36" t="str">
        <f>IF(OR($I103="",$X103=""),"",$I103*N(INDEX(Fertilisants!$G$6:$G$45,$X103)))</f>
        <v/>
      </c>
      <c r="N103" s="36" t="str">
        <f>IF(OR($I103="",$X103=""),"",$I103*N(INDEX(Fertilisants!$H$6:$H$45,$X103)))</f>
        <v/>
      </c>
      <c r="O103" s="36" t="str">
        <f>IF(OR($I103="",$X103=""),"",$I103*N(INDEX(Fertilisants!$I$6:$I$45,$X103)))</f>
        <v/>
      </c>
      <c r="P103" s="36" t="str">
        <f t="shared" si="9"/>
        <v/>
      </c>
      <c r="Q103" s="5"/>
      <c r="R103" s="5"/>
      <c r="S103" s="8"/>
      <c r="T103" s="45" t="str">
        <f t="shared" si="10"/>
        <v/>
      </c>
      <c r="U103" s="5"/>
      <c r="W103" s="46" t="str">
        <f>IF($C103="","",IFERROR(MATCH($C103,Îlots!$C$6:$C$65,0),""))</f>
        <v/>
      </c>
      <c r="X103" s="46" t="str">
        <f>IF($F103="","",IFERROR(MATCH($F103,Fertilisants!$A$6:$A$45,0),""))</f>
        <v/>
      </c>
      <c r="Y103" s="46" t="str">
        <f>IF($W103="","",INDEX(Îlots!$D$6:$D$65,$W103))</f>
        <v/>
      </c>
      <c r="Z103" s="46" t="str">
        <f>IF($W103="","",INDEX(Îlots!$F$6:$F$65,$W103))</f>
        <v/>
      </c>
      <c r="AA103" s="46" t="str">
        <f>IF($W103="","",IF($E103=ApportCouvert,OccCouvert,INDEX(Îlots!$O$6:$O$65,$W103)))</f>
        <v/>
      </c>
      <c r="AB103" s="46" t="str">
        <f>IF(OR($AA103="",$G103="",$Z103="Non"),"",IFERROR(MATCH($AA103&amp;" | "&amp;$G103,Paramètres!$I$7:$I$41,0),""))</f>
        <v/>
      </c>
      <c r="AC103" s="46" t="str">
        <f t="shared" si="11"/>
        <v/>
      </c>
      <c r="AD103" s="46">
        <f>IF(OR($AB103="",$AC103=""),0,IF(OR(AND(INDEX(Paramètres!$J$7:$J$41,$AB103)&gt;0,IF(INDEX(Paramètres!$J$7:$J$41,$AB103)&lt;=INDEX(Paramètres!$K$7:$K$41,$AB103),AND($AC103&gt;=INDEX(Paramètres!$J$7:$J$41,$AB103),$AC103&lt;=INDEX(Paramètres!$K$7:$K$41,$AB103)),OR($AC103&gt;=INDEX(Paramètres!$J$7:$J$41,$AB103),$AC103&lt;=INDEX(Paramètres!$K$7:$K$41,$AB103)))),AND(INDEX(Paramètres!$L$7:$L$41,$AB103)&gt;0,IF(INDEX(Paramètres!$L$7:$L$41,$AB103)&lt;=INDEX(Paramètres!$M$7:$M$41,$AB103),AND($AC103&gt;=INDEX(Paramètres!$L$7:$L$41,$AB103),$AC103&lt;=INDEX(Paramètres!$M$7:$M$41,$AB103)),OR($AC103&gt;=INDEX(Paramètres!$L$7:$L$41,$AB103),$AC103&lt;=INDEX(Paramètres!$M$7:$M$41,$AB103))))),1,0))</f>
        <v>0</v>
      </c>
      <c r="AE103" s="46">
        <f>IF($X103="",0,IF(INDEX(Fertilisants!$C$6:$C$45,$X103)="Oui",1,0))</f>
        <v>0</v>
      </c>
      <c r="AF103" s="46" t="str">
        <f t="shared" si="12"/>
        <v/>
      </c>
      <c r="AG103" s="46" t="str">
        <f t="shared" si="13"/>
        <v/>
      </c>
      <c r="AH103" s="46" t="str">
        <f t="shared" si="14"/>
        <v/>
      </c>
      <c r="AI103" s="46" t="str">
        <f t="shared" si="15"/>
        <v/>
      </c>
    </row>
    <row r="104" spans="1:35" ht="18" customHeight="1" x14ac:dyDescent="0.25">
      <c r="A104" s="42" t="str">
        <f>IF(B104="","",COUNT($B$6:B104))</f>
        <v/>
      </c>
      <c r="B104" s="26"/>
      <c r="C104" s="5"/>
      <c r="D104" s="28" t="str">
        <f>IF($W104="","",INDEX(Îlots!$N$6:$N$65,$W104))</f>
        <v/>
      </c>
      <c r="E104" s="5"/>
      <c r="F104" s="5"/>
      <c r="G104" s="30" t="str">
        <f>IF($X104="","",INDEX(Fertilisants!$B$6:$B$45,$X104))</f>
        <v/>
      </c>
      <c r="H104" s="43"/>
      <c r="I104" s="44"/>
      <c r="J104" s="30" t="str">
        <f>IF($X104="","",INDEX(Fertilisants!$D$6:$D$45,$X104))</f>
        <v/>
      </c>
      <c r="K104" s="35" t="str">
        <f t="shared" si="8"/>
        <v/>
      </c>
      <c r="L104" s="36" t="str">
        <f>IF(OR($I104="",$X104=""),"",$I104*N(INDEX(Fertilisants!$E$6:$E$45,$X104)))</f>
        <v/>
      </c>
      <c r="M104" s="36" t="str">
        <f>IF(OR($I104="",$X104=""),"",$I104*N(INDEX(Fertilisants!$G$6:$G$45,$X104)))</f>
        <v/>
      </c>
      <c r="N104" s="36" t="str">
        <f>IF(OR($I104="",$X104=""),"",$I104*N(INDEX(Fertilisants!$H$6:$H$45,$X104)))</f>
        <v/>
      </c>
      <c r="O104" s="36" t="str">
        <f>IF(OR($I104="",$X104=""),"",$I104*N(INDEX(Fertilisants!$I$6:$I$45,$X104)))</f>
        <v/>
      </c>
      <c r="P104" s="36" t="str">
        <f t="shared" si="9"/>
        <v/>
      </c>
      <c r="Q104" s="5"/>
      <c r="R104" s="5"/>
      <c r="S104" s="8"/>
      <c r="T104" s="45" t="str">
        <f t="shared" si="10"/>
        <v/>
      </c>
      <c r="U104" s="5"/>
      <c r="W104" s="46" t="str">
        <f>IF($C104="","",IFERROR(MATCH($C104,Îlots!$C$6:$C$65,0),""))</f>
        <v/>
      </c>
      <c r="X104" s="46" t="str">
        <f>IF($F104="","",IFERROR(MATCH($F104,Fertilisants!$A$6:$A$45,0),""))</f>
        <v/>
      </c>
      <c r="Y104" s="46" t="str">
        <f>IF($W104="","",INDEX(Îlots!$D$6:$D$65,$W104))</f>
        <v/>
      </c>
      <c r="Z104" s="46" t="str">
        <f>IF($W104="","",INDEX(Îlots!$F$6:$F$65,$W104))</f>
        <v/>
      </c>
      <c r="AA104" s="46" t="str">
        <f>IF($W104="","",IF($E104=ApportCouvert,OccCouvert,INDEX(Îlots!$O$6:$O$65,$W104)))</f>
        <v/>
      </c>
      <c r="AB104" s="46" t="str">
        <f>IF(OR($AA104="",$G104="",$Z104="Non"),"",IFERROR(MATCH($AA104&amp;" | "&amp;$G104,Paramètres!$I$7:$I$41,0),""))</f>
        <v/>
      </c>
      <c r="AC104" s="46" t="str">
        <f t="shared" si="11"/>
        <v/>
      </c>
      <c r="AD104" s="46">
        <f>IF(OR($AB104="",$AC104=""),0,IF(OR(AND(INDEX(Paramètres!$J$7:$J$41,$AB104)&gt;0,IF(INDEX(Paramètres!$J$7:$J$41,$AB104)&lt;=INDEX(Paramètres!$K$7:$K$41,$AB104),AND($AC104&gt;=INDEX(Paramètres!$J$7:$J$41,$AB104),$AC104&lt;=INDEX(Paramètres!$K$7:$K$41,$AB104)),OR($AC104&gt;=INDEX(Paramètres!$J$7:$J$41,$AB104),$AC104&lt;=INDEX(Paramètres!$K$7:$K$41,$AB104)))),AND(INDEX(Paramètres!$L$7:$L$41,$AB104)&gt;0,IF(INDEX(Paramètres!$L$7:$L$41,$AB104)&lt;=INDEX(Paramètres!$M$7:$M$41,$AB104),AND($AC104&gt;=INDEX(Paramètres!$L$7:$L$41,$AB104),$AC104&lt;=INDEX(Paramètres!$M$7:$M$41,$AB104)),OR($AC104&gt;=INDEX(Paramètres!$L$7:$L$41,$AB104),$AC104&lt;=INDEX(Paramètres!$M$7:$M$41,$AB104))))),1,0))</f>
        <v>0</v>
      </c>
      <c r="AE104" s="46">
        <f>IF($X104="",0,IF(INDEX(Fertilisants!$C$6:$C$45,$X104)="Oui",1,0))</f>
        <v>0</v>
      </c>
      <c r="AF104" s="46" t="str">
        <f t="shared" si="12"/>
        <v/>
      </c>
      <c r="AG104" s="46" t="str">
        <f t="shared" si="13"/>
        <v/>
      </c>
      <c r="AH104" s="46" t="str">
        <f t="shared" si="14"/>
        <v/>
      </c>
      <c r="AI104" s="46" t="str">
        <f t="shared" si="15"/>
        <v/>
      </c>
    </row>
    <row r="105" spans="1:35" ht="18" customHeight="1" x14ac:dyDescent="0.25">
      <c r="A105" s="42" t="str">
        <f>IF(B105="","",COUNT($B$6:B105))</f>
        <v/>
      </c>
      <c r="B105" s="26"/>
      <c r="C105" s="5"/>
      <c r="D105" s="28" t="str">
        <f>IF($W105="","",INDEX(Îlots!$N$6:$N$65,$W105))</f>
        <v/>
      </c>
      <c r="E105" s="5"/>
      <c r="F105" s="5"/>
      <c r="G105" s="30" t="str">
        <f>IF($X105="","",INDEX(Fertilisants!$B$6:$B$45,$X105))</f>
        <v/>
      </c>
      <c r="H105" s="43"/>
      <c r="I105" s="44"/>
      <c r="J105" s="30" t="str">
        <f>IF($X105="","",INDEX(Fertilisants!$D$6:$D$45,$X105))</f>
        <v/>
      </c>
      <c r="K105" s="35" t="str">
        <f t="shared" si="8"/>
        <v/>
      </c>
      <c r="L105" s="36" t="str">
        <f>IF(OR($I105="",$X105=""),"",$I105*N(INDEX(Fertilisants!$E$6:$E$45,$X105)))</f>
        <v/>
      </c>
      <c r="M105" s="36" t="str">
        <f>IF(OR($I105="",$X105=""),"",$I105*N(INDEX(Fertilisants!$G$6:$G$45,$X105)))</f>
        <v/>
      </c>
      <c r="N105" s="36" t="str">
        <f>IF(OR($I105="",$X105=""),"",$I105*N(INDEX(Fertilisants!$H$6:$H$45,$X105)))</f>
        <v/>
      </c>
      <c r="O105" s="36" t="str">
        <f>IF(OR($I105="",$X105=""),"",$I105*N(INDEX(Fertilisants!$I$6:$I$45,$X105)))</f>
        <v/>
      </c>
      <c r="P105" s="36" t="str">
        <f t="shared" si="9"/>
        <v/>
      </c>
      <c r="Q105" s="5"/>
      <c r="R105" s="5"/>
      <c r="S105" s="8"/>
      <c r="T105" s="45" t="str">
        <f t="shared" si="10"/>
        <v/>
      </c>
      <c r="U105" s="5"/>
      <c r="W105" s="46" t="str">
        <f>IF($C105="","",IFERROR(MATCH($C105,Îlots!$C$6:$C$65,0),""))</f>
        <v/>
      </c>
      <c r="X105" s="46" t="str">
        <f>IF($F105="","",IFERROR(MATCH($F105,Fertilisants!$A$6:$A$45,0),""))</f>
        <v/>
      </c>
      <c r="Y105" s="46" t="str">
        <f>IF($W105="","",INDEX(Îlots!$D$6:$D$65,$W105))</f>
        <v/>
      </c>
      <c r="Z105" s="46" t="str">
        <f>IF($W105="","",INDEX(Îlots!$F$6:$F$65,$W105))</f>
        <v/>
      </c>
      <c r="AA105" s="46" t="str">
        <f>IF($W105="","",IF($E105=ApportCouvert,OccCouvert,INDEX(Îlots!$O$6:$O$65,$W105)))</f>
        <v/>
      </c>
      <c r="AB105" s="46" t="str">
        <f>IF(OR($AA105="",$G105="",$Z105="Non"),"",IFERROR(MATCH($AA105&amp;" | "&amp;$G105,Paramètres!$I$7:$I$41,0),""))</f>
        <v/>
      </c>
      <c r="AC105" s="46" t="str">
        <f t="shared" si="11"/>
        <v/>
      </c>
      <c r="AD105" s="46">
        <f>IF(OR($AB105="",$AC105=""),0,IF(OR(AND(INDEX(Paramètres!$J$7:$J$41,$AB105)&gt;0,IF(INDEX(Paramètres!$J$7:$J$41,$AB105)&lt;=INDEX(Paramètres!$K$7:$K$41,$AB105),AND($AC105&gt;=INDEX(Paramètres!$J$7:$J$41,$AB105),$AC105&lt;=INDEX(Paramètres!$K$7:$K$41,$AB105)),OR($AC105&gt;=INDEX(Paramètres!$J$7:$J$41,$AB105),$AC105&lt;=INDEX(Paramètres!$K$7:$K$41,$AB105)))),AND(INDEX(Paramètres!$L$7:$L$41,$AB105)&gt;0,IF(INDEX(Paramètres!$L$7:$L$41,$AB105)&lt;=INDEX(Paramètres!$M$7:$M$41,$AB105),AND($AC105&gt;=INDEX(Paramètres!$L$7:$L$41,$AB105),$AC105&lt;=INDEX(Paramètres!$M$7:$M$41,$AB105)),OR($AC105&gt;=INDEX(Paramètres!$L$7:$L$41,$AB105),$AC105&lt;=INDEX(Paramètres!$M$7:$M$41,$AB105))))),1,0))</f>
        <v>0</v>
      </c>
      <c r="AE105" s="46">
        <f>IF($X105="",0,IF(INDEX(Fertilisants!$C$6:$C$45,$X105)="Oui",1,0))</f>
        <v>0</v>
      </c>
      <c r="AF105" s="46" t="str">
        <f t="shared" si="12"/>
        <v/>
      </c>
      <c r="AG105" s="46" t="str">
        <f t="shared" si="13"/>
        <v/>
      </c>
      <c r="AH105" s="46" t="str">
        <f t="shared" si="14"/>
        <v/>
      </c>
      <c r="AI105" s="46" t="str">
        <f t="shared" si="15"/>
        <v/>
      </c>
    </row>
    <row r="106" spans="1:35" ht="18" customHeight="1" x14ac:dyDescent="0.25">
      <c r="A106" s="42" t="str">
        <f>IF(B106="","",COUNT($B$6:B106))</f>
        <v/>
      </c>
      <c r="B106" s="26"/>
      <c r="C106" s="5"/>
      <c r="D106" s="28" t="str">
        <f>IF($W106="","",INDEX(Îlots!$N$6:$N$65,$W106))</f>
        <v/>
      </c>
      <c r="E106" s="5"/>
      <c r="F106" s="5"/>
      <c r="G106" s="30" t="str">
        <f>IF($X106="","",INDEX(Fertilisants!$B$6:$B$45,$X106))</f>
        <v/>
      </c>
      <c r="H106" s="43"/>
      <c r="I106" s="44"/>
      <c r="J106" s="30" t="str">
        <f>IF($X106="","",INDEX(Fertilisants!$D$6:$D$45,$X106))</f>
        <v/>
      </c>
      <c r="K106" s="35" t="str">
        <f t="shared" si="8"/>
        <v/>
      </c>
      <c r="L106" s="36" t="str">
        <f>IF(OR($I106="",$X106=""),"",$I106*N(INDEX(Fertilisants!$E$6:$E$45,$X106)))</f>
        <v/>
      </c>
      <c r="M106" s="36" t="str">
        <f>IF(OR($I106="",$X106=""),"",$I106*N(INDEX(Fertilisants!$G$6:$G$45,$X106)))</f>
        <v/>
      </c>
      <c r="N106" s="36" t="str">
        <f>IF(OR($I106="",$X106=""),"",$I106*N(INDEX(Fertilisants!$H$6:$H$45,$X106)))</f>
        <v/>
      </c>
      <c r="O106" s="36" t="str">
        <f>IF(OR($I106="",$X106=""),"",$I106*N(INDEX(Fertilisants!$I$6:$I$45,$X106)))</f>
        <v/>
      </c>
      <c r="P106" s="36" t="str">
        <f t="shared" si="9"/>
        <v/>
      </c>
      <c r="Q106" s="5"/>
      <c r="R106" s="5"/>
      <c r="S106" s="8"/>
      <c r="T106" s="45" t="str">
        <f t="shared" si="10"/>
        <v/>
      </c>
      <c r="U106" s="5"/>
      <c r="W106" s="46" t="str">
        <f>IF($C106="","",IFERROR(MATCH($C106,Îlots!$C$6:$C$65,0),""))</f>
        <v/>
      </c>
      <c r="X106" s="46" t="str">
        <f>IF($F106="","",IFERROR(MATCH($F106,Fertilisants!$A$6:$A$45,0),""))</f>
        <v/>
      </c>
      <c r="Y106" s="46" t="str">
        <f>IF($W106="","",INDEX(Îlots!$D$6:$D$65,$W106))</f>
        <v/>
      </c>
      <c r="Z106" s="46" t="str">
        <f>IF($W106="","",INDEX(Îlots!$F$6:$F$65,$W106))</f>
        <v/>
      </c>
      <c r="AA106" s="46" t="str">
        <f>IF($W106="","",IF($E106=ApportCouvert,OccCouvert,INDEX(Îlots!$O$6:$O$65,$W106)))</f>
        <v/>
      </c>
      <c r="AB106" s="46" t="str">
        <f>IF(OR($AA106="",$G106="",$Z106="Non"),"",IFERROR(MATCH($AA106&amp;" | "&amp;$G106,Paramètres!$I$7:$I$41,0),""))</f>
        <v/>
      </c>
      <c r="AC106" s="46" t="str">
        <f t="shared" si="11"/>
        <v/>
      </c>
      <c r="AD106" s="46">
        <f>IF(OR($AB106="",$AC106=""),0,IF(OR(AND(INDEX(Paramètres!$J$7:$J$41,$AB106)&gt;0,IF(INDEX(Paramètres!$J$7:$J$41,$AB106)&lt;=INDEX(Paramètres!$K$7:$K$41,$AB106),AND($AC106&gt;=INDEX(Paramètres!$J$7:$J$41,$AB106),$AC106&lt;=INDEX(Paramètres!$K$7:$K$41,$AB106)),OR($AC106&gt;=INDEX(Paramètres!$J$7:$J$41,$AB106),$AC106&lt;=INDEX(Paramètres!$K$7:$K$41,$AB106)))),AND(INDEX(Paramètres!$L$7:$L$41,$AB106)&gt;0,IF(INDEX(Paramètres!$L$7:$L$41,$AB106)&lt;=INDEX(Paramètres!$M$7:$M$41,$AB106),AND($AC106&gt;=INDEX(Paramètres!$L$7:$L$41,$AB106),$AC106&lt;=INDEX(Paramètres!$M$7:$M$41,$AB106)),OR($AC106&gt;=INDEX(Paramètres!$L$7:$L$41,$AB106),$AC106&lt;=INDEX(Paramètres!$M$7:$M$41,$AB106))))),1,0))</f>
        <v>0</v>
      </c>
      <c r="AE106" s="46">
        <f>IF($X106="",0,IF(INDEX(Fertilisants!$C$6:$C$45,$X106)="Oui",1,0))</f>
        <v>0</v>
      </c>
      <c r="AF106" s="46" t="str">
        <f t="shared" si="12"/>
        <v/>
      </c>
      <c r="AG106" s="46" t="str">
        <f t="shared" si="13"/>
        <v/>
      </c>
      <c r="AH106" s="46" t="str">
        <f t="shared" si="14"/>
        <v/>
      </c>
      <c r="AI106" s="46" t="str">
        <f t="shared" si="15"/>
        <v/>
      </c>
    </row>
    <row r="107" spans="1:35" ht="18" customHeight="1" x14ac:dyDescent="0.25">
      <c r="A107" s="42" t="str">
        <f>IF(B107="","",COUNT($B$6:B107))</f>
        <v/>
      </c>
      <c r="B107" s="26"/>
      <c r="C107" s="5"/>
      <c r="D107" s="28" t="str">
        <f>IF($W107="","",INDEX(Îlots!$N$6:$N$65,$W107))</f>
        <v/>
      </c>
      <c r="E107" s="5"/>
      <c r="F107" s="5"/>
      <c r="G107" s="30" t="str">
        <f>IF($X107="","",INDEX(Fertilisants!$B$6:$B$45,$X107))</f>
        <v/>
      </c>
      <c r="H107" s="43"/>
      <c r="I107" s="44"/>
      <c r="J107" s="30" t="str">
        <f>IF($X107="","",INDEX(Fertilisants!$D$6:$D$45,$X107))</f>
        <v/>
      </c>
      <c r="K107" s="35" t="str">
        <f t="shared" si="8"/>
        <v/>
      </c>
      <c r="L107" s="36" t="str">
        <f>IF(OR($I107="",$X107=""),"",$I107*N(INDEX(Fertilisants!$E$6:$E$45,$X107)))</f>
        <v/>
      </c>
      <c r="M107" s="36" t="str">
        <f>IF(OR($I107="",$X107=""),"",$I107*N(INDEX(Fertilisants!$G$6:$G$45,$X107)))</f>
        <v/>
      </c>
      <c r="N107" s="36" t="str">
        <f>IF(OR($I107="",$X107=""),"",$I107*N(INDEX(Fertilisants!$H$6:$H$45,$X107)))</f>
        <v/>
      </c>
      <c r="O107" s="36" t="str">
        <f>IF(OR($I107="",$X107=""),"",$I107*N(INDEX(Fertilisants!$I$6:$I$45,$X107)))</f>
        <v/>
      </c>
      <c r="P107" s="36" t="str">
        <f t="shared" si="9"/>
        <v/>
      </c>
      <c r="Q107" s="5"/>
      <c r="R107" s="5"/>
      <c r="S107" s="8"/>
      <c r="T107" s="45" t="str">
        <f t="shared" si="10"/>
        <v/>
      </c>
      <c r="U107" s="5"/>
      <c r="W107" s="46" t="str">
        <f>IF($C107="","",IFERROR(MATCH($C107,Îlots!$C$6:$C$65,0),""))</f>
        <v/>
      </c>
      <c r="X107" s="46" t="str">
        <f>IF($F107="","",IFERROR(MATCH($F107,Fertilisants!$A$6:$A$45,0),""))</f>
        <v/>
      </c>
      <c r="Y107" s="46" t="str">
        <f>IF($W107="","",INDEX(Îlots!$D$6:$D$65,$W107))</f>
        <v/>
      </c>
      <c r="Z107" s="46" t="str">
        <f>IF($W107="","",INDEX(Îlots!$F$6:$F$65,$W107))</f>
        <v/>
      </c>
      <c r="AA107" s="46" t="str">
        <f>IF($W107="","",IF($E107=ApportCouvert,OccCouvert,INDEX(Îlots!$O$6:$O$65,$W107)))</f>
        <v/>
      </c>
      <c r="AB107" s="46" t="str">
        <f>IF(OR($AA107="",$G107="",$Z107="Non"),"",IFERROR(MATCH($AA107&amp;" | "&amp;$G107,Paramètres!$I$7:$I$41,0),""))</f>
        <v/>
      </c>
      <c r="AC107" s="46" t="str">
        <f t="shared" si="11"/>
        <v/>
      </c>
      <c r="AD107" s="46">
        <f>IF(OR($AB107="",$AC107=""),0,IF(OR(AND(INDEX(Paramètres!$J$7:$J$41,$AB107)&gt;0,IF(INDEX(Paramètres!$J$7:$J$41,$AB107)&lt;=INDEX(Paramètres!$K$7:$K$41,$AB107),AND($AC107&gt;=INDEX(Paramètres!$J$7:$J$41,$AB107),$AC107&lt;=INDEX(Paramètres!$K$7:$K$41,$AB107)),OR($AC107&gt;=INDEX(Paramètres!$J$7:$J$41,$AB107),$AC107&lt;=INDEX(Paramètres!$K$7:$K$41,$AB107)))),AND(INDEX(Paramètres!$L$7:$L$41,$AB107)&gt;0,IF(INDEX(Paramètres!$L$7:$L$41,$AB107)&lt;=INDEX(Paramètres!$M$7:$M$41,$AB107),AND($AC107&gt;=INDEX(Paramètres!$L$7:$L$41,$AB107),$AC107&lt;=INDEX(Paramètres!$M$7:$M$41,$AB107)),OR($AC107&gt;=INDEX(Paramètres!$L$7:$L$41,$AB107),$AC107&lt;=INDEX(Paramètres!$M$7:$M$41,$AB107))))),1,0))</f>
        <v>0</v>
      </c>
      <c r="AE107" s="46">
        <f>IF($X107="",0,IF(INDEX(Fertilisants!$C$6:$C$45,$X107)="Oui",1,0))</f>
        <v>0</v>
      </c>
      <c r="AF107" s="46" t="str">
        <f t="shared" si="12"/>
        <v/>
      </c>
      <c r="AG107" s="46" t="str">
        <f t="shared" si="13"/>
        <v/>
      </c>
      <c r="AH107" s="46" t="str">
        <f t="shared" si="14"/>
        <v/>
      </c>
      <c r="AI107" s="46" t="str">
        <f t="shared" si="15"/>
        <v/>
      </c>
    </row>
    <row r="108" spans="1:35" ht="18" customHeight="1" x14ac:dyDescent="0.25">
      <c r="A108" s="42" t="str">
        <f>IF(B108="","",COUNT($B$6:B108))</f>
        <v/>
      </c>
      <c r="B108" s="26"/>
      <c r="C108" s="5"/>
      <c r="D108" s="28" t="str">
        <f>IF($W108="","",INDEX(Îlots!$N$6:$N$65,$W108))</f>
        <v/>
      </c>
      <c r="E108" s="5"/>
      <c r="F108" s="5"/>
      <c r="G108" s="30" t="str">
        <f>IF($X108="","",INDEX(Fertilisants!$B$6:$B$45,$X108))</f>
        <v/>
      </c>
      <c r="H108" s="43"/>
      <c r="I108" s="44"/>
      <c r="J108" s="30" t="str">
        <f>IF($X108="","",INDEX(Fertilisants!$D$6:$D$45,$X108))</f>
        <v/>
      </c>
      <c r="K108" s="35" t="str">
        <f t="shared" si="8"/>
        <v/>
      </c>
      <c r="L108" s="36" t="str">
        <f>IF(OR($I108="",$X108=""),"",$I108*N(INDEX(Fertilisants!$E$6:$E$45,$X108)))</f>
        <v/>
      </c>
      <c r="M108" s="36" t="str">
        <f>IF(OR($I108="",$X108=""),"",$I108*N(INDEX(Fertilisants!$G$6:$G$45,$X108)))</f>
        <v/>
      </c>
      <c r="N108" s="36" t="str">
        <f>IF(OR($I108="",$X108=""),"",$I108*N(INDEX(Fertilisants!$H$6:$H$45,$X108)))</f>
        <v/>
      </c>
      <c r="O108" s="36" t="str">
        <f>IF(OR($I108="",$X108=""),"",$I108*N(INDEX(Fertilisants!$I$6:$I$45,$X108)))</f>
        <v/>
      </c>
      <c r="P108" s="36" t="str">
        <f t="shared" si="9"/>
        <v/>
      </c>
      <c r="Q108" s="5"/>
      <c r="R108" s="5"/>
      <c r="S108" s="8"/>
      <c r="T108" s="45" t="str">
        <f t="shared" si="10"/>
        <v/>
      </c>
      <c r="U108" s="5"/>
      <c r="W108" s="46" t="str">
        <f>IF($C108="","",IFERROR(MATCH($C108,Îlots!$C$6:$C$65,0),""))</f>
        <v/>
      </c>
      <c r="X108" s="46" t="str">
        <f>IF($F108="","",IFERROR(MATCH($F108,Fertilisants!$A$6:$A$45,0),""))</f>
        <v/>
      </c>
      <c r="Y108" s="46" t="str">
        <f>IF($W108="","",INDEX(Îlots!$D$6:$D$65,$W108))</f>
        <v/>
      </c>
      <c r="Z108" s="46" t="str">
        <f>IF($W108="","",INDEX(Îlots!$F$6:$F$65,$W108))</f>
        <v/>
      </c>
      <c r="AA108" s="46" t="str">
        <f>IF($W108="","",IF($E108=ApportCouvert,OccCouvert,INDEX(Îlots!$O$6:$O$65,$W108)))</f>
        <v/>
      </c>
      <c r="AB108" s="46" t="str">
        <f>IF(OR($AA108="",$G108="",$Z108="Non"),"",IFERROR(MATCH($AA108&amp;" | "&amp;$G108,Paramètres!$I$7:$I$41,0),""))</f>
        <v/>
      </c>
      <c r="AC108" s="46" t="str">
        <f t="shared" si="11"/>
        <v/>
      </c>
      <c r="AD108" s="46">
        <f>IF(OR($AB108="",$AC108=""),0,IF(OR(AND(INDEX(Paramètres!$J$7:$J$41,$AB108)&gt;0,IF(INDEX(Paramètres!$J$7:$J$41,$AB108)&lt;=INDEX(Paramètres!$K$7:$K$41,$AB108),AND($AC108&gt;=INDEX(Paramètres!$J$7:$J$41,$AB108),$AC108&lt;=INDEX(Paramètres!$K$7:$K$41,$AB108)),OR($AC108&gt;=INDEX(Paramètres!$J$7:$J$41,$AB108),$AC108&lt;=INDEX(Paramètres!$K$7:$K$41,$AB108)))),AND(INDEX(Paramètres!$L$7:$L$41,$AB108)&gt;0,IF(INDEX(Paramètres!$L$7:$L$41,$AB108)&lt;=INDEX(Paramètres!$M$7:$M$41,$AB108),AND($AC108&gt;=INDEX(Paramètres!$L$7:$L$41,$AB108),$AC108&lt;=INDEX(Paramètres!$M$7:$M$41,$AB108)),OR($AC108&gt;=INDEX(Paramètres!$L$7:$L$41,$AB108),$AC108&lt;=INDEX(Paramètres!$M$7:$M$41,$AB108))))),1,0))</f>
        <v>0</v>
      </c>
      <c r="AE108" s="46">
        <f>IF($X108="",0,IF(INDEX(Fertilisants!$C$6:$C$45,$X108)="Oui",1,0))</f>
        <v>0</v>
      </c>
      <c r="AF108" s="46" t="str">
        <f t="shared" si="12"/>
        <v/>
      </c>
      <c r="AG108" s="46" t="str">
        <f t="shared" si="13"/>
        <v/>
      </c>
      <c r="AH108" s="46" t="str">
        <f t="shared" si="14"/>
        <v/>
      </c>
      <c r="AI108" s="46" t="str">
        <f t="shared" si="15"/>
        <v/>
      </c>
    </row>
    <row r="109" spans="1:35" ht="18" customHeight="1" x14ac:dyDescent="0.25">
      <c r="A109" s="42" t="str">
        <f>IF(B109="","",COUNT($B$6:B109))</f>
        <v/>
      </c>
      <c r="B109" s="26"/>
      <c r="C109" s="5"/>
      <c r="D109" s="28" t="str">
        <f>IF($W109="","",INDEX(Îlots!$N$6:$N$65,$W109))</f>
        <v/>
      </c>
      <c r="E109" s="5"/>
      <c r="F109" s="5"/>
      <c r="G109" s="30" t="str">
        <f>IF($X109="","",INDEX(Fertilisants!$B$6:$B$45,$X109))</f>
        <v/>
      </c>
      <c r="H109" s="43"/>
      <c r="I109" s="44"/>
      <c r="J109" s="30" t="str">
        <f>IF($X109="","",INDEX(Fertilisants!$D$6:$D$45,$X109))</f>
        <v/>
      </c>
      <c r="K109" s="35" t="str">
        <f t="shared" si="8"/>
        <v/>
      </c>
      <c r="L109" s="36" t="str">
        <f>IF(OR($I109="",$X109=""),"",$I109*N(INDEX(Fertilisants!$E$6:$E$45,$X109)))</f>
        <v/>
      </c>
      <c r="M109" s="36" t="str">
        <f>IF(OR($I109="",$X109=""),"",$I109*N(INDEX(Fertilisants!$G$6:$G$45,$X109)))</f>
        <v/>
      </c>
      <c r="N109" s="36" t="str">
        <f>IF(OR($I109="",$X109=""),"",$I109*N(INDEX(Fertilisants!$H$6:$H$45,$X109)))</f>
        <v/>
      </c>
      <c r="O109" s="36" t="str">
        <f>IF(OR($I109="",$X109=""),"",$I109*N(INDEX(Fertilisants!$I$6:$I$45,$X109)))</f>
        <v/>
      </c>
      <c r="P109" s="36" t="str">
        <f t="shared" si="9"/>
        <v/>
      </c>
      <c r="Q109" s="5"/>
      <c r="R109" s="5"/>
      <c r="S109" s="8"/>
      <c r="T109" s="45" t="str">
        <f t="shared" si="10"/>
        <v/>
      </c>
      <c r="U109" s="5"/>
      <c r="W109" s="46" t="str">
        <f>IF($C109="","",IFERROR(MATCH($C109,Îlots!$C$6:$C$65,0),""))</f>
        <v/>
      </c>
      <c r="X109" s="46" t="str">
        <f>IF($F109="","",IFERROR(MATCH($F109,Fertilisants!$A$6:$A$45,0),""))</f>
        <v/>
      </c>
      <c r="Y109" s="46" t="str">
        <f>IF($W109="","",INDEX(Îlots!$D$6:$D$65,$W109))</f>
        <v/>
      </c>
      <c r="Z109" s="46" t="str">
        <f>IF($W109="","",INDEX(Îlots!$F$6:$F$65,$W109))</f>
        <v/>
      </c>
      <c r="AA109" s="46" t="str">
        <f>IF($W109="","",IF($E109=ApportCouvert,OccCouvert,INDEX(Îlots!$O$6:$O$65,$W109)))</f>
        <v/>
      </c>
      <c r="AB109" s="46" t="str">
        <f>IF(OR($AA109="",$G109="",$Z109="Non"),"",IFERROR(MATCH($AA109&amp;" | "&amp;$G109,Paramètres!$I$7:$I$41,0),""))</f>
        <v/>
      </c>
      <c r="AC109" s="46" t="str">
        <f t="shared" si="11"/>
        <v/>
      </c>
      <c r="AD109" s="46">
        <f>IF(OR($AB109="",$AC109=""),0,IF(OR(AND(INDEX(Paramètres!$J$7:$J$41,$AB109)&gt;0,IF(INDEX(Paramètres!$J$7:$J$41,$AB109)&lt;=INDEX(Paramètres!$K$7:$K$41,$AB109),AND($AC109&gt;=INDEX(Paramètres!$J$7:$J$41,$AB109),$AC109&lt;=INDEX(Paramètres!$K$7:$K$41,$AB109)),OR($AC109&gt;=INDEX(Paramètres!$J$7:$J$41,$AB109),$AC109&lt;=INDEX(Paramètres!$K$7:$K$41,$AB109)))),AND(INDEX(Paramètres!$L$7:$L$41,$AB109)&gt;0,IF(INDEX(Paramètres!$L$7:$L$41,$AB109)&lt;=INDEX(Paramètres!$M$7:$M$41,$AB109),AND($AC109&gt;=INDEX(Paramètres!$L$7:$L$41,$AB109),$AC109&lt;=INDEX(Paramètres!$M$7:$M$41,$AB109)),OR($AC109&gt;=INDEX(Paramètres!$L$7:$L$41,$AB109),$AC109&lt;=INDEX(Paramètres!$M$7:$M$41,$AB109))))),1,0))</f>
        <v>0</v>
      </c>
      <c r="AE109" s="46">
        <f>IF($X109="",0,IF(INDEX(Fertilisants!$C$6:$C$45,$X109)="Oui",1,0))</f>
        <v>0</v>
      </c>
      <c r="AF109" s="46" t="str">
        <f t="shared" si="12"/>
        <v/>
      </c>
      <c r="AG109" s="46" t="str">
        <f t="shared" si="13"/>
        <v/>
      </c>
      <c r="AH109" s="46" t="str">
        <f t="shared" si="14"/>
        <v/>
      </c>
      <c r="AI109" s="46" t="str">
        <f t="shared" si="15"/>
        <v/>
      </c>
    </row>
    <row r="110" spans="1:35" ht="18" customHeight="1" x14ac:dyDescent="0.25">
      <c r="A110" s="42" t="str">
        <f>IF(B110="","",COUNT($B$6:B110))</f>
        <v/>
      </c>
      <c r="B110" s="26"/>
      <c r="C110" s="5"/>
      <c r="D110" s="28" t="str">
        <f>IF($W110="","",INDEX(Îlots!$N$6:$N$65,$W110))</f>
        <v/>
      </c>
      <c r="E110" s="5"/>
      <c r="F110" s="5"/>
      <c r="G110" s="30" t="str">
        <f>IF($X110="","",INDEX(Fertilisants!$B$6:$B$45,$X110))</f>
        <v/>
      </c>
      <c r="H110" s="43"/>
      <c r="I110" s="44"/>
      <c r="J110" s="30" t="str">
        <f>IF($X110="","",INDEX(Fertilisants!$D$6:$D$45,$X110))</f>
        <v/>
      </c>
      <c r="K110" s="35" t="str">
        <f t="shared" si="8"/>
        <v/>
      </c>
      <c r="L110" s="36" t="str">
        <f>IF(OR($I110="",$X110=""),"",$I110*N(INDEX(Fertilisants!$E$6:$E$45,$X110)))</f>
        <v/>
      </c>
      <c r="M110" s="36" t="str">
        <f>IF(OR($I110="",$X110=""),"",$I110*N(INDEX(Fertilisants!$G$6:$G$45,$X110)))</f>
        <v/>
      </c>
      <c r="N110" s="36" t="str">
        <f>IF(OR($I110="",$X110=""),"",$I110*N(INDEX(Fertilisants!$H$6:$H$45,$X110)))</f>
        <v/>
      </c>
      <c r="O110" s="36" t="str">
        <f>IF(OR($I110="",$X110=""),"",$I110*N(INDEX(Fertilisants!$I$6:$I$45,$X110)))</f>
        <v/>
      </c>
      <c r="P110" s="36" t="str">
        <f t="shared" si="9"/>
        <v/>
      </c>
      <c r="Q110" s="5"/>
      <c r="R110" s="5"/>
      <c r="S110" s="8"/>
      <c r="T110" s="45" t="str">
        <f t="shared" si="10"/>
        <v/>
      </c>
      <c r="U110" s="5"/>
      <c r="W110" s="46" t="str">
        <f>IF($C110="","",IFERROR(MATCH($C110,Îlots!$C$6:$C$65,0),""))</f>
        <v/>
      </c>
      <c r="X110" s="46" t="str">
        <f>IF($F110="","",IFERROR(MATCH($F110,Fertilisants!$A$6:$A$45,0),""))</f>
        <v/>
      </c>
      <c r="Y110" s="46" t="str">
        <f>IF($W110="","",INDEX(Îlots!$D$6:$D$65,$W110))</f>
        <v/>
      </c>
      <c r="Z110" s="46" t="str">
        <f>IF($W110="","",INDEX(Îlots!$F$6:$F$65,$W110))</f>
        <v/>
      </c>
      <c r="AA110" s="46" t="str">
        <f>IF($W110="","",IF($E110=ApportCouvert,OccCouvert,INDEX(Îlots!$O$6:$O$65,$W110)))</f>
        <v/>
      </c>
      <c r="AB110" s="46" t="str">
        <f>IF(OR($AA110="",$G110="",$Z110="Non"),"",IFERROR(MATCH($AA110&amp;" | "&amp;$G110,Paramètres!$I$7:$I$41,0),""))</f>
        <v/>
      </c>
      <c r="AC110" s="46" t="str">
        <f t="shared" si="11"/>
        <v/>
      </c>
      <c r="AD110" s="46">
        <f>IF(OR($AB110="",$AC110=""),0,IF(OR(AND(INDEX(Paramètres!$J$7:$J$41,$AB110)&gt;0,IF(INDEX(Paramètres!$J$7:$J$41,$AB110)&lt;=INDEX(Paramètres!$K$7:$K$41,$AB110),AND($AC110&gt;=INDEX(Paramètres!$J$7:$J$41,$AB110),$AC110&lt;=INDEX(Paramètres!$K$7:$K$41,$AB110)),OR($AC110&gt;=INDEX(Paramètres!$J$7:$J$41,$AB110),$AC110&lt;=INDEX(Paramètres!$K$7:$K$41,$AB110)))),AND(INDEX(Paramètres!$L$7:$L$41,$AB110)&gt;0,IF(INDEX(Paramètres!$L$7:$L$41,$AB110)&lt;=INDEX(Paramètres!$M$7:$M$41,$AB110),AND($AC110&gt;=INDEX(Paramètres!$L$7:$L$41,$AB110),$AC110&lt;=INDEX(Paramètres!$M$7:$M$41,$AB110)),OR($AC110&gt;=INDEX(Paramètres!$L$7:$L$41,$AB110),$AC110&lt;=INDEX(Paramètres!$M$7:$M$41,$AB110))))),1,0))</f>
        <v>0</v>
      </c>
      <c r="AE110" s="46">
        <f>IF($X110="",0,IF(INDEX(Fertilisants!$C$6:$C$45,$X110)="Oui",1,0))</f>
        <v>0</v>
      </c>
      <c r="AF110" s="46" t="str">
        <f t="shared" si="12"/>
        <v/>
      </c>
      <c r="AG110" s="46" t="str">
        <f t="shared" si="13"/>
        <v/>
      </c>
      <c r="AH110" s="46" t="str">
        <f t="shared" si="14"/>
        <v/>
      </c>
      <c r="AI110" s="46" t="str">
        <f t="shared" si="15"/>
        <v/>
      </c>
    </row>
    <row r="111" spans="1:35" ht="18" customHeight="1" x14ac:dyDescent="0.25">
      <c r="A111" s="42" t="str">
        <f>IF(B111="","",COUNT($B$6:B111))</f>
        <v/>
      </c>
      <c r="B111" s="26"/>
      <c r="C111" s="5"/>
      <c r="D111" s="28" t="str">
        <f>IF($W111="","",INDEX(Îlots!$N$6:$N$65,$W111))</f>
        <v/>
      </c>
      <c r="E111" s="5"/>
      <c r="F111" s="5"/>
      <c r="G111" s="30" t="str">
        <f>IF($X111="","",INDEX(Fertilisants!$B$6:$B$45,$X111))</f>
        <v/>
      </c>
      <c r="H111" s="43"/>
      <c r="I111" s="44"/>
      <c r="J111" s="30" t="str">
        <f>IF($X111="","",INDEX(Fertilisants!$D$6:$D$45,$X111))</f>
        <v/>
      </c>
      <c r="K111" s="35" t="str">
        <f t="shared" si="8"/>
        <v/>
      </c>
      <c r="L111" s="36" t="str">
        <f>IF(OR($I111="",$X111=""),"",$I111*N(INDEX(Fertilisants!$E$6:$E$45,$X111)))</f>
        <v/>
      </c>
      <c r="M111" s="36" t="str">
        <f>IF(OR($I111="",$X111=""),"",$I111*N(INDEX(Fertilisants!$G$6:$G$45,$X111)))</f>
        <v/>
      </c>
      <c r="N111" s="36" t="str">
        <f>IF(OR($I111="",$X111=""),"",$I111*N(INDEX(Fertilisants!$H$6:$H$45,$X111)))</f>
        <v/>
      </c>
      <c r="O111" s="36" t="str">
        <f>IF(OR($I111="",$X111=""),"",$I111*N(INDEX(Fertilisants!$I$6:$I$45,$X111)))</f>
        <v/>
      </c>
      <c r="P111" s="36" t="str">
        <f t="shared" si="9"/>
        <v/>
      </c>
      <c r="Q111" s="5"/>
      <c r="R111" s="5"/>
      <c r="S111" s="8"/>
      <c r="T111" s="45" t="str">
        <f t="shared" si="10"/>
        <v/>
      </c>
      <c r="U111" s="5"/>
      <c r="W111" s="46" t="str">
        <f>IF($C111="","",IFERROR(MATCH($C111,Îlots!$C$6:$C$65,0),""))</f>
        <v/>
      </c>
      <c r="X111" s="46" t="str">
        <f>IF($F111="","",IFERROR(MATCH($F111,Fertilisants!$A$6:$A$45,0),""))</f>
        <v/>
      </c>
      <c r="Y111" s="46" t="str">
        <f>IF($W111="","",INDEX(Îlots!$D$6:$D$65,$W111))</f>
        <v/>
      </c>
      <c r="Z111" s="46" t="str">
        <f>IF($W111="","",INDEX(Îlots!$F$6:$F$65,$W111))</f>
        <v/>
      </c>
      <c r="AA111" s="46" t="str">
        <f>IF($W111="","",IF($E111=ApportCouvert,OccCouvert,INDEX(Îlots!$O$6:$O$65,$W111)))</f>
        <v/>
      </c>
      <c r="AB111" s="46" t="str">
        <f>IF(OR($AA111="",$G111="",$Z111="Non"),"",IFERROR(MATCH($AA111&amp;" | "&amp;$G111,Paramètres!$I$7:$I$41,0),""))</f>
        <v/>
      </c>
      <c r="AC111" s="46" t="str">
        <f t="shared" si="11"/>
        <v/>
      </c>
      <c r="AD111" s="46">
        <f>IF(OR($AB111="",$AC111=""),0,IF(OR(AND(INDEX(Paramètres!$J$7:$J$41,$AB111)&gt;0,IF(INDEX(Paramètres!$J$7:$J$41,$AB111)&lt;=INDEX(Paramètres!$K$7:$K$41,$AB111),AND($AC111&gt;=INDEX(Paramètres!$J$7:$J$41,$AB111),$AC111&lt;=INDEX(Paramètres!$K$7:$K$41,$AB111)),OR($AC111&gt;=INDEX(Paramètres!$J$7:$J$41,$AB111),$AC111&lt;=INDEX(Paramètres!$K$7:$K$41,$AB111)))),AND(INDEX(Paramètres!$L$7:$L$41,$AB111)&gt;0,IF(INDEX(Paramètres!$L$7:$L$41,$AB111)&lt;=INDEX(Paramètres!$M$7:$M$41,$AB111),AND($AC111&gt;=INDEX(Paramètres!$L$7:$L$41,$AB111),$AC111&lt;=INDEX(Paramètres!$M$7:$M$41,$AB111)),OR($AC111&gt;=INDEX(Paramètres!$L$7:$L$41,$AB111),$AC111&lt;=INDEX(Paramètres!$M$7:$M$41,$AB111))))),1,0))</f>
        <v>0</v>
      </c>
      <c r="AE111" s="46">
        <f>IF($X111="",0,IF(INDEX(Fertilisants!$C$6:$C$45,$X111)="Oui",1,0))</f>
        <v>0</v>
      </c>
      <c r="AF111" s="46" t="str">
        <f t="shared" si="12"/>
        <v/>
      </c>
      <c r="AG111" s="46" t="str">
        <f t="shared" si="13"/>
        <v/>
      </c>
      <c r="AH111" s="46" t="str">
        <f t="shared" si="14"/>
        <v/>
      </c>
      <c r="AI111" s="46" t="str">
        <f t="shared" si="15"/>
        <v/>
      </c>
    </row>
    <row r="112" spans="1:35" ht="18" customHeight="1" x14ac:dyDescent="0.25">
      <c r="A112" s="42" t="str">
        <f>IF(B112="","",COUNT($B$6:B112))</f>
        <v/>
      </c>
      <c r="B112" s="26"/>
      <c r="C112" s="5"/>
      <c r="D112" s="28" t="str">
        <f>IF($W112="","",INDEX(Îlots!$N$6:$N$65,$W112))</f>
        <v/>
      </c>
      <c r="E112" s="5"/>
      <c r="F112" s="5"/>
      <c r="G112" s="30" t="str">
        <f>IF($X112="","",INDEX(Fertilisants!$B$6:$B$45,$X112))</f>
        <v/>
      </c>
      <c r="H112" s="43"/>
      <c r="I112" s="44"/>
      <c r="J112" s="30" t="str">
        <f>IF($X112="","",INDEX(Fertilisants!$D$6:$D$45,$X112))</f>
        <v/>
      </c>
      <c r="K112" s="35" t="str">
        <f t="shared" si="8"/>
        <v/>
      </c>
      <c r="L112" s="36" t="str">
        <f>IF(OR($I112="",$X112=""),"",$I112*N(INDEX(Fertilisants!$E$6:$E$45,$X112)))</f>
        <v/>
      </c>
      <c r="M112" s="36" t="str">
        <f>IF(OR($I112="",$X112=""),"",$I112*N(INDEX(Fertilisants!$G$6:$G$45,$X112)))</f>
        <v/>
      </c>
      <c r="N112" s="36" t="str">
        <f>IF(OR($I112="",$X112=""),"",$I112*N(INDEX(Fertilisants!$H$6:$H$45,$X112)))</f>
        <v/>
      </c>
      <c r="O112" s="36" t="str">
        <f>IF(OR($I112="",$X112=""),"",$I112*N(INDEX(Fertilisants!$I$6:$I$45,$X112)))</f>
        <v/>
      </c>
      <c r="P112" s="36" t="str">
        <f t="shared" si="9"/>
        <v/>
      </c>
      <c r="Q112" s="5"/>
      <c r="R112" s="5"/>
      <c r="S112" s="8"/>
      <c r="T112" s="45" t="str">
        <f t="shared" si="10"/>
        <v/>
      </c>
      <c r="U112" s="5"/>
      <c r="W112" s="46" t="str">
        <f>IF($C112="","",IFERROR(MATCH($C112,Îlots!$C$6:$C$65,0),""))</f>
        <v/>
      </c>
      <c r="X112" s="46" t="str">
        <f>IF($F112="","",IFERROR(MATCH($F112,Fertilisants!$A$6:$A$45,0),""))</f>
        <v/>
      </c>
      <c r="Y112" s="46" t="str">
        <f>IF($W112="","",INDEX(Îlots!$D$6:$D$65,$W112))</f>
        <v/>
      </c>
      <c r="Z112" s="46" t="str">
        <f>IF($W112="","",INDEX(Îlots!$F$6:$F$65,$W112))</f>
        <v/>
      </c>
      <c r="AA112" s="46" t="str">
        <f>IF($W112="","",IF($E112=ApportCouvert,OccCouvert,INDEX(Îlots!$O$6:$O$65,$W112)))</f>
        <v/>
      </c>
      <c r="AB112" s="46" t="str">
        <f>IF(OR($AA112="",$G112="",$Z112="Non"),"",IFERROR(MATCH($AA112&amp;" | "&amp;$G112,Paramètres!$I$7:$I$41,0),""))</f>
        <v/>
      </c>
      <c r="AC112" s="46" t="str">
        <f t="shared" si="11"/>
        <v/>
      </c>
      <c r="AD112" s="46">
        <f>IF(OR($AB112="",$AC112=""),0,IF(OR(AND(INDEX(Paramètres!$J$7:$J$41,$AB112)&gt;0,IF(INDEX(Paramètres!$J$7:$J$41,$AB112)&lt;=INDEX(Paramètres!$K$7:$K$41,$AB112),AND($AC112&gt;=INDEX(Paramètres!$J$7:$J$41,$AB112),$AC112&lt;=INDEX(Paramètres!$K$7:$K$41,$AB112)),OR($AC112&gt;=INDEX(Paramètres!$J$7:$J$41,$AB112),$AC112&lt;=INDEX(Paramètres!$K$7:$K$41,$AB112)))),AND(INDEX(Paramètres!$L$7:$L$41,$AB112)&gt;0,IF(INDEX(Paramètres!$L$7:$L$41,$AB112)&lt;=INDEX(Paramètres!$M$7:$M$41,$AB112),AND($AC112&gt;=INDEX(Paramètres!$L$7:$L$41,$AB112),$AC112&lt;=INDEX(Paramètres!$M$7:$M$41,$AB112)),OR($AC112&gt;=INDEX(Paramètres!$L$7:$L$41,$AB112),$AC112&lt;=INDEX(Paramètres!$M$7:$M$41,$AB112))))),1,0))</f>
        <v>0</v>
      </c>
      <c r="AE112" s="46">
        <f>IF($X112="",0,IF(INDEX(Fertilisants!$C$6:$C$45,$X112)="Oui",1,0))</f>
        <v>0</v>
      </c>
      <c r="AF112" s="46" t="str">
        <f t="shared" si="12"/>
        <v/>
      </c>
      <c r="AG112" s="46" t="str">
        <f t="shared" si="13"/>
        <v/>
      </c>
      <c r="AH112" s="46" t="str">
        <f t="shared" si="14"/>
        <v/>
      </c>
      <c r="AI112" s="46" t="str">
        <f t="shared" si="15"/>
        <v/>
      </c>
    </row>
    <row r="113" spans="1:35" ht="18" customHeight="1" x14ac:dyDescent="0.25">
      <c r="A113" s="42" t="str">
        <f>IF(B113="","",COUNT($B$6:B113))</f>
        <v/>
      </c>
      <c r="B113" s="26"/>
      <c r="C113" s="5"/>
      <c r="D113" s="28" t="str">
        <f>IF($W113="","",INDEX(Îlots!$N$6:$N$65,$W113))</f>
        <v/>
      </c>
      <c r="E113" s="5"/>
      <c r="F113" s="5"/>
      <c r="G113" s="30" t="str">
        <f>IF($X113="","",INDEX(Fertilisants!$B$6:$B$45,$X113))</f>
        <v/>
      </c>
      <c r="H113" s="43"/>
      <c r="I113" s="44"/>
      <c r="J113" s="30" t="str">
        <f>IF($X113="","",INDEX(Fertilisants!$D$6:$D$45,$X113))</f>
        <v/>
      </c>
      <c r="K113" s="35" t="str">
        <f t="shared" si="8"/>
        <v/>
      </c>
      <c r="L113" s="36" t="str">
        <f>IF(OR($I113="",$X113=""),"",$I113*N(INDEX(Fertilisants!$E$6:$E$45,$X113)))</f>
        <v/>
      </c>
      <c r="M113" s="36" t="str">
        <f>IF(OR($I113="",$X113=""),"",$I113*N(INDEX(Fertilisants!$G$6:$G$45,$X113)))</f>
        <v/>
      </c>
      <c r="N113" s="36" t="str">
        <f>IF(OR($I113="",$X113=""),"",$I113*N(INDEX(Fertilisants!$H$6:$H$45,$X113)))</f>
        <v/>
      </c>
      <c r="O113" s="36" t="str">
        <f>IF(OR($I113="",$X113=""),"",$I113*N(INDEX(Fertilisants!$I$6:$I$45,$X113)))</f>
        <v/>
      </c>
      <c r="P113" s="36" t="str">
        <f t="shared" si="9"/>
        <v/>
      </c>
      <c r="Q113" s="5"/>
      <c r="R113" s="5"/>
      <c r="S113" s="8"/>
      <c r="T113" s="45" t="str">
        <f t="shared" si="10"/>
        <v/>
      </c>
      <c r="U113" s="5"/>
      <c r="W113" s="46" t="str">
        <f>IF($C113="","",IFERROR(MATCH($C113,Îlots!$C$6:$C$65,0),""))</f>
        <v/>
      </c>
      <c r="X113" s="46" t="str">
        <f>IF($F113="","",IFERROR(MATCH($F113,Fertilisants!$A$6:$A$45,0),""))</f>
        <v/>
      </c>
      <c r="Y113" s="46" t="str">
        <f>IF($W113="","",INDEX(Îlots!$D$6:$D$65,$W113))</f>
        <v/>
      </c>
      <c r="Z113" s="46" t="str">
        <f>IF($W113="","",INDEX(Îlots!$F$6:$F$65,$W113))</f>
        <v/>
      </c>
      <c r="AA113" s="46" t="str">
        <f>IF($W113="","",IF($E113=ApportCouvert,OccCouvert,INDEX(Îlots!$O$6:$O$65,$W113)))</f>
        <v/>
      </c>
      <c r="AB113" s="46" t="str">
        <f>IF(OR($AA113="",$G113="",$Z113="Non"),"",IFERROR(MATCH($AA113&amp;" | "&amp;$G113,Paramètres!$I$7:$I$41,0),""))</f>
        <v/>
      </c>
      <c r="AC113" s="46" t="str">
        <f t="shared" si="11"/>
        <v/>
      </c>
      <c r="AD113" s="46">
        <f>IF(OR($AB113="",$AC113=""),0,IF(OR(AND(INDEX(Paramètres!$J$7:$J$41,$AB113)&gt;0,IF(INDEX(Paramètres!$J$7:$J$41,$AB113)&lt;=INDEX(Paramètres!$K$7:$K$41,$AB113),AND($AC113&gt;=INDEX(Paramètres!$J$7:$J$41,$AB113),$AC113&lt;=INDEX(Paramètres!$K$7:$K$41,$AB113)),OR($AC113&gt;=INDEX(Paramètres!$J$7:$J$41,$AB113),$AC113&lt;=INDEX(Paramètres!$K$7:$K$41,$AB113)))),AND(INDEX(Paramètres!$L$7:$L$41,$AB113)&gt;0,IF(INDEX(Paramètres!$L$7:$L$41,$AB113)&lt;=INDEX(Paramètres!$M$7:$M$41,$AB113),AND($AC113&gt;=INDEX(Paramètres!$L$7:$L$41,$AB113),$AC113&lt;=INDEX(Paramètres!$M$7:$M$41,$AB113)),OR($AC113&gt;=INDEX(Paramètres!$L$7:$L$41,$AB113),$AC113&lt;=INDEX(Paramètres!$M$7:$M$41,$AB113))))),1,0))</f>
        <v>0</v>
      </c>
      <c r="AE113" s="46">
        <f>IF($X113="",0,IF(INDEX(Fertilisants!$C$6:$C$45,$X113)="Oui",1,0))</f>
        <v>0</v>
      </c>
      <c r="AF113" s="46" t="str">
        <f t="shared" si="12"/>
        <v/>
      </c>
      <c r="AG113" s="46" t="str">
        <f t="shared" si="13"/>
        <v/>
      </c>
      <c r="AH113" s="46" t="str">
        <f t="shared" si="14"/>
        <v/>
      </c>
      <c r="AI113" s="46" t="str">
        <f t="shared" si="15"/>
        <v/>
      </c>
    </row>
    <row r="114" spans="1:35" ht="18" customHeight="1" x14ac:dyDescent="0.25">
      <c r="A114" s="42" t="str">
        <f>IF(B114="","",COUNT($B$6:B114))</f>
        <v/>
      </c>
      <c r="B114" s="26"/>
      <c r="C114" s="5"/>
      <c r="D114" s="28" t="str">
        <f>IF($W114="","",INDEX(Îlots!$N$6:$N$65,$W114))</f>
        <v/>
      </c>
      <c r="E114" s="5"/>
      <c r="F114" s="5"/>
      <c r="G114" s="30" t="str">
        <f>IF($X114="","",INDEX(Fertilisants!$B$6:$B$45,$X114))</f>
        <v/>
      </c>
      <c r="H114" s="43"/>
      <c r="I114" s="44"/>
      <c r="J114" s="30" t="str">
        <f>IF($X114="","",INDEX(Fertilisants!$D$6:$D$45,$X114))</f>
        <v/>
      </c>
      <c r="K114" s="35" t="str">
        <f t="shared" si="8"/>
        <v/>
      </c>
      <c r="L114" s="36" t="str">
        <f>IF(OR($I114="",$X114=""),"",$I114*N(INDEX(Fertilisants!$E$6:$E$45,$X114)))</f>
        <v/>
      </c>
      <c r="M114" s="36" t="str">
        <f>IF(OR($I114="",$X114=""),"",$I114*N(INDEX(Fertilisants!$G$6:$G$45,$X114)))</f>
        <v/>
      </c>
      <c r="N114" s="36" t="str">
        <f>IF(OR($I114="",$X114=""),"",$I114*N(INDEX(Fertilisants!$H$6:$H$45,$X114)))</f>
        <v/>
      </c>
      <c r="O114" s="36" t="str">
        <f>IF(OR($I114="",$X114=""),"",$I114*N(INDEX(Fertilisants!$I$6:$I$45,$X114)))</f>
        <v/>
      </c>
      <c r="P114" s="36" t="str">
        <f t="shared" si="9"/>
        <v/>
      </c>
      <c r="Q114" s="5"/>
      <c r="R114" s="5"/>
      <c r="S114" s="8"/>
      <c r="T114" s="45" t="str">
        <f t="shared" si="10"/>
        <v/>
      </c>
      <c r="U114" s="5"/>
      <c r="W114" s="46" t="str">
        <f>IF($C114="","",IFERROR(MATCH($C114,Îlots!$C$6:$C$65,0),""))</f>
        <v/>
      </c>
      <c r="X114" s="46" t="str">
        <f>IF($F114="","",IFERROR(MATCH($F114,Fertilisants!$A$6:$A$45,0),""))</f>
        <v/>
      </c>
      <c r="Y114" s="46" t="str">
        <f>IF($W114="","",INDEX(Îlots!$D$6:$D$65,$W114))</f>
        <v/>
      </c>
      <c r="Z114" s="46" t="str">
        <f>IF($W114="","",INDEX(Îlots!$F$6:$F$65,$W114))</f>
        <v/>
      </c>
      <c r="AA114" s="46" t="str">
        <f>IF($W114="","",IF($E114=ApportCouvert,OccCouvert,INDEX(Îlots!$O$6:$O$65,$W114)))</f>
        <v/>
      </c>
      <c r="AB114" s="46" t="str">
        <f>IF(OR($AA114="",$G114="",$Z114="Non"),"",IFERROR(MATCH($AA114&amp;" | "&amp;$G114,Paramètres!$I$7:$I$41,0),""))</f>
        <v/>
      </c>
      <c r="AC114" s="46" t="str">
        <f t="shared" si="11"/>
        <v/>
      </c>
      <c r="AD114" s="46">
        <f>IF(OR($AB114="",$AC114=""),0,IF(OR(AND(INDEX(Paramètres!$J$7:$J$41,$AB114)&gt;0,IF(INDEX(Paramètres!$J$7:$J$41,$AB114)&lt;=INDEX(Paramètres!$K$7:$K$41,$AB114),AND($AC114&gt;=INDEX(Paramètres!$J$7:$J$41,$AB114),$AC114&lt;=INDEX(Paramètres!$K$7:$K$41,$AB114)),OR($AC114&gt;=INDEX(Paramètres!$J$7:$J$41,$AB114),$AC114&lt;=INDEX(Paramètres!$K$7:$K$41,$AB114)))),AND(INDEX(Paramètres!$L$7:$L$41,$AB114)&gt;0,IF(INDEX(Paramètres!$L$7:$L$41,$AB114)&lt;=INDEX(Paramètres!$M$7:$M$41,$AB114),AND($AC114&gt;=INDEX(Paramètres!$L$7:$L$41,$AB114),$AC114&lt;=INDEX(Paramètres!$M$7:$M$41,$AB114)),OR($AC114&gt;=INDEX(Paramètres!$L$7:$L$41,$AB114),$AC114&lt;=INDEX(Paramètres!$M$7:$M$41,$AB114))))),1,0))</f>
        <v>0</v>
      </c>
      <c r="AE114" s="46">
        <f>IF($X114="",0,IF(INDEX(Fertilisants!$C$6:$C$45,$X114)="Oui",1,0))</f>
        <v>0</v>
      </c>
      <c r="AF114" s="46" t="str">
        <f t="shared" si="12"/>
        <v/>
      </c>
      <c r="AG114" s="46" t="str">
        <f t="shared" si="13"/>
        <v/>
      </c>
      <c r="AH114" s="46" t="str">
        <f t="shared" si="14"/>
        <v/>
      </c>
      <c r="AI114" s="46" t="str">
        <f t="shared" si="15"/>
        <v/>
      </c>
    </row>
    <row r="115" spans="1:35" ht="18" customHeight="1" x14ac:dyDescent="0.25">
      <c r="A115" s="42" t="str">
        <f>IF(B115="","",COUNT($B$6:B115))</f>
        <v/>
      </c>
      <c r="B115" s="26"/>
      <c r="C115" s="5"/>
      <c r="D115" s="28" t="str">
        <f>IF($W115="","",INDEX(Îlots!$N$6:$N$65,$W115))</f>
        <v/>
      </c>
      <c r="E115" s="5"/>
      <c r="F115" s="5"/>
      <c r="G115" s="30" t="str">
        <f>IF($X115="","",INDEX(Fertilisants!$B$6:$B$45,$X115))</f>
        <v/>
      </c>
      <c r="H115" s="43"/>
      <c r="I115" s="44"/>
      <c r="J115" s="30" t="str">
        <f>IF($X115="","",INDEX(Fertilisants!$D$6:$D$45,$X115))</f>
        <v/>
      </c>
      <c r="K115" s="35" t="str">
        <f t="shared" si="8"/>
        <v/>
      </c>
      <c r="L115" s="36" t="str">
        <f>IF(OR($I115="",$X115=""),"",$I115*N(INDEX(Fertilisants!$E$6:$E$45,$X115)))</f>
        <v/>
      </c>
      <c r="M115" s="36" t="str">
        <f>IF(OR($I115="",$X115=""),"",$I115*N(INDEX(Fertilisants!$G$6:$G$45,$X115)))</f>
        <v/>
      </c>
      <c r="N115" s="36" t="str">
        <f>IF(OR($I115="",$X115=""),"",$I115*N(INDEX(Fertilisants!$H$6:$H$45,$X115)))</f>
        <v/>
      </c>
      <c r="O115" s="36" t="str">
        <f>IF(OR($I115="",$X115=""),"",$I115*N(INDEX(Fertilisants!$I$6:$I$45,$X115)))</f>
        <v/>
      </c>
      <c r="P115" s="36" t="str">
        <f t="shared" si="9"/>
        <v/>
      </c>
      <c r="Q115" s="5"/>
      <c r="R115" s="5"/>
      <c r="S115" s="8"/>
      <c r="T115" s="45" t="str">
        <f t="shared" si="10"/>
        <v/>
      </c>
      <c r="U115" s="5"/>
      <c r="W115" s="46" t="str">
        <f>IF($C115="","",IFERROR(MATCH($C115,Îlots!$C$6:$C$65,0),""))</f>
        <v/>
      </c>
      <c r="X115" s="46" t="str">
        <f>IF($F115="","",IFERROR(MATCH($F115,Fertilisants!$A$6:$A$45,0),""))</f>
        <v/>
      </c>
      <c r="Y115" s="46" t="str">
        <f>IF($W115="","",INDEX(Îlots!$D$6:$D$65,$W115))</f>
        <v/>
      </c>
      <c r="Z115" s="46" t="str">
        <f>IF($W115="","",INDEX(Îlots!$F$6:$F$65,$W115))</f>
        <v/>
      </c>
      <c r="AA115" s="46" t="str">
        <f>IF($W115="","",IF($E115=ApportCouvert,OccCouvert,INDEX(Îlots!$O$6:$O$65,$W115)))</f>
        <v/>
      </c>
      <c r="AB115" s="46" t="str">
        <f>IF(OR($AA115="",$G115="",$Z115="Non"),"",IFERROR(MATCH($AA115&amp;" | "&amp;$G115,Paramètres!$I$7:$I$41,0),""))</f>
        <v/>
      </c>
      <c r="AC115" s="46" t="str">
        <f t="shared" si="11"/>
        <v/>
      </c>
      <c r="AD115" s="46">
        <f>IF(OR($AB115="",$AC115=""),0,IF(OR(AND(INDEX(Paramètres!$J$7:$J$41,$AB115)&gt;0,IF(INDEX(Paramètres!$J$7:$J$41,$AB115)&lt;=INDEX(Paramètres!$K$7:$K$41,$AB115),AND($AC115&gt;=INDEX(Paramètres!$J$7:$J$41,$AB115),$AC115&lt;=INDEX(Paramètres!$K$7:$K$41,$AB115)),OR($AC115&gt;=INDEX(Paramètres!$J$7:$J$41,$AB115),$AC115&lt;=INDEX(Paramètres!$K$7:$K$41,$AB115)))),AND(INDEX(Paramètres!$L$7:$L$41,$AB115)&gt;0,IF(INDEX(Paramètres!$L$7:$L$41,$AB115)&lt;=INDEX(Paramètres!$M$7:$M$41,$AB115),AND($AC115&gt;=INDEX(Paramètres!$L$7:$L$41,$AB115),$AC115&lt;=INDEX(Paramètres!$M$7:$M$41,$AB115)),OR($AC115&gt;=INDEX(Paramètres!$L$7:$L$41,$AB115),$AC115&lt;=INDEX(Paramètres!$M$7:$M$41,$AB115))))),1,0))</f>
        <v>0</v>
      </c>
      <c r="AE115" s="46">
        <f>IF($X115="",0,IF(INDEX(Fertilisants!$C$6:$C$45,$X115)="Oui",1,0))</f>
        <v>0</v>
      </c>
      <c r="AF115" s="46" t="str">
        <f t="shared" si="12"/>
        <v/>
      </c>
      <c r="AG115" s="46" t="str">
        <f t="shared" si="13"/>
        <v/>
      </c>
      <c r="AH115" s="46" t="str">
        <f t="shared" si="14"/>
        <v/>
      </c>
      <c r="AI115" s="46" t="str">
        <f t="shared" si="15"/>
        <v/>
      </c>
    </row>
    <row r="116" spans="1:35" ht="18" customHeight="1" x14ac:dyDescent="0.25">
      <c r="A116" s="42" t="str">
        <f>IF(B116="","",COUNT($B$6:B116))</f>
        <v/>
      </c>
      <c r="B116" s="26"/>
      <c r="C116" s="5"/>
      <c r="D116" s="28" t="str">
        <f>IF($W116="","",INDEX(Îlots!$N$6:$N$65,$W116))</f>
        <v/>
      </c>
      <c r="E116" s="5"/>
      <c r="F116" s="5"/>
      <c r="G116" s="30" t="str">
        <f>IF($X116="","",INDEX(Fertilisants!$B$6:$B$45,$X116))</f>
        <v/>
      </c>
      <c r="H116" s="43"/>
      <c r="I116" s="44"/>
      <c r="J116" s="30" t="str">
        <f>IF($X116="","",INDEX(Fertilisants!$D$6:$D$45,$X116))</f>
        <v/>
      </c>
      <c r="K116" s="35" t="str">
        <f t="shared" si="8"/>
        <v/>
      </c>
      <c r="L116" s="36" t="str">
        <f>IF(OR($I116="",$X116=""),"",$I116*N(INDEX(Fertilisants!$E$6:$E$45,$X116)))</f>
        <v/>
      </c>
      <c r="M116" s="36" t="str">
        <f>IF(OR($I116="",$X116=""),"",$I116*N(INDEX(Fertilisants!$G$6:$G$45,$X116)))</f>
        <v/>
      </c>
      <c r="N116" s="36" t="str">
        <f>IF(OR($I116="",$X116=""),"",$I116*N(INDEX(Fertilisants!$H$6:$H$45,$X116)))</f>
        <v/>
      </c>
      <c r="O116" s="36" t="str">
        <f>IF(OR($I116="",$X116=""),"",$I116*N(INDEX(Fertilisants!$I$6:$I$45,$X116)))</f>
        <v/>
      </c>
      <c r="P116" s="36" t="str">
        <f t="shared" si="9"/>
        <v/>
      </c>
      <c r="Q116" s="5"/>
      <c r="R116" s="5"/>
      <c r="S116" s="8"/>
      <c r="T116" s="45" t="str">
        <f t="shared" si="10"/>
        <v/>
      </c>
      <c r="U116" s="5"/>
      <c r="W116" s="46" t="str">
        <f>IF($C116="","",IFERROR(MATCH($C116,Îlots!$C$6:$C$65,0),""))</f>
        <v/>
      </c>
      <c r="X116" s="46" t="str">
        <f>IF($F116="","",IFERROR(MATCH($F116,Fertilisants!$A$6:$A$45,0),""))</f>
        <v/>
      </c>
      <c r="Y116" s="46" t="str">
        <f>IF($W116="","",INDEX(Îlots!$D$6:$D$65,$W116))</f>
        <v/>
      </c>
      <c r="Z116" s="46" t="str">
        <f>IF($W116="","",INDEX(Îlots!$F$6:$F$65,$W116))</f>
        <v/>
      </c>
      <c r="AA116" s="46" t="str">
        <f>IF($W116="","",IF($E116=ApportCouvert,OccCouvert,INDEX(Îlots!$O$6:$O$65,$W116)))</f>
        <v/>
      </c>
      <c r="AB116" s="46" t="str">
        <f>IF(OR($AA116="",$G116="",$Z116="Non"),"",IFERROR(MATCH($AA116&amp;" | "&amp;$G116,Paramètres!$I$7:$I$41,0),""))</f>
        <v/>
      </c>
      <c r="AC116" s="46" t="str">
        <f t="shared" si="11"/>
        <v/>
      </c>
      <c r="AD116" s="46">
        <f>IF(OR($AB116="",$AC116=""),0,IF(OR(AND(INDEX(Paramètres!$J$7:$J$41,$AB116)&gt;0,IF(INDEX(Paramètres!$J$7:$J$41,$AB116)&lt;=INDEX(Paramètres!$K$7:$K$41,$AB116),AND($AC116&gt;=INDEX(Paramètres!$J$7:$J$41,$AB116),$AC116&lt;=INDEX(Paramètres!$K$7:$K$41,$AB116)),OR($AC116&gt;=INDEX(Paramètres!$J$7:$J$41,$AB116),$AC116&lt;=INDEX(Paramètres!$K$7:$K$41,$AB116)))),AND(INDEX(Paramètres!$L$7:$L$41,$AB116)&gt;0,IF(INDEX(Paramètres!$L$7:$L$41,$AB116)&lt;=INDEX(Paramètres!$M$7:$M$41,$AB116),AND($AC116&gt;=INDEX(Paramètres!$L$7:$L$41,$AB116),$AC116&lt;=INDEX(Paramètres!$M$7:$M$41,$AB116)),OR($AC116&gt;=INDEX(Paramètres!$L$7:$L$41,$AB116),$AC116&lt;=INDEX(Paramètres!$M$7:$M$41,$AB116))))),1,0))</f>
        <v>0</v>
      </c>
      <c r="AE116" s="46">
        <f>IF($X116="",0,IF(INDEX(Fertilisants!$C$6:$C$45,$X116)="Oui",1,0))</f>
        <v>0</v>
      </c>
      <c r="AF116" s="46" t="str">
        <f t="shared" si="12"/>
        <v/>
      </c>
      <c r="AG116" s="46" t="str">
        <f t="shared" si="13"/>
        <v/>
      </c>
      <c r="AH116" s="46" t="str">
        <f t="shared" si="14"/>
        <v/>
      </c>
      <c r="AI116" s="46" t="str">
        <f t="shared" si="15"/>
        <v/>
      </c>
    </row>
    <row r="117" spans="1:35" ht="18" customHeight="1" x14ac:dyDescent="0.25">
      <c r="A117" s="42" t="str">
        <f>IF(B117="","",COUNT($B$6:B117))</f>
        <v/>
      </c>
      <c r="B117" s="26"/>
      <c r="C117" s="5"/>
      <c r="D117" s="28" t="str">
        <f>IF($W117="","",INDEX(Îlots!$N$6:$N$65,$W117))</f>
        <v/>
      </c>
      <c r="E117" s="5"/>
      <c r="F117" s="5"/>
      <c r="G117" s="30" t="str">
        <f>IF($X117="","",INDEX(Fertilisants!$B$6:$B$45,$X117))</f>
        <v/>
      </c>
      <c r="H117" s="43"/>
      <c r="I117" s="44"/>
      <c r="J117" s="30" t="str">
        <f>IF($X117="","",INDEX(Fertilisants!$D$6:$D$45,$X117))</f>
        <v/>
      </c>
      <c r="K117" s="35" t="str">
        <f t="shared" si="8"/>
        <v/>
      </c>
      <c r="L117" s="36" t="str">
        <f>IF(OR($I117="",$X117=""),"",$I117*N(INDEX(Fertilisants!$E$6:$E$45,$X117)))</f>
        <v/>
      </c>
      <c r="M117" s="36" t="str">
        <f>IF(OR($I117="",$X117=""),"",$I117*N(INDEX(Fertilisants!$G$6:$G$45,$X117)))</f>
        <v/>
      </c>
      <c r="N117" s="36" t="str">
        <f>IF(OR($I117="",$X117=""),"",$I117*N(INDEX(Fertilisants!$H$6:$H$45,$X117)))</f>
        <v/>
      </c>
      <c r="O117" s="36" t="str">
        <f>IF(OR($I117="",$X117=""),"",$I117*N(INDEX(Fertilisants!$I$6:$I$45,$X117)))</f>
        <v/>
      </c>
      <c r="P117" s="36" t="str">
        <f t="shared" si="9"/>
        <v/>
      </c>
      <c r="Q117" s="5"/>
      <c r="R117" s="5"/>
      <c r="S117" s="8"/>
      <c r="T117" s="45" t="str">
        <f t="shared" si="10"/>
        <v/>
      </c>
      <c r="U117" s="5"/>
      <c r="W117" s="46" t="str">
        <f>IF($C117="","",IFERROR(MATCH($C117,Îlots!$C$6:$C$65,0),""))</f>
        <v/>
      </c>
      <c r="X117" s="46" t="str">
        <f>IF($F117="","",IFERROR(MATCH($F117,Fertilisants!$A$6:$A$45,0),""))</f>
        <v/>
      </c>
      <c r="Y117" s="46" t="str">
        <f>IF($W117="","",INDEX(Îlots!$D$6:$D$65,$W117))</f>
        <v/>
      </c>
      <c r="Z117" s="46" t="str">
        <f>IF($W117="","",INDEX(Îlots!$F$6:$F$65,$W117))</f>
        <v/>
      </c>
      <c r="AA117" s="46" t="str">
        <f>IF($W117="","",IF($E117=ApportCouvert,OccCouvert,INDEX(Îlots!$O$6:$O$65,$W117)))</f>
        <v/>
      </c>
      <c r="AB117" s="46" t="str">
        <f>IF(OR($AA117="",$G117="",$Z117="Non"),"",IFERROR(MATCH($AA117&amp;" | "&amp;$G117,Paramètres!$I$7:$I$41,0),""))</f>
        <v/>
      </c>
      <c r="AC117" s="46" t="str">
        <f t="shared" si="11"/>
        <v/>
      </c>
      <c r="AD117" s="46">
        <f>IF(OR($AB117="",$AC117=""),0,IF(OR(AND(INDEX(Paramètres!$J$7:$J$41,$AB117)&gt;0,IF(INDEX(Paramètres!$J$7:$J$41,$AB117)&lt;=INDEX(Paramètres!$K$7:$K$41,$AB117),AND($AC117&gt;=INDEX(Paramètres!$J$7:$J$41,$AB117),$AC117&lt;=INDEX(Paramètres!$K$7:$K$41,$AB117)),OR($AC117&gt;=INDEX(Paramètres!$J$7:$J$41,$AB117),$AC117&lt;=INDEX(Paramètres!$K$7:$K$41,$AB117)))),AND(INDEX(Paramètres!$L$7:$L$41,$AB117)&gt;0,IF(INDEX(Paramètres!$L$7:$L$41,$AB117)&lt;=INDEX(Paramètres!$M$7:$M$41,$AB117),AND($AC117&gt;=INDEX(Paramètres!$L$7:$L$41,$AB117),$AC117&lt;=INDEX(Paramètres!$M$7:$M$41,$AB117)),OR($AC117&gt;=INDEX(Paramètres!$L$7:$L$41,$AB117),$AC117&lt;=INDEX(Paramètres!$M$7:$M$41,$AB117))))),1,0))</f>
        <v>0</v>
      </c>
      <c r="AE117" s="46">
        <f>IF($X117="",0,IF(INDEX(Fertilisants!$C$6:$C$45,$X117)="Oui",1,0))</f>
        <v>0</v>
      </c>
      <c r="AF117" s="46" t="str">
        <f t="shared" si="12"/>
        <v/>
      </c>
      <c r="AG117" s="46" t="str">
        <f t="shared" si="13"/>
        <v/>
      </c>
      <c r="AH117" s="46" t="str">
        <f t="shared" si="14"/>
        <v/>
      </c>
      <c r="AI117" s="46" t="str">
        <f t="shared" si="15"/>
        <v/>
      </c>
    </row>
    <row r="118" spans="1:35" ht="18" customHeight="1" x14ac:dyDescent="0.25">
      <c r="A118" s="42" t="str">
        <f>IF(B118="","",COUNT($B$6:B118))</f>
        <v/>
      </c>
      <c r="B118" s="26"/>
      <c r="C118" s="5"/>
      <c r="D118" s="28" t="str">
        <f>IF($W118="","",INDEX(Îlots!$N$6:$N$65,$W118))</f>
        <v/>
      </c>
      <c r="E118" s="5"/>
      <c r="F118" s="5"/>
      <c r="G118" s="30" t="str">
        <f>IF($X118="","",INDEX(Fertilisants!$B$6:$B$45,$X118))</f>
        <v/>
      </c>
      <c r="H118" s="43"/>
      <c r="I118" s="44"/>
      <c r="J118" s="30" t="str">
        <f>IF($X118="","",INDEX(Fertilisants!$D$6:$D$45,$X118))</f>
        <v/>
      </c>
      <c r="K118" s="35" t="str">
        <f t="shared" si="8"/>
        <v/>
      </c>
      <c r="L118" s="36" t="str">
        <f>IF(OR($I118="",$X118=""),"",$I118*N(INDEX(Fertilisants!$E$6:$E$45,$X118)))</f>
        <v/>
      </c>
      <c r="M118" s="36" t="str">
        <f>IF(OR($I118="",$X118=""),"",$I118*N(INDEX(Fertilisants!$G$6:$G$45,$X118)))</f>
        <v/>
      </c>
      <c r="N118" s="36" t="str">
        <f>IF(OR($I118="",$X118=""),"",$I118*N(INDEX(Fertilisants!$H$6:$H$45,$X118)))</f>
        <v/>
      </c>
      <c r="O118" s="36" t="str">
        <f>IF(OR($I118="",$X118=""),"",$I118*N(INDEX(Fertilisants!$I$6:$I$45,$X118)))</f>
        <v/>
      </c>
      <c r="P118" s="36" t="str">
        <f t="shared" si="9"/>
        <v/>
      </c>
      <c r="Q118" s="5"/>
      <c r="R118" s="5"/>
      <c r="S118" s="8"/>
      <c r="T118" s="45" t="str">
        <f t="shared" si="10"/>
        <v/>
      </c>
      <c r="U118" s="5"/>
      <c r="W118" s="46" t="str">
        <f>IF($C118="","",IFERROR(MATCH($C118,Îlots!$C$6:$C$65,0),""))</f>
        <v/>
      </c>
      <c r="X118" s="46" t="str">
        <f>IF($F118="","",IFERROR(MATCH($F118,Fertilisants!$A$6:$A$45,0),""))</f>
        <v/>
      </c>
      <c r="Y118" s="46" t="str">
        <f>IF($W118="","",INDEX(Îlots!$D$6:$D$65,$W118))</f>
        <v/>
      </c>
      <c r="Z118" s="46" t="str">
        <f>IF($W118="","",INDEX(Îlots!$F$6:$F$65,$W118))</f>
        <v/>
      </c>
      <c r="AA118" s="46" t="str">
        <f>IF($W118="","",IF($E118=ApportCouvert,OccCouvert,INDEX(Îlots!$O$6:$O$65,$W118)))</f>
        <v/>
      </c>
      <c r="AB118" s="46" t="str">
        <f>IF(OR($AA118="",$G118="",$Z118="Non"),"",IFERROR(MATCH($AA118&amp;" | "&amp;$G118,Paramètres!$I$7:$I$41,0),""))</f>
        <v/>
      </c>
      <c r="AC118" s="46" t="str">
        <f t="shared" si="11"/>
        <v/>
      </c>
      <c r="AD118" s="46">
        <f>IF(OR($AB118="",$AC118=""),0,IF(OR(AND(INDEX(Paramètres!$J$7:$J$41,$AB118)&gt;0,IF(INDEX(Paramètres!$J$7:$J$41,$AB118)&lt;=INDEX(Paramètres!$K$7:$K$41,$AB118),AND($AC118&gt;=INDEX(Paramètres!$J$7:$J$41,$AB118),$AC118&lt;=INDEX(Paramètres!$K$7:$K$41,$AB118)),OR($AC118&gt;=INDEX(Paramètres!$J$7:$J$41,$AB118),$AC118&lt;=INDEX(Paramètres!$K$7:$K$41,$AB118)))),AND(INDEX(Paramètres!$L$7:$L$41,$AB118)&gt;0,IF(INDEX(Paramètres!$L$7:$L$41,$AB118)&lt;=INDEX(Paramètres!$M$7:$M$41,$AB118),AND($AC118&gt;=INDEX(Paramètres!$L$7:$L$41,$AB118),$AC118&lt;=INDEX(Paramètres!$M$7:$M$41,$AB118)),OR($AC118&gt;=INDEX(Paramètres!$L$7:$L$41,$AB118),$AC118&lt;=INDEX(Paramètres!$M$7:$M$41,$AB118))))),1,0))</f>
        <v>0</v>
      </c>
      <c r="AE118" s="46">
        <f>IF($X118="",0,IF(INDEX(Fertilisants!$C$6:$C$45,$X118)="Oui",1,0))</f>
        <v>0</v>
      </c>
      <c r="AF118" s="46" t="str">
        <f t="shared" si="12"/>
        <v/>
      </c>
      <c r="AG118" s="46" t="str">
        <f t="shared" si="13"/>
        <v/>
      </c>
      <c r="AH118" s="46" t="str">
        <f t="shared" si="14"/>
        <v/>
      </c>
      <c r="AI118" s="46" t="str">
        <f t="shared" si="15"/>
        <v/>
      </c>
    </row>
    <row r="119" spans="1:35" ht="18" customHeight="1" x14ac:dyDescent="0.25">
      <c r="A119" s="42" t="str">
        <f>IF(B119="","",COUNT($B$6:B119))</f>
        <v/>
      </c>
      <c r="B119" s="26"/>
      <c r="C119" s="5"/>
      <c r="D119" s="28" t="str">
        <f>IF($W119="","",INDEX(Îlots!$N$6:$N$65,$W119))</f>
        <v/>
      </c>
      <c r="E119" s="5"/>
      <c r="F119" s="5"/>
      <c r="G119" s="30" t="str">
        <f>IF($X119="","",INDEX(Fertilisants!$B$6:$B$45,$X119))</f>
        <v/>
      </c>
      <c r="H119" s="43"/>
      <c r="I119" s="44"/>
      <c r="J119" s="30" t="str">
        <f>IF($X119="","",INDEX(Fertilisants!$D$6:$D$45,$X119))</f>
        <v/>
      </c>
      <c r="K119" s="35" t="str">
        <f t="shared" si="8"/>
        <v/>
      </c>
      <c r="L119" s="36" t="str">
        <f>IF(OR($I119="",$X119=""),"",$I119*N(INDEX(Fertilisants!$E$6:$E$45,$X119)))</f>
        <v/>
      </c>
      <c r="M119" s="36" t="str">
        <f>IF(OR($I119="",$X119=""),"",$I119*N(INDEX(Fertilisants!$G$6:$G$45,$X119)))</f>
        <v/>
      </c>
      <c r="N119" s="36" t="str">
        <f>IF(OR($I119="",$X119=""),"",$I119*N(INDEX(Fertilisants!$H$6:$H$45,$X119)))</f>
        <v/>
      </c>
      <c r="O119" s="36" t="str">
        <f>IF(OR($I119="",$X119=""),"",$I119*N(INDEX(Fertilisants!$I$6:$I$45,$X119)))</f>
        <v/>
      </c>
      <c r="P119" s="36" t="str">
        <f t="shared" si="9"/>
        <v/>
      </c>
      <c r="Q119" s="5"/>
      <c r="R119" s="5"/>
      <c r="S119" s="8"/>
      <c r="T119" s="45" t="str">
        <f t="shared" si="10"/>
        <v/>
      </c>
      <c r="U119" s="5"/>
      <c r="W119" s="46" t="str">
        <f>IF($C119="","",IFERROR(MATCH($C119,Îlots!$C$6:$C$65,0),""))</f>
        <v/>
      </c>
      <c r="X119" s="46" t="str">
        <f>IF($F119="","",IFERROR(MATCH($F119,Fertilisants!$A$6:$A$45,0),""))</f>
        <v/>
      </c>
      <c r="Y119" s="46" t="str">
        <f>IF($W119="","",INDEX(Îlots!$D$6:$D$65,$W119))</f>
        <v/>
      </c>
      <c r="Z119" s="46" t="str">
        <f>IF($W119="","",INDEX(Îlots!$F$6:$F$65,$W119))</f>
        <v/>
      </c>
      <c r="AA119" s="46" t="str">
        <f>IF($W119="","",IF($E119=ApportCouvert,OccCouvert,INDEX(Îlots!$O$6:$O$65,$W119)))</f>
        <v/>
      </c>
      <c r="AB119" s="46" t="str">
        <f>IF(OR($AA119="",$G119="",$Z119="Non"),"",IFERROR(MATCH($AA119&amp;" | "&amp;$G119,Paramètres!$I$7:$I$41,0),""))</f>
        <v/>
      </c>
      <c r="AC119" s="46" t="str">
        <f t="shared" si="11"/>
        <v/>
      </c>
      <c r="AD119" s="46">
        <f>IF(OR($AB119="",$AC119=""),0,IF(OR(AND(INDEX(Paramètres!$J$7:$J$41,$AB119)&gt;0,IF(INDEX(Paramètres!$J$7:$J$41,$AB119)&lt;=INDEX(Paramètres!$K$7:$K$41,$AB119),AND($AC119&gt;=INDEX(Paramètres!$J$7:$J$41,$AB119),$AC119&lt;=INDEX(Paramètres!$K$7:$K$41,$AB119)),OR($AC119&gt;=INDEX(Paramètres!$J$7:$J$41,$AB119),$AC119&lt;=INDEX(Paramètres!$K$7:$K$41,$AB119)))),AND(INDEX(Paramètres!$L$7:$L$41,$AB119)&gt;0,IF(INDEX(Paramètres!$L$7:$L$41,$AB119)&lt;=INDEX(Paramètres!$M$7:$M$41,$AB119),AND($AC119&gt;=INDEX(Paramètres!$L$7:$L$41,$AB119),$AC119&lt;=INDEX(Paramètres!$M$7:$M$41,$AB119)),OR($AC119&gt;=INDEX(Paramètres!$L$7:$L$41,$AB119),$AC119&lt;=INDEX(Paramètres!$M$7:$M$41,$AB119))))),1,0))</f>
        <v>0</v>
      </c>
      <c r="AE119" s="46">
        <f>IF($X119="",0,IF(INDEX(Fertilisants!$C$6:$C$45,$X119)="Oui",1,0))</f>
        <v>0</v>
      </c>
      <c r="AF119" s="46" t="str">
        <f t="shared" si="12"/>
        <v/>
      </c>
      <c r="AG119" s="46" t="str">
        <f t="shared" si="13"/>
        <v/>
      </c>
      <c r="AH119" s="46" t="str">
        <f t="shared" si="14"/>
        <v/>
      </c>
      <c r="AI119" s="46" t="str">
        <f t="shared" si="15"/>
        <v/>
      </c>
    </row>
    <row r="120" spans="1:35" ht="18" customHeight="1" x14ac:dyDescent="0.25">
      <c r="A120" s="42" t="str">
        <f>IF(B120="","",COUNT($B$6:B120))</f>
        <v/>
      </c>
      <c r="B120" s="26"/>
      <c r="C120" s="5"/>
      <c r="D120" s="28" t="str">
        <f>IF($W120="","",INDEX(Îlots!$N$6:$N$65,$W120))</f>
        <v/>
      </c>
      <c r="E120" s="5"/>
      <c r="F120" s="5"/>
      <c r="G120" s="30" t="str">
        <f>IF($X120="","",INDEX(Fertilisants!$B$6:$B$45,$X120))</f>
        <v/>
      </c>
      <c r="H120" s="43"/>
      <c r="I120" s="44"/>
      <c r="J120" s="30" t="str">
        <f>IF($X120="","",INDEX(Fertilisants!$D$6:$D$45,$X120))</f>
        <v/>
      </c>
      <c r="K120" s="35" t="str">
        <f t="shared" si="8"/>
        <v/>
      </c>
      <c r="L120" s="36" t="str">
        <f>IF(OR($I120="",$X120=""),"",$I120*N(INDEX(Fertilisants!$E$6:$E$45,$X120)))</f>
        <v/>
      </c>
      <c r="M120" s="36" t="str">
        <f>IF(OR($I120="",$X120=""),"",$I120*N(INDEX(Fertilisants!$G$6:$G$45,$X120)))</f>
        <v/>
      </c>
      <c r="N120" s="36" t="str">
        <f>IF(OR($I120="",$X120=""),"",$I120*N(INDEX(Fertilisants!$H$6:$H$45,$X120)))</f>
        <v/>
      </c>
      <c r="O120" s="36" t="str">
        <f>IF(OR($I120="",$X120=""),"",$I120*N(INDEX(Fertilisants!$I$6:$I$45,$X120)))</f>
        <v/>
      </c>
      <c r="P120" s="36" t="str">
        <f t="shared" si="9"/>
        <v/>
      </c>
      <c r="Q120" s="5"/>
      <c r="R120" s="5"/>
      <c r="S120" s="8"/>
      <c r="T120" s="45" t="str">
        <f t="shared" si="10"/>
        <v/>
      </c>
      <c r="U120" s="5"/>
      <c r="W120" s="46" t="str">
        <f>IF($C120="","",IFERROR(MATCH($C120,Îlots!$C$6:$C$65,0),""))</f>
        <v/>
      </c>
      <c r="X120" s="46" t="str">
        <f>IF($F120="","",IFERROR(MATCH($F120,Fertilisants!$A$6:$A$45,0),""))</f>
        <v/>
      </c>
      <c r="Y120" s="46" t="str">
        <f>IF($W120="","",INDEX(Îlots!$D$6:$D$65,$W120))</f>
        <v/>
      </c>
      <c r="Z120" s="46" t="str">
        <f>IF($W120="","",INDEX(Îlots!$F$6:$F$65,$W120))</f>
        <v/>
      </c>
      <c r="AA120" s="46" t="str">
        <f>IF($W120="","",IF($E120=ApportCouvert,OccCouvert,INDEX(Îlots!$O$6:$O$65,$W120)))</f>
        <v/>
      </c>
      <c r="AB120" s="46" t="str">
        <f>IF(OR($AA120="",$G120="",$Z120="Non"),"",IFERROR(MATCH($AA120&amp;" | "&amp;$G120,Paramètres!$I$7:$I$41,0),""))</f>
        <v/>
      </c>
      <c r="AC120" s="46" t="str">
        <f t="shared" si="11"/>
        <v/>
      </c>
      <c r="AD120" s="46">
        <f>IF(OR($AB120="",$AC120=""),0,IF(OR(AND(INDEX(Paramètres!$J$7:$J$41,$AB120)&gt;0,IF(INDEX(Paramètres!$J$7:$J$41,$AB120)&lt;=INDEX(Paramètres!$K$7:$K$41,$AB120),AND($AC120&gt;=INDEX(Paramètres!$J$7:$J$41,$AB120),$AC120&lt;=INDEX(Paramètres!$K$7:$K$41,$AB120)),OR($AC120&gt;=INDEX(Paramètres!$J$7:$J$41,$AB120),$AC120&lt;=INDEX(Paramètres!$K$7:$K$41,$AB120)))),AND(INDEX(Paramètres!$L$7:$L$41,$AB120)&gt;0,IF(INDEX(Paramètres!$L$7:$L$41,$AB120)&lt;=INDEX(Paramètres!$M$7:$M$41,$AB120),AND($AC120&gt;=INDEX(Paramètres!$L$7:$L$41,$AB120),$AC120&lt;=INDEX(Paramètres!$M$7:$M$41,$AB120)),OR($AC120&gt;=INDEX(Paramètres!$L$7:$L$41,$AB120),$AC120&lt;=INDEX(Paramètres!$M$7:$M$41,$AB120))))),1,0))</f>
        <v>0</v>
      </c>
      <c r="AE120" s="46">
        <f>IF($X120="",0,IF(INDEX(Fertilisants!$C$6:$C$45,$X120)="Oui",1,0))</f>
        <v>0</v>
      </c>
      <c r="AF120" s="46" t="str">
        <f t="shared" si="12"/>
        <v/>
      </c>
      <c r="AG120" s="46" t="str">
        <f t="shared" si="13"/>
        <v/>
      </c>
      <c r="AH120" s="46" t="str">
        <f t="shared" si="14"/>
        <v/>
      </c>
      <c r="AI120" s="46" t="str">
        <f t="shared" si="15"/>
        <v/>
      </c>
    </row>
    <row r="121" spans="1:35" ht="18" customHeight="1" x14ac:dyDescent="0.25">
      <c r="A121" s="42" t="str">
        <f>IF(B121="","",COUNT($B$6:B121))</f>
        <v/>
      </c>
      <c r="B121" s="26"/>
      <c r="C121" s="5"/>
      <c r="D121" s="28" t="str">
        <f>IF($W121="","",INDEX(Îlots!$N$6:$N$65,$W121))</f>
        <v/>
      </c>
      <c r="E121" s="5"/>
      <c r="F121" s="5"/>
      <c r="G121" s="30" t="str">
        <f>IF($X121="","",INDEX(Fertilisants!$B$6:$B$45,$X121))</f>
        <v/>
      </c>
      <c r="H121" s="43"/>
      <c r="I121" s="44"/>
      <c r="J121" s="30" t="str">
        <f>IF($X121="","",INDEX(Fertilisants!$D$6:$D$45,$X121))</f>
        <v/>
      </c>
      <c r="K121" s="35" t="str">
        <f t="shared" si="8"/>
        <v/>
      </c>
      <c r="L121" s="36" t="str">
        <f>IF(OR($I121="",$X121=""),"",$I121*N(INDEX(Fertilisants!$E$6:$E$45,$X121)))</f>
        <v/>
      </c>
      <c r="M121" s="36" t="str">
        <f>IF(OR($I121="",$X121=""),"",$I121*N(INDEX(Fertilisants!$G$6:$G$45,$X121)))</f>
        <v/>
      </c>
      <c r="N121" s="36" t="str">
        <f>IF(OR($I121="",$X121=""),"",$I121*N(INDEX(Fertilisants!$H$6:$H$45,$X121)))</f>
        <v/>
      </c>
      <c r="O121" s="36" t="str">
        <f>IF(OR($I121="",$X121=""),"",$I121*N(INDEX(Fertilisants!$I$6:$I$45,$X121)))</f>
        <v/>
      </c>
      <c r="P121" s="36" t="str">
        <f t="shared" si="9"/>
        <v/>
      </c>
      <c r="Q121" s="5"/>
      <c r="R121" s="5"/>
      <c r="S121" s="8"/>
      <c r="T121" s="45" t="str">
        <f t="shared" si="10"/>
        <v/>
      </c>
      <c r="U121" s="5"/>
      <c r="W121" s="46" t="str">
        <f>IF($C121="","",IFERROR(MATCH($C121,Îlots!$C$6:$C$65,0),""))</f>
        <v/>
      </c>
      <c r="X121" s="46" t="str">
        <f>IF($F121="","",IFERROR(MATCH($F121,Fertilisants!$A$6:$A$45,0),""))</f>
        <v/>
      </c>
      <c r="Y121" s="46" t="str">
        <f>IF($W121="","",INDEX(Îlots!$D$6:$D$65,$W121))</f>
        <v/>
      </c>
      <c r="Z121" s="46" t="str">
        <f>IF($W121="","",INDEX(Îlots!$F$6:$F$65,$W121))</f>
        <v/>
      </c>
      <c r="AA121" s="46" t="str">
        <f>IF($W121="","",IF($E121=ApportCouvert,OccCouvert,INDEX(Îlots!$O$6:$O$65,$W121)))</f>
        <v/>
      </c>
      <c r="AB121" s="46" t="str">
        <f>IF(OR($AA121="",$G121="",$Z121="Non"),"",IFERROR(MATCH($AA121&amp;" | "&amp;$G121,Paramètres!$I$7:$I$41,0),""))</f>
        <v/>
      </c>
      <c r="AC121" s="46" t="str">
        <f t="shared" si="11"/>
        <v/>
      </c>
      <c r="AD121" s="46">
        <f>IF(OR($AB121="",$AC121=""),0,IF(OR(AND(INDEX(Paramètres!$J$7:$J$41,$AB121)&gt;0,IF(INDEX(Paramètres!$J$7:$J$41,$AB121)&lt;=INDEX(Paramètres!$K$7:$K$41,$AB121),AND($AC121&gt;=INDEX(Paramètres!$J$7:$J$41,$AB121),$AC121&lt;=INDEX(Paramètres!$K$7:$K$41,$AB121)),OR($AC121&gt;=INDEX(Paramètres!$J$7:$J$41,$AB121),$AC121&lt;=INDEX(Paramètres!$K$7:$K$41,$AB121)))),AND(INDEX(Paramètres!$L$7:$L$41,$AB121)&gt;0,IF(INDEX(Paramètres!$L$7:$L$41,$AB121)&lt;=INDEX(Paramètres!$M$7:$M$41,$AB121),AND($AC121&gt;=INDEX(Paramètres!$L$7:$L$41,$AB121),$AC121&lt;=INDEX(Paramètres!$M$7:$M$41,$AB121)),OR($AC121&gt;=INDEX(Paramètres!$L$7:$L$41,$AB121),$AC121&lt;=INDEX(Paramètres!$M$7:$M$41,$AB121))))),1,0))</f>
        <v>0</v>
      </c>
      <c r="AE121" s="46">
        <f>IF($X121="",0,IF(INDEX(Fertilisants!$C$6:$C$45,$X121)="Oui",1,0))</f>
        <v>0</v>
      </c>
      <c r="AF121" s="46" t="str">
        <f t="shared" si="12"/>
        <v/>
      </c>
      <c r="AG121" s="46" t="str">
        <f t="shared" si="13"/>
        <v/>
      </c>
      <c r="AH121" s="46" t="str">
        <f t="shared" si="14"/>
        <v/>
      </c>
      <c r="AI121" s="46" t="str">
        <f t="shared" si="15"/>
        <v/>
      </c>
    </row>
    <row r="122" spans="1:35" ht="18" customHeight="1" x14ac:dyDescent="0.25">
      <c r="A122" s="42" t="str">
        <f>IF(B122="","",COUNT($B$6:B122))</f>
        <v/>
      </c>
      <c r="B122" s="26"/>
      <c r="C122" s="5"/>
      <c r="D122" s="28" t="str">
        <f>IF($W122="","",INDEX(Îlots!$N$6:$N$65,$W122))</f>
        <v/>
      </c>
      <c r="E122" s="5"/>
      <c r="F122" s="5"/>
      <c r="G122" s="30" t="str">
        <f>IF($X122="","",INDEX(Fertilisants!$B$6:$B$45,$X122))</f>
        <v/>
      </c>
      <c r="H122" s="43"/>
      <c r="I122" s="44"/>
      <c r="J122" s="30" t="str">
        <f>IF($X122="","",INDEX(Fertilisants!$D$6:$D$45,$X122))</f>
        <v/>
      </c>
      <c r="K122" s="35" t="str">
        <f t="shared" si="8"/>
        <v/>
      </c>
      <c r="L122" s="36" t="str">
        <f>IF(OR($I122="",$X122=""),"",$I122*N(INDEX(Fertilisants!$E$6:$E$45,$X122)))</f>
        <v/>
      </c>
      <c r="M122" s="36" t="str">
        <f>IF(OR($I122="",$X122=""),"",$I122*N(INDEX(Fertilisants!$G$6:$G$45,$X122)))</f>
        <v/>
      </c>
      <c r="N122" s="36" t="str">
        <f>IF(OR($I122="",$X122=""),"",$I122*N(INDEX(Fertilisants!$H$6:$H$45,$X122)))</f>
        <v/>
      </c>
      <c r="O122" s="36" t="str">
        <f>IF(OR($I122="",$X122=""),"",$I122*N(INDEX(Fertilisants!$I$6:$I$45,$X122)))</f>
        <v/>
      </c>
      <c r="P122" s="36" t="str">
        <f t="shared" si="9"/>
        <v/>
      </c>
      <c r="Q122" s="5"/>
      <c r="R122" s="5"/>
      <c r="S122" s="8"/>
      <c r="T122" s="45" t="str">
        <f t="shared" si="10"/>
        <v/>
      </c>
      <c r="U122" s="5"/>
      <c r="W122" s="46" t="str">
        <f>IF($C122="","",IFERROR(MATCH($C122,Îlots!$C$6:$C$65,0),""))</f>
        <v/>
      </c>
      <c r="X122" s="46" t="str">
        <f>IF($F122="","",IFERROR(MATCH($F122,Fertilisants!$A$6:$A$45,0),""))</f>
        <v/>
      </c>
      <c r="Y122" s="46" t="str">
        <f>IF($W122="","",INDEX(Îlots!$D$6:$D$65,$W122))</f>
        <v/>
      </c>
      <c r="Z122" s="46" t="str">
        <f>IF($W122="","",INDEX(Îlots!$F$6:$F$65,$W122))</f>
        <v/>
      </c>
      <c r="AA122" s="46" t="str">
        <f>IF($W122="","",IF($E122=ApportCouvert,OccCouvert,INDEX(Îlots!$O$6:$O$65,$W122)))</f>
        <v/>
      </c>
      <c r="AB122" s="46" t="str">
        <f>IF(OR($AA122="",$G122="",$Z122="Non"),"",IFERROR(MATCH($AA122&amp;" | "&amp;$G122,Paramètres!$I$7:$I$41,0),""))</f>
        <v/>
      </c>
      <c r="AC122" s="46" t="str">
        <f t="shared" si="11"/>
        <v/>
      </c>
      <c r="AD122" s="46">
        <f>IF(OR($AB122="",$AC122=""),0,IF(OR(AND(INDEX(Paramètres!$J$7:$J$41,$AB122)&gt;0,IF(INDEX(Paramètres!$J$7:$J$41,$AB122)&lt;=INDEX(Paramètres!$K$7:$K$41,$AB122),AND($AC122&gt;=INDEX(Paramètres!$J$7:$J$41,$AB122),$AC122&lt;=INDEX(Paramètres!$K$7:$K$41,$AB122)),OR($AC122&gt;=INDEX(Paramètres!$J$7:$J$41,$AB122),$AC122&lt;=INDEX(Paramètres!$K$7:$K$41,$AB122)))),AND(INDEX(Paramètres!$L$7:$L$41,$AB122)&gt;0,IF(INDEX(Paramètres!$L$7:$L$41,$AB122)&lt;=INDEX(Paramètres!$M$7:$M$41,$AB122),AND($AC122&gt;=INDEX(Paramètres!$L$7:$L$41,$AB122),$AC122&lt;=INDEX(Paramètres!$M$7:$M$41,$AB122)),OR($AC122&gt;=INDEX(Paramètres!$L$7:$L$41,$AB122),$AC122&lt;=INDEX(Paramètres!$M$7:$M$41,$AB122))))),1,0))</f>
        <v>0</v>
      </c>
      <c r="AE122" s="46">
        <f>IF($X122="",0,IF(INDEX(Fertilisants!$C$6:$C$45,$X122)="Oui",1,0))</f>
        <v>0</v>
      </c>
      <c r="AF122" s="46" t="str">
        <f t="shared" si="12"/>
        <v/>
      </c>
      <c r="AG122" s="46" t="str">
        <f t="shared" si="13"/>
        <v/>
      </c>
      <c r="AH122" s="46" t="str">
        <f t="shared" si="14"/>
        <v/>
      </c>
      <c r="AI122" s="46" t="str">
        <f t="shared" si="15"/>
        <v/>
      </c>
    </row>
    <row r="123" spans="1:35" ht="18" customHeight="1" x14ac:dyDescent="0.25">
      <c r="A123" s="42" t="str">
        <f>IF(B123="","",COUNT($B$6:B123))</f>
        <v/>
      </c>
      <c r="B123" s="26"/>
      <c r="C123" s="5"/>
      <c r="D123" s="28" t="str">
        <f>IF($W123="","",INDEX(Îlots!$N$6:$N$65,$W123))</f>
        <v/>
      </c>
      <c r="E123" s="5"/>
      <c r="F123" s="5"/>
      <c r="G123" s="30" t="str">
        <f>IF($X123="","",INDEX(Fertilisants!$B$6:$B$45,$X123))</f>
        <v/>
      </c>
      <c r="H123" s="43"/>
      <c r="I123" s="44"/>
      <c r="J123" s="30" t="str">
        <f>IF($X123="","",INDEX(Fertilisants!$D$6:$D$45,$X123))</f>
        <v/>
      </c>
      <c r="K123" s="35" t="str">
        <f t="shared" si="8"/>
        <v/>
      </c>
      <c r="L123" s="36" t="str">
        <f>IF(OR($I123="",$X123=""),"",$I123*N(INDEX(Fertilisants!$E$6:$E$45,$X123)))</f>
        <v/>
      </c>
      <c r="M123" s="36" t="str">
        <f>IF(OR($I123="",$X123=""),"",$I123*N(INDEX(Fertilisants!$G$6:$G$45,$X123)))</f>
        <v/>
      </c>
      <c r="N123" s="36" t="str">
        <f>IF(OR($I123="",$X123=""),"",$I123*N(INDEX(Fertilisants!$H$6:$H$45,$X123)))</f>
        <v/>
      </c>
      <c r="O123" s="36" t="str">
        <f>IF(OR($I123="",$X123=""),"",$I123*N(INDEX(Fertilisants!$I$6:$I$45,$X123)))</f>
        <v/>
      </c>
      <c r="P123" s="36" t="str">
        <f t="shared" si="9"/>
        <v/>
      </c>
      <c r="Q123" s="5"/>
      <c r="R123" s="5"/>
      <c r="S123" s="8"/>
      <c r="T123" s="45" t="str">
        <f t="shared" si="10"/>
        <v/>
      </c>
      <c r="U123" s="5"/>
      <c r="W123" s="46" t="str">
        <f>IF($C123="","",IFERROR(MATCH($C123,Îlots!$C$6:$C$65,0),""))</f>
        <v/>
      </c>
      <c r="X123" s="46" t="str">
        <f>IF($F123="","",IFERROR(MATCH($F123,Fertilisants!$A$6:$A$45,0),""))</f>
        <v/>
      </c>
      <c r="Y123" s="46" t="str">
        <f>IF($W123="","",INDEX(Îlots!$D$6:$D$65,$W123))</f>
        <v/>
      </c>
      <c r="Z123" s="46" t="str">
        <f>IF($W123="","",INDEX(Îlots!$F$6:$F$65,$W123))</f>
        <v/>
      </c>
      <c r="AA123" s="46" t="str">
        <f>IF($W123="","",IF($E123=ApportCouvert,OccCouvert,INDEX(Îlots!$O$6:$O$65,$W123)))</f>
        <v/>
      </c>
      <c r="AB123" s="46" t="str">
        <f>IF(OR($AA123="",$G123="",$Z123="Non"),"",IFERROR(MATCH($AA123&amp;" | "&amp;$G123,Paramètres!$I$7:$I$41,0),""))</f>
        <v/>
      </c>
      <c r="AC123" s="46" t="str">
        <f t="shared" si="11"/>
        <v/>
      </c>
      <c r="AD123" s="46">
        <f>IF(OR($AB123="",$AC123=""),0,IF(OR(AND(INDEX(Paramètres!$J$7:$J$41,$AB123)&gt;0,IF(INDEX(Paramètres!$J$7:$J$41,$AB123)&lt;=INDEX(Paramètres!$K$7:$K$41,$AB123),AND($AC123&gt;=INDEX(Paramètres!$J$7:$J$41,$AB123),$AC123&lt;=INDEX(Paramètres!$K$7:$K$41,$AB123)),OR($AC123&gt;=INDEX(Paramètres!$J$7:$J$41,$AB123),$AC123&lt;=INDEX(Paramètres!$K$7:$K$41,$AB123)))),AND(INDEX(Paramètres!$L$7:$L$41,$AB123)&gt;0,IF(INDEX(Paramètres!$L$7:$L$41,$AB123)&lt;=INDEX(Paramètres!$M$7:$M$41,$AB123),AND($AC123&gt;=INDEX(Paramètres!$L$7:$L$41,$AB123),$AC123&lt;=INDEX(Paramètres!$M$7:$M$41,$AB123)),OR($AC123&gt;=INDEX(Paramètres!$L$7:$L$41,$AB123),$AC123&lt;=INDEX(Paramètres!$M$7:$M$41,$AB123))))),1,0))</f>
        <v>0</v>
      </c>
      <c r="AE123" s="46">
        <f>IF($X123="",0,IF(INDEX(Fertilisants!$C$6:$C$45,$X123)="Oui",1,0))</f>
        <v>0</v>
      </c>
      <c r="AF123" s="46" t="str">
        <f t="shared" si="12"/>
        <v/>
      </c>
      <c r="AG123" s="46" t="str">
        <f t="shared" si="13"/>
        <v/>
      </c>
      <c r="AH123" s="46" t="str">
        <f t="shared" si="14"/>
        <v/>
      </c>
      <c r="AI123" s="46" t="str">
        <f t="shared" si="15"/>
        <v/>
      </c>
    </row>
    <row r="124" spans="1:35" ht="18" customHeight="1" x14ac:dyDescent="0.25">
      <c r="A124" s="42" t="str">
        <f>IF(B124="","",COUNT($B$6:B124))</f>
        <v/>
      </c>
      <c r="B124" s="26"/>
      <c r="C124" s="5"/>
      <c r="D124" s="28" t="str">
        <f>IF($W124="","",INDEX(Îlots!$N$6:$N$65,$W124))</f>
        <v/>
      </c>
      <c r="E124" s="5"/>
      <c r="F124" s="5"/>
      <c r="G124" s="30" t="str">
        <f>IF($X124="","",INDEX(Fertilisants!$B$6:$B$45,$X124))</f>
        <v/>
      </c>
      <c r="H124" s="43"/>
      <c r="I124" s="44"/>
      <c r="J124" s="30" t="str">
        <f>IF($X124="","",INDEX(Fertilisants!$D$6:$D$45,$X124))</f>
        <v/>
      </c>
      <c r="K124" s="35" t="str">
        <f t="shared" si="8"/>
        <v/>
      </c>
      <c r="L124" s="36" t="str">
        <f>IF(OR($I124="",$X124=""),"",$I124*N(INDEX(Fertilisants!$E$6:$E$45,$X124)))</f>
        <v/>
      </c>
      <c r="M124" s="36" t="str">
        <f>IF(OR($I124="",$X124=""),"",$I124*N(INDEX(Fertilisants!$G$6:$G$45,$X124)))</f>
        <v/>
      </c>
      <c r="N124" s="36" t="str">
        <f>IF(OR($I124="",$X124=""),"",$I124*N(INDEX(Fertilisants!$H$6:$H$45,$X124)))</f>
        <v/>
      </c>
      <c r="O124" s="36" t="str">
        <f>IF(OR($I124="",$X124=""),"",$I124*N(INDEX(Fertilisants!$I$6:$I$45,$X124)))</f>
        <v/>
      </c>
      <c r="P124" s="36" t="str">
        <f t="shared" si="9"/>
        <v/>
      </c>
      <c r="Q124" s="5"/>
      <c r="R124" s="5"/>
      <c r="S124" s="8"/>
      <c r="T124" s="45" t="str">
        <f t="shared" si="10"/>
        <v/>
      </c>
      <c r="U124" s="5"/>
      <c r="W124" s="46" t="str">
        <f>IF($C124="","",IFERROR(MATCH($C124,Îlots!$C$6:$C$65,0),""))</f>
        <v/>
      </c>
      <c r="X124" s="46" t="str">
        <f>IF($F124="","",IFERROR(MATCH($F124,Fertilisants!$A$6:$A$45,0),""))</f>
        <v/>
      </c>
      <c r="Y124" s="46" t="str">
        <f>IF($W124="","",INDEX(Îlots!$D$6:$D$65,$W124))</f>
        <v/>
      </c>
      <c r="Z124" s="46" t="str">
        <f>IF($W124="","",INDEX(Îlots!$F$6:$F$65,$W124))</f>
        <v/>
      </c>
      <c r="AA124" s="46" t="str">
        <f>IF($W124="","",IF($E124=ApportCouvert,OccCouvert,INDEX(Îlots!$O$6:$O$65,$W124)))</f>
        <v/>
      </c>
      <c r="AB124" s="46" t="str">
        <f>IF(OR($AA124="",$G124="",$Z124="Non"),"",IFERROR(MATCH($AA124&amp;" | "&amp;$G124,Paramètres!$I$7:$I$41,0),""))</f>
        <v/>
      </c>
      <c r="AC124" s="46" t="str">
        <f t="shared" si="11"/>
        <v/>
      </c>
      <c r="AD124" s="46">
        <f>IF(OR($AB124="",$AC124=""),0,IF(OR(AND(INDEX(Paramètres!$J$7:$J$41,$AB124)&gt;0,IF(INDEX(Paramètres!$J$7:$J$41,$AB124)&lt;=INDEX(Paramètres!$K$7:$K$41,$AB124),AND($AC124&gt;=INDEX(Paramètres!$J$7:$J$41,$AB124),$AC124&lt;=INDEX(Paramètres!$K$7:$K$41,$AB124)),OR($AC124&gt;=INDEX(Paramètres!$J$7:$J$41,$AB124),$AC124&lt;=INDEX(Paramètres!$K$7:$K$41,$AB124)))),AND(INDEX(Paramètres!$L$7:$L$41,$AB124)&gt;0,IF(INDEX(Paramètres!$L$7:$L$41,$AB124)&lt;=INDEX(Paramètres!$M$7:$M$41,$AB124),AND($AC124&gt;=INDEX(Paramètres!$L$7:$L$41,$AB124),$AC124&lt;=INDEX(Paramètres!$M$7:$M$41,$AB124)),OR($AC124&gt;=INDEX(Paramètres!$L$7:$L$41,$AB124),$AC124&lt;=INDEX(Paramètres!$M$7:$M$41,$AB124))))),1,0))</f>
        <v>0</v>
      </c>
      <c r="AE124" s="46">
        <f>IF($X124="",0,IF(INDEX(Fertilisants!$C$6:$C$45,$X124)="Oui",1,0))</f>
        <v>0</v>
      </c>
      <c r="AF124" s="46" t="str">
        <f t="shared" si="12"/>
        <v/>
      </c>
      <c r="AG124" s="46" t="str">
        <f t="shared" si="13"/>
        <v/>
      </c>
      <c r="AH124" s="46" t="str">
        <f t="shared" si="14"/>
        <v/>
      </c>
      <c r="AI124" s="46" t="str">
        <f t="shared" si="15"/>
        <v/>
      </c>
    </row>
    <row r="125" spans="1:35" ht="18" customHeight="1" x14ac:dyDescent="0.25">
      <c r="A125" s="42" t="str">
        <f>IF(B125="","",COUNT($B$6:B125))</f>
        <v/>
      </c>
      <c r="B125" s="26"/>
      <c r="C125" s="5"/>
      <c r="D125" s="28" t="str">
        <f>IF($W125="","",INDEX(Îlots!$N$6:$N$65,$W125))</f>
        <v/>
      </c>
      <c r="E125" s="5"/>
      <c r="F125" s="5"/>
      <c r="G125" s="30" t="str">
        <f>IF($X125="","",INDEX(Fertilisants!$B$6:$B$45,$X125))</f>
        <v/>
      </c>
      <c r="H125" s="43"/>
      <c r="I125" s="44"/>
      <c r="J125" s="30" t="str">
        <f>IF($X125="","",INDEX(Fertilisants!$D$6:$D$45,$X125))</f>
        <v/>
      </c>
      <c r="K125" s="35" t="str">
        <f t="shared" si="8"/>
        <v/>
      </c>
      <c r="L125" s="36" t="str">
        <f>IF(OR($I125="",$X125=""),"",$I125*N(INDEX(Fertilisants!$E$6:$E$45,$X125)))</f>
        <v/>
      </c>
      <c r="M125" s="36" t="str">
        <f>IF(OR($I125="",$X125=""),"",$I125*N(INDEX(Fertilisants!$G$6:$G$45,$X125)))</f>
        <v/>
      </c>
      <c r="N125" s="36" t="str">
        <f>IF(OR($I125="",$X125=""),"",$I125*N(INDEX(Fertilisants!$H$6:$H$45,$X125)))</f>
        <v/>
      </c>
      <c r="O125" s="36" t="str">
        <f>IF(OR($I125="",$X125=""),"",$I125*N(INDEX(Fertilisants!$I$6:$I$45,$X125)))</f>
        <v/>
      </c>
      <c r="P125" s="36" t="str">
        <f t="shared" si="9"/>
        <v/>
      </c>
      <c r="Q125" s="5"/>
      <c r="R125" s="5"/>
      <c r="S125" s="8"/>
      <c r="T125" s="45" t="str">
        <f t="shared" si="10"/>
        <v/>
      </c>
      <c r="U125" s="5"/>
      <c r="W125" s="46" t="str">
        <f>IF($C125="","",IFERROR(MATCH($C125,Îlots!$C$6:$C$65,0),""))</f>
        <v/>
      </c>
      <c r="X125" s="46" t="str">
        <f>IF($F125="","",IFERROR(MATCH($F125,Fertilisants!$A$6:$A$45,0),""))</f>
        <v/>
      </c>
      <c r="Y125" s="46" t="str">
        <f>IF($W125="","",INDEX(Îlots!$D$6:$D$65,$W125))</f>
        <v/>
      </c>
      <c r="Z125" s="46" t="str">
        <f>IF($W125="","",INDEX(Îlots!$F$6:$F$65,$W125))</f>
        <v/>
      </c>
      <c r="AA125" s="46" t="str">
        <f>IF($W125="","",IF($E125=ApportCouvert,OccCouvert,INDEX(Îlots!$O$6:$O$65,$W125)))</f>
        <v/>
      </c>
      <c r="AB125" s="46" t="str">
        <f>IF(OR($AA125="",$G125="",$Z125="Non"),"",IFERROR(MATCH($AA125&amp;" | "&amp;$G125,Paramètres!$I$7:$I$41,0),""))</f>
        <v/>
      </c>
      <c r="AC125" s="46" t="str">
        <f t="shared" si="11"/>
        <v/>
      </c>
      <c r="AD125" s="46">
        <f>IF(OR($AB125="",$AC125=""),0,IF(OR(AND(INDEX(Paramètres!$J$7:$J$41,$AB125)&gt;0,IF(INDEX(Paramètres!$J$7:$J$41,$AB125)&lt;=INDEX(Paramètres!$K$7:$K$41,$AB125),AND($AC125&gt;=INDEX(Paramètres!$J$7:$J$41,$AB125),$AC125&lt;=INDEX(Paramètres!$K$7:$K$41,$AB125)),OR($AC125&gt;=INDEX(Paramètres!$J$7:$J$41,$AB125),$AC125&lt;=INDEX(Paramètres!$K$7:$K$41,$AB125)))),AND(INDEX(Paramètres!$L$7:$L$41,$AB125)&gt;0,IF(INDEX(Paramètres!$L$7:$L$41,$AB125)&lt;=INDEX(Paramètres!$M$7:$M$41,$AB125),AND($AC125&gt;=INDEX(Paramètres!$L$7:$L$41,$AB125),$AC125&lt;=INDEX(Paramètres!$M$7:$M$41,$AB125)),OR($AC125&gt;=INDEX(Paramètres!$L$7:$L$41,$AB125),$AC125&lt;=INDEX(Paramètres!$M$7:$M$41,$AB125))))),1,0))</f>
        <v>0</v>
      </c>
      <c r="AE125" s="46">
        <f>IF($X125="",0,IF(INDEX(Fertilisants!$C$6:$C$45,$X125)="Oui",1,0))</f>
        <v>0</v>
      </c>
      <c r="AF125" s="46" t="str">
        <f t="shared" si="12"/>
        <v/>
      </c>
      <c r="AG125" s="46" t="str">
        <f t="shared" si="13"/>
        <v/>
      </c>
      <c r="AH125" s="46" t="str">
        <f t="shared" si="14"/>
        <v/>
      </c>
      <c r="AI125" s="46" t="str">
        <f t="shared" si="15"/>
        <v/>
      </c>
    </row>
    <row r="126" spans="1:35" ht="18" customHeight="1" x14ac:dyDescent="0.25">
      <c r="A126" s="42" t="str">
        <f>IF(B126="","",COUNT($B$6:B126))</f>
        <v/>
      </c>
      <c r="B126" s="26"/>
      <c r="C126" s="5"/>
      <c r="D126" s="28" t="str">
        <f>IF($W126="","",INDEX(Îlots!$N$6:$N$65,$W126))</f>
        <v/>
      </c>
      <c r="E126" s="5"/>
      <c r="F126" s="5"/>
      <c r="G126" s="30" t="str">
        <f>IF($X126="","",INDEX(Fertilisants!$B$6:$B$45,$X126))</f>
        <v/>
      </c>
      <c r="H126" s="43"/>
      <c r="I126" s="44"/>
      <c r="J126" s="30" t="str">
        <f>IF($X126="","",INDEX(Fertilisants!$D$6:$D$45,$X126))</f>
        <v/>
      </c>
      <c r="K126" s="35" t="str">
        <f t="shared" si="8"/>
        <v/>
      </c>
      <c r="L126" s="36" t="str">
        <f>IF(OR($I126="",$X126=""),"",$I126*N(INDEX(Fertilisants!$E$6:$E$45,$X126)))</f>
        <v/>
      </c>
      <c r="M126" s="36" t="str">
        <f>IF(OR($I126="",$X126=""),"",$I126*N(INDEX(Fertilisants!$G$6:$G$45,$X126)))</f>
        <v/>
      </c>
      <c r="N126" s="36" t="str">
        <f>IF(OR($I126="",$X126=""),"",$I126*N(INDEX(Fertilisants!$H$6:$H$45,$X126)))</f>
        <v/>
      </c>
      <c r="O126" s="36" t="str">
        <f>IF(OR($I126="",$X126=""),"",$I126*N(INDEX(Fertilisants!$I$6:$I$45,$X126)))</f>
        <v/>
      </c>
      <c r="P126" s="36" t="str">
        <f t="shared" si="9"/>
        <v/>
      </c>
      <c r="Q126" s="5"/>
      <c r="R126" s="5"/>
      <c r="S126" s="8"/>
      <c r="T126" s="45" t="str">
        <f t="shared" si="10"/>
        <v/>
      </c>
      <c r="U126" s="5"/>
      <c r="W126" s="46" t="str">
        <f>IF($C126="","",IFERROR(MATCH($C126,Îlots!$C$6:$C$65,0),""))</f>
        <v/>
      </c>
      <c r="X126" s="46" t="str">
        <f>IF($F126="","",IFERROR(MATCH($F126,Fertilisants!$A$6:$A$45,0),""))</f>
        <v/>
      </c>
      <c r="Y126" s="46" t="str">
        <f>IF($W126="","",INDEX(Îlots!$D$6:$D$65,$W126))</f>
        <v/>
      </c>
      <c r="Z126" s="46" t="str">
        <f>IF($W126="","",INDEX(Îlots!$F$6:$F$65,$W126))</f>
        <v/>
      </c>
      <c r="AA126" s="46" t="str">
        <f>IF($W126="","",IF($E126=ApportCouvert,OccCouvert,INDEX(Îlots!$O$6:$O$65,$W126)))</f>
        <v/>
      </c>
      <c r="AB126" s="46" t="str">
        <f>IF(OR($AA126="",$G126="",$Z126="Non"),"",IFERROR(MATCH($AA126&amp;" | "&amp;$G126,Paramètres!$I$7:$I$41,0),""))</f>
        <v/>
      </c>
      <c r="AC126" s="46" t="str">
        <f t="shared" si="11"/>
        <v/>
      </c>
      <c r="AD126" s="46">
        <f>IF(OR($AB126="",$AC126=""),0,IF(OR(AND(INDEX(Paramètres!$J$7:$J$41,$AB126)&gt;0,IF(INDEX(Paramètres!$J$7:$J$41,$AB126)&lt;=INDEX(Paramètres!$K$7:$K$41,$AB126),AND($AC126&gt;=INDEX(Paramètres!$J$7:$J$41,$AB126),$AC126&lt;=INDEX(Paramètres!$K$7:$K$41,$AB126)),OR($AC126&gt;=INDEX(Paramètres!$J$7:$J$41,$AB126),$AC126&lt;=INDEX(Paramètres!$K$7:$K$41,$AB126)))),AND(INDEX(Paramètres!$L$7:$L$41,$AB126)&gt;0,IF(INDEX(Paramètres!$L$7:$L$41,$AB126)&lt;=INDEX(Paramètres!$M$7:$M$41,$AB126),AND($AC126&gt;=INDEX(Paramètres!$L$7:$L$41,$AB126),$AC126&lt;=INDEX(Paramètres!$M$7:$M$41,$AB126)),OR($AC126&gt;=INDEX(Paramètres!$L$7:$L$41,$AB126),$AC126&lt;=INDEX(Paramètres!$M$7:$M$41,$AB126))))),1,0))</f>
        <v>0</v>
      </c>
      <c r="AE126" s="46">
        <f>IF($X126="",0,IF(INDEX(Fertilisants!$C$6:$C$45,$X126)="Oui",1,0))</f>
        <v>0</v>
      </c>
      <c r="AF126" s="46" t="str">
        <f t="shared" si="12"/>
        <v/>
      </c>
      <c r="AG126" s="46" t="str">
        <f t="shared" si="13"/>
        <v/>
      </c>
      <c r="AH126" s="46" t="str">
        <f t="shared" si="14"/>
        <v/>
      </c>
      <c r="AI126" s="46" t="str">
        <f t="shared" si="15"/>
        <v/>
      </c>
    </row>
    <row r="127" spans="1:35" ht="18" customHeight="1" x14ac:dyDescent="0.25">
      <c r="A127" s="42" t="str">
        <f>IF(B127="","",COUNT($B$6:B127))</f>
        <v/>
      </c>
      <c r="B127" s="26"/>
      <c r="C127" s="5"/>
      <c r="D127" s="28" t="str">
        <f>IF($W127="","",INDEX(Îlots!$N$6:$N$65,$W127))</f>
        <v/>
      </c>
      <c r="E127" s="5"/>
      <c r="F127" s="5"/>
      <c r="G127" s="30" t="str">
        <f>IF($X127="","",INDEX(Fertilisants!$B$6:$B$45,$X127))</f>
        <v/>
      </c>
      <c r="H127" s="43"/>
      <c r="I127" s="44"/>
      <c r="J127" s="30" t="str">
        <f>IF($X127="","",INDEX(Fertilisants!$D$6:$D$45,$X127))</f>
        <v/>
      </c>
      <c r="K127" s="35" t="str">
        <f t="shared" si="8"/>
        <v/>
      </c>
      <c r="L127" s="36" t="str">
        <f>IF(OR($I127="",$X127=""),"",$I127*N(INDEX(Fertilisants!$E$6:$E$45,$X127)))</f>
        <v/>
      </c>
      <c r="M127" s="36" t="str">
        <f>IF(OR($I127="",$X127=""),"",$I127*N(INDEX(Fertilisants!$G$6:$G$45,$X127)))</f>
        <v/>
      </c>
      <c r="N127" s="36" t="str">
        <f>IF(OR($I127="",$X127=""),"",$I127*N(INDEX(Fertilisants!$H$6:$H$45,$X127)))</f>
        <v/>
      </c>
      <c r="O127" s="36" t="str">
        <f>IF(OR($I127="",$X127=""),"",$I127*N(INDEX(Fertilisants!$I$6:$I$45,$X127)))</f>
        <v/>
      </c>
      <c r="P127" s="36" t="str">
        <f t="shared" si="9"/>
        <v/>
      </c>
      <c r="Q127" s="5"/>
      <c r="R127" s="5"/>
      <c r="S127" s="8"/>
      <c r="T127" s="45" t="str">
        <f t="shared" si="10"/>
        <v/>
      </c>
      <c r="U127" s="5"/>
      <c r="W127" s="46" t="str">
        <f>IF($C127="","",IFERROR(MATCH($C127,Îlots!$C$6:$C$65,0),""))</f>
        <v/>
      </c>
      <c r="X127" s="46" t="str">
        <f>IF($F127="","",IFERROR(MATCH($F127,Fertilisants!$A$6:$A$45,0),""))</f>
        <v/>
      </c>
      <c r="Y127" s="46" t="str">
        <f>IF($W127="","",INDEX(Îlots!$D$6:$D$65,$W127))</f>
        <v/>
      </c>
      <c r="Z127" s="46" t="str">
        <f>IF($W127="","",INDEX(Îlots!$F$6:$F$65,$W127))</f>
        <v/>
      </c>
      <c r="AA127" s="46" t="str">
        <f>IF($W127="","",IF($E127=ApportCouvert,OccCouvert,INDEX(Îlots!$O$6:$O$65,$W127)))</f>
        <v/>
      </c>
      <c r="AB127" s="46" t="str">
        <f>IF(OR($AA127="",$G127="",$Z127="Non"),"",IFERROR(MATCH($AA127&amp;" | "&amp;$G127,Paramètres!$I$7:$I$41,0),""))</f>
        <v/>
      </c>
      <c r="AC127" s="46" t="str">
        <f t="shared" si="11"/>
        <v/>
      </c>
      <c r="AD127" s="46">
        <f>IF(OR($AB127="",$AC127=""),0,IF(OR(AND(INDEX(Paramètres!$J$7:$J$41,$AB127)&gt;0,IF(INDEX(Paramètres!$J$7:$J$41,$AB127)&lt;=INDEX(Paramètres!$K$7:$K$41,$AB127),AND($AC127&gt;=INDEX(Paramètres!$J$7:$J$41,$AB127),$AC127&lt;=INDEX(Paramètres!$K$7:$K$41,$AB127)),OR($AC127&gt;=INDEX(Paramètres!$J$7:$J$41,$AB127),$AC127&lt;=INDEX(Paramètres!$K$7:$K$41,$AB127)))),AND(INDEX(Paramètres!$L$7:$L$41,$AB127)&gt;0,IF(INDEX(Paramètres!$L$7:$L$41,$AB127)&lt;=INDEX(Paramètres!$M$7:$M$41,$AB127),AND($AC127&gt;=INDEX(Paramètres!$L$7:$L$41,$AB127),$AC127&lt;=INDEX(Paramètres!$M$7:$M$41,$AB127)),OR($AC127&gt;=INDEX(Paramètres!$L$7:$L$41,$AB127),$AC127&lt;=INDEX(Paramètres!$M$7:$M$41,$AB127))))),1,0))</f>
        <v>0</v>
      </c>
      <c r="AE127" s="46">
        <f>IF($X127="",0,IF(INDEX(Fertilisants!$C$6:$C$45,$X127)="Oui",1,0))</f>
        <v>0</v>
      </c>
      <c r="AF127" s="46" t="str">
        <f t="shared" si="12"/>
        <v/>
      </c>
      <c r="AG127" s="46" t="str">
        <f t="shared" si="13"/>
        <v/>
      </c>
      <c r="AH127" s="46" t="str">
        <f t="shared" si="14"/>
        <v/>
      </c>
      <c r="AI127" s="46" t="str">
        <f t="shared" si="15"/>
        <v/>
      </c>
    </row>
    <row r="128" spans="1:35" ht="18" customHeight="1" x14ac:dyDescent="0.25">
      <c r="A128" s="42" t="str">
        <f>IF(B128="","",COUNT($B$6:B128))</f>
        <v/>
      </c>
      <c r="B128" s="26"/>
      <c r="C128" s="5"/>
      <c r="D128" s="28" t="str">
        <f>IF($W128="","",INDEX(Îlots!$N$6:$N$65,$W128))</f>
        <v/>
      </c>
      <c r="E128" s="5"/>
      <c r="F128" s="5"/>
      <c r="G128" s="30" t="str">
        <f>IF($X128="","",INDEX(Fertilisants!$B$6:$B$45,$X128))</f>
        <v/>
      </c>
      <c r="H128" s="43"/>
      <c r="I128" s="44"/>
      <c r="J128" s="30" t="str">
        <f>IF($X128="","",INDEX(Fertilisants!$D$6:$D$45,$X128))</f>
        <v/>
      </c>
      <c r="K128" s="35" t="str">
        <f t="shared" si="8"/>
        <v/>
      </c>
      <c r="L128" s="36" t="str">
        <f>IF(OR($I128="",$X128=""),"",$I128*N(INDEX(Fertilisants!$E$6:$E$45,$X128)))</f>
        <v/>
      </c>
      <c r="M128" s="36" t="str">
        <f>IF(OR($I128="",$X128=""),"",$I128*N(INDEX(Fertilisants!$G$6:$G$45,$X128)))</f>
        <v/>
      </c>
      <c r="N128" s="36" t="str">
        <f>IF(OR($I128="",$X128=""),"",$I128*N(INDEX(Fertilisants!$H$6:$H$45,$X128)))</f>
        <v/>
      </c>
      <c r="O128" s="36" t="str">
        <f>IF(OR($I128="",$X128=""),"",$I128*N(INDEX(Fertilisants!$I$6:$I$45,$X128)))</f>
        <v/>
      </c>
      <c r="P128" s="36" t="str">
        <f t="shared" si="9"/>
        <v/>
      </c>
      <c r="Q128" s="5"/>
      <c r="R128" s="5"/>
      <c r="S128" s="8"/>
      <c r="T128" s="45" t="str">
        <f t="shared" si="10"/>
        <v/>
      </c>
      <c r="U128" s="5"/>
      <c r="W128" s="46" t="str">
        <f>IF($C128="","",IFERROR(MATCH($C128,Îlots!$C$6:$C$65,0),""))</f>
        <v/>
      </c>
      <c r="X128" s="46" t="str">
        <f>IF($F128="","",IFERROR(MATCH($F128,Fertilisants!$A$6:$A$45,0),""))</f>
        <v/>
      </c>
      <c r="Y128" s="46" t="str">
        <f>IF($W128="","",INDEX(Îlots!$D$6:$D$65,$W128))</f>
        <v/>
      </c>
      <c r="Z128" s="46" t="str">
        <f>IF($W128="","",INDEX(Îlots!$F$6:$F$65,$W128))</f>
        <v/>
      </c>
      <c r="AA128" s="46" t="str">
        <f>IF($W128="","",IF($E128=ApportCouvert,OccCouvert,INDEX(Îlots!$O$6:$O$65,$W128)))</f>
        <v/>
      </c>
      <c r="AB128" s="46" t="str">
        <f>IF(OR($AA128="",$G128="",$Z128="Non"),"",IFERROR(MATCH($AA128&amp;" | "&amp;$G128,Paramètres!$I$7:$I$41,0),""))</f>
        <v/>
      </c>
      <c r="AC128" s="46" t="str">
        <f t="shared" si="11"/>
        <v/>
      </c>
      <c r="AD128" s="46">
        <f>IF(OR($AB128="",$AC128=""),0,IF(OR(AND(INDEX(Paramètres!$J$7:$J$41,$AB128)&gt;0,IF(INDEX(Paramètres!$J$7:$J$41,$AB128)&lt;=INDEX(Paramètres!$K$7:$K$41,$AB128),AND($AC128&gt;=INDEX(Paramètres!$J$7:$J$41,$AB128),$AC128&lt;=INDEX(Paramètres!$K$7:$K$41,$AB128)),OR($AC128&gt;=INDEX(Paramètres!$J$7:$J$41,$AB128),$AC128&lt;=INDEX(Paramètres!$K$7:$K$41,$AB128)))),AND(INDEX(Paramètres!$L$7:$L$41,$AB128)&gt;0,IF(INDEX(Paramètres!$L$7:$L$41,$AB128)&lt;=INDEX(Paramètres!$M$7:$M$41,$AB128),AND($AC128&gt;=INDEX(Paramètres!$L$7:$L$41,$AB128),$AC128&lt;=INDEX(Paramètres!$M$7:$M$41,$AB128)),OR($AC128&gt;=INDEX(Paramètres!$L$7:$L$41,$AB128),$AC128&lt;=INDEX(Paramètres!$M$7:$M$41,$AB128))))),1,0))</f>
        <v>0</v>
      </c>
      <c r="AE128" s="46">
        <f>IF($X128="",0,IF(INDEX(Fertilisants!$C$6:$C$45,$X128)="Oui",1,0))</f>
        <v>0</v>
      </c>
      <c r="AF128" s="46" t="str">
        <f t="shared" si="12"/>
        <v/>
      </c>
      <c r="AG128" s="46" t="str">
        <f t="shared" si="13"/>
        <v/>
      </c>
      <c r="AH128" s="46" t="str">
        <f t="shared" si="14"/>
        <v/>
      </c>
      <c r="AI128" s="46" t="str">
        <f t="shared" si="15"/>
        <v/>
      </c>
    </row>
    <row r="129" spans="1:35" ht="18" customHeight="1" x14ac:dyDescent="0.25">
      <c r="A129" s="42" t="str">
        <f>IF(B129="","",COUNT($B$6:B129))</f>
        <v/>
      </c>
      <c r="B129" s="26"/>
      <c r="C129" s="5"/>
      <c r="D129" s="28" t="str">
        <f>IF($W129="","",INDEX(Îlots!$N$6:$N$65,$W129))</f>
        <v/>
      </c>
      <c r="E129" s="5"/>
      <c r="F129" s="5"/>
      <c r="G129" s="30" t="str">
        <f>IF($X129="","",INDEX(Fertilisants!$B$6:$B$45,$X129))</f>
        <v/>
      </c>
      <c r="H129" s="43"/>
      <c r="I129" s="44"/>
      <c r="J129" s="30" t="str">
        <f>IF($X129="","",INDEX(Fertilisants!$D$6:$D$45,$X129))</f>
        <v/>
      </c>
      <c r="K129" s="35" t="str">
        <f t="shared" si="8"/>
        <v/>
      </c>
      <c r="L129" s="36" t="str">
        <f>IF(OR($I129="",$X129=""),"",$I129*N(INDEX(Fertilisants!$E$6:$E$45,$X129)))</f>
        <v/>
      </c>
      <c r="M129" s="36" t="str">
        <f>IF(OR($I129="",$X129=""),"",$I129*N(INDEX(Fertilisants!$G$6:$G$45,$X129)))</f>
        <v/>
      </c>
      <c r="N129" s="36" t="str">
        <f>IF(OR($I129="",$X129=""),"",$I129*N(INDEX(Fertilisants!$H$6:$H$45,$X129)))</f>
        <v/>
      </c>
      <c r="O129" s="36" t="str">
        <f>IF(OR($I129="",$X129=""),"",$I129*N(INDEX(Fertilisants!$I$6:$I$45,$X129)))</f>
        <v/>
      </c>
      <c r="P129" s="36" t="str">
        <f t="shared" si="9"/>
        <v/>
      </c>
      <c r="Q129" s="5"/>
      <c r="R129" s="5"/>
      <c r="S129" s="8"/>
      <c r="T129" s="45" t="str">
        <f t="shared" si="10"/>
        <v/>
      </c>
      <c r="U129" s="5"/>
      <c r="W129" s="46" t="str">
        <f>IF($C129="","",IFERROR(MATCH($C129,Îlots!$C$6:$C$65,0),""))</f>
        <v/>
      </c>
      <c r="X129" s="46" t="str">
        <f>IF($F129="","",IFERROR(MATCH($F129,Fertilisants!$A$6:$A$45,0),""))</f>
        <v/>
      </c>
      <c r="Y129" s="46" t="str">
        <f>IF($W129="","",INDEX(Îlots!$D$6:$D$65,$W129))</f>
        <v/>
      </c>
      <c r="Z129" s="46" t="str">
        <f>IF($W129="","",INDEX(Îlots!$F$6:$F$65,$W129))</f>
        <v/>
      </c>
      <c r="AA129" s="46" t="str">
        <f>IF($W129="","",IF($E129=ApportCouvert,OccCouvert,INDEX(Îlots!$O$6:$O$65,$W129)))</f>
        <v/>
      </c>
      <c r="AB129" s="46" t="str">
        <f>IF(OR($AA129="",$G129="",$Z129="Non"),"",IFERROR(MATCH($AA129&amp;" | "&amp;$G129,Paramètres!$I$7:$I$41,0),""))</f>
        <v/>
      </c>
      <c r="AC129" s="46" t="str">
        <f t="shared" si="11"/>
        <v/>
      </c>
      <c r="AD129" s="46">
        <f>IF(OR($AB129="",$AC129=""),0,IF(OR(AND(INDEX(Paramètres!$J$7:$J$41,$AB129)&gt;0,IF(INDEX(Paramètres!$J$7:$J$41,$AB129)&lt;=INDEX(Paramètres!$K$7:$K$41,$AB129),AND($AC129&gt;=INDEX(Paramètres!$J$7:$J$41,$AB129),$AC129&lt;=INDEX(Paramètres!$K$7:$K$41,$AB129)),OR($AC129&gt;=INDEX(Paramètres!$J$7:$J$41,$AB129),$AC129&lt;=INDEX(Paramètres!$K$7:$K$41,$AB129)))),AND(INDEX(Paramètres!$L$7:$L$41,$AB129)&gt;0,IF(INDEX(Paramètres!$L$7:$L$41,$AB129)&lt;=INDEX(Paramètres!$M$7:$M$41,$AB129),AND($AC129&gt;=INDEX(Paramètres!$L$7:$L$41,$AB129),$AC129&lt;=INDEX(Paramètres!$M$7:$M$41,$AB129)),OR($AC129&gt;=INDEX(Paramètres!$L$7:$L$41,$AB129),$AC129&lt;=INDEX(Paramètres!$M$7:$M$41,$AB129))))),1,0))</f>
        <v>0</v>
      </c>
      <c r="AE129" s="46">
        <f>IF($X129="",0,IF(INDEX(Fertilisants!$C$6:$C$45,$X129)="Oui",1,0))</f>
        <v>0</v>
      </c>
      <c r="AF129" s="46" t="str">
        <f t="shared" si="12"/>
        <v/>
      </c>
      <c r="AG129" s="46" t="str">
        <f t="shared" si="13"/>
        <v/>
      </c>
      <c r="AH129" s="46" t="str">
        <f t="shared" si="14"/>
        <v/>
      </c>
      <c r="AI129" s="46" t="str">
        <f t="shared" si="15"/>
        <v/>
      </c>
    </row>
    <row r="130" spans="1:35" ht="18" customHeight="1" x14ac:dyDescent="0.25">
      <c r="A130" s="42" t="str">
        <f>IF(B130="","",COUNT($B$6:B130))</f>
        <v/>
      </c>
      <c r="B130" s="26"/>
      <c r="C130" s="5"/>
      <c r="D130" s="28" t="str">
        <f>IF($W130="","",INDEX(Îlots!$N$6:$N$65,$W130))</f>
        <v/>
      </c>
      <c r="E130" s="5"/>
      <c r="F130" s="5"/>
      <c r="G130" s="30" t="str">
        <f>IF($X130="","",INDEX(Fertilisants!$B$6:$B$45,$X130))</f>
        <v/>
      </c>
      <c r="H130" s="43"/>
      <c r="I130" s="44"/>
      <c r="J130" s="30" t="str">
        <f>IF($X130="","",INDEX(Fertilisants!$D$6:$D$45,$X130))</f>
        <v/>
      </c>
      <c r="K130" s="35" t="str">
        <f t="shared" si="8"/>
        <v/>
      </c>
      <c r="L130" s="36" t="str">
        <f>IF(OR($I130="",$X130=""),"",$I130*N(INDEX(Fertilisants!$E$6:$E$45,$X130)))</f>
        <v/>
      </c>
      <c r="M130" s="36" t="str">
        <f>IF(OR($I130="",$X130=""),"",$I130*N(INDEX(Fertilisants!$G$6:$G$45,$X130)))</f>
        <v/>
      </c>
      <c r="N130" s="36" t="str">
        <f>IF(OR($I130="",$X130=""),"",$I130*N(INDEX(Fertilisants!$H$6:$H$45,$X130)))</f>
        <v/>
      </c>
      <c r="O130" s="36" t="str">
        <f>IF(OR($I130="",$X130=""),"",$I130*N(INDEX(Fertilisants!$I$6:$I$45,$X130)))</f>
        <v/>
      </c>
      <c r="P130" s="36" t="str">
        <f t="shared" si="9"/>
        <v/>
      </c>
      <c r="Q130" s="5"/>
      <c r="R130" s="5"/>
      <c r="S130" s="8"/>
      <c r="T130" s="45" t="str">
        <f t="shared" si="10"/>
        <v/>
      </c>
      <c r="U130" s="5"/>
      <c r="W130" s="46" t="str">
        <f>IF($C130="","",IFERROR(MATCH($C130,Îlots!$C$6:$C$65,0),""))</f>
        <v/>
      </c>
      <c r="X130" s="46" t="str">
        <f>IF($F130="","",IFERROR(MATCH($F130,Fertilisants!$A$6:$A$45,0),""))</f>
        <v/>
      </c>
      <c r="Y130" s="46" t="str">
        <f>IF($W130="","",INDEX(Îlots!$D$6:$D$65,$W130))</f>
        <v/>
      </c>
      <c r="Z130" s="46" t="str">
        <f>IF($W130="","",INDEX(Îlots!$F$6:$F$65,$W130))</f>
        <v/>
      </c>
      <c r="AA130" s="46" t="str">
        <f>IF($W130="","",IF($E130=ApportCouvert,OccCouvert,INDEX(Îlots!$O$6:$O$65,$W130)))</f>
        <v/>
      </c>
      <c r="AB130" s="46" t="str">
        <f>IF(OR($AA130="",$G130="",$Z130="Non"),"",IFERROR(MATCH($AA130&amp;" | "&amp;$G130,Paramètres!$I$7:$I$41,0),""))</f>
        <v/>
      </c>
      <c r="AC130" s="46" t="str">
        <f t="shared" si="11"/>
        <v/>
      </c>
      <c r="AD130" s="46">
        <f>IF(OR($AB130="",$AC130=""),0,IF(OR(AND(INDEX(Paramètres!$J$7:$J$41,$AB130)&gt;0,IF(INDEX(Paramètres!$J$7:$J$41,$AB130)&lt;=INDEX(Paramètres!$K$7:$K$41,$AB130),AND($AC130&gt;=INDEX(Paramètres!$J$7:$J$41,$AB130),$AC130&lt;=INDEX(Paramètres!$K$7:$K$41,$AB130)),OR($AC130&gt;=INDEX(Paramètres!$J$7:$J$41,$AB130),$AC130&lt;=INDEX(Paramètres!$K$7:$K$41,$AB130)))),AND(INDEX(Paramètres!$L$7:$L$41,$AB130)&gt;0,IF(INDEX(Paramètres!$L$7:$L$41,$AB130)&lt;=INDEX(Paramètres!$M$7:$M$41,$AB130),AND($AC130&gt;=INDEX(Paramètres!$L$7:$L$41,$AB130),$AC130&lt;=INDEX(Paramètres!$M$7:$M$41,$AB130)),OR($AC130&gt;=INDEX(Paramètres!$L$7:$L$41,$AB130),$AC130&lt;=INDEX(Paramètres!$M$7:$M$41,$AB130))))),1,0))</f>
        <v>0</v>
      </c>
      <c r="AE130" s="46">
        <f>IF($X130="",0,IF(INDEX(Fertilisants!$C$6:$C$45,$X130)="Oui",1,0))</f>
        <v>0</v>
      </c>
      <c r="AF130" s="46" t="str">
        <f t="shared" si="12"/>
        <v/>
      </c>
      <c r="AG130" s="46" t="str">
        <f t="shared" si="13"/>
        <v/>
      </c>
      <c r="AH130" s="46" t="str">
        <f t="shared" si="14"/>
        <v/>
      </c>
      <c r="AI130" s="46" t="str">
        <f t="shared" si="15"/>
        <v/>
      </c>
    </row>
    <row r="131" spans="1:35" ht="18" customHeight="1" x14ac:dyDescent="0.25">
      <c r="A131" s="42" t="str">
        <f>IF(B131="","",COUNT($B$6:B131))</f>
        <v/>
      </c>
      <c r="B131" s="26"/>
      <c r="C131" s="5"/>
      <c r="D131" s="28" t="str">
        <f>IF($W131="","",INDEX(Îlots!$N$6:$N$65,$W131))</f>
        <v/>
      </c>
      <c r="E131" s="5"/>
      <c r="F131" s="5"/>
      <c r="G131" s="30" t="str">
        <f>IF($X131="","",INDEX(Fertilisants!$B$6:$B$45,$X131))</f>
        <v/>
      </c>
      <c r="H131" s="43"/>
      <c r="I131" s="44"/>
      <c r="J131" s="30" t="str">
        <f>IF($X131="","",INDEX(Fertilisants!$D$6:$D$45,$X131))</f>
        <v/>
      </c>
      <c r="K131" s="35" t="str">
        <f t="shared" si="8"/>
        <v/>
      </c>
      <c r="L131" s="36" t="str">
        <f>IF(OR($I131="",$X131=""),"",$I131*N(INDEX(Fertilisants!$E$6:$E$45,$X131)))</f>
        <v/>
      </c>
      <c r="M131" s="36" t="str">
        <f>IF(OR($I131="",$X131=""),"",$I131*N(INDEX(Fertilisants!$G$6:$G$45,$X131)))</f>
        <v/>
      </c>
      <c r="N131" s="36" t="str">
        <f>IF(OR($I131="",$X131=""),"",$I131*N(INDEX(Fertilisants!$H$6:$H$45,$X131)))</f>
        <v/>
      </c>
      <c r="O131" s="36" t="str">
        <f>IF(OR($I131="",$X131=""),"",$I131*N(INDEX(Fertilisants!$I$6:$I$45,$X131)))</f>
        <v/>
      </c>
      <c r="P131" s="36" t="str">
        <f t="shared" si="9"/>
        <v/>
      </c>
      <c r="Q131" s="5"/>
      <c r="R131" s="5"/>
      <c r="S131" s="8"/>
      <c r="T131" s="45" t="str">
        <f t="shared" si="10"/>
        <v/>
      </c>
      <c r="U131" s="5"/>
      <c r="W131" s="46" t="str">
        <f>IF($C131="","",IFERROR(MATCH($C131,Îlots!$C$6:$C$65,0),""))</f>
        <v/>
      </c>
      <c r="X131" s="46" t="str">
        <f>IF($F131="","",IFERROR(MATCH($F131,Fertilisants!$A$6:$A$45,0),""))</f>
        <v/>
      </c>
      <c r="Y131" s="46" t="str">
        <f>IF($W131="","",INDEX(Îlots!$D$6:$D$65,$W131))</f>
        <v/>
      </c>
      <c r="Z131" s="46" t="str">
        <f>IF($W131="","",INDEX(Îlots!$F$6:$F$65,$W131))</f>
        <v/>
      </c>
      <c r="AA131" s="46" t="str">
        <f>IF($W131="","",IF($E131=ApportCouvert,OccCouvert,INDEX(Îlots!$O$6:$O$65,$W131)))</f>
        <v/>
      </c>
      <c r="AB131" s="46" t="str">
        <f>IF(OR($AA131="",$G131="",$Z131="Non"),"",IFERROR(MATCH($AA131&amp;" | "&amp;$G131,Paramètres!$I$7:$I$41,0),""))</f>
        <v/>
      </c>
      <c r="AC131" s="46" t="str">
        <f t="shared" si="11"/>
        <v/>
      </c>
      <c r="AD131" s="46">
        <f>IF(OR($AB131="",$AC131=""),0,IF(OR(AND(INDEX(Paramètres!$J$7:$J$41,$AB131)&gt;0,IF(INDEX(Paramètres!$J$7:$J$41,$AB131)&lt;=INDEX(Paramètres!$K$7:$K$41,$AB131),AND($AC131&gt;=INDEX(Paramètres!$J$7:$J$41,$AB131),$AC131&lt;=INDEX(Paramètres!$K$7:$K$41,$AB131)),OR($AC131&gt;=INDEX(Paramètres!$J$7:$J$41,$AB131),$AC131&lt;=INDEX(Paramètres!$K$7:$K$41,$AB131)))),AND(INDEX(Paramètres!$L$7:$L$41,$AB131)&gt;0,IF(INDEX(Paramètres!$L$7:$L$41,$AB131)&lt;=INDEX(Paramètres!$M$7:$M$41,$AB131),AND($AC131&gt;=INDEX(Paramètres!$L$7:$L$41,$AB131),$AC131&lt;=INDEX(Paramètres!$M$7:$M$41,$AB131)),OR($AC131&gt;=INDEX(Paramètres!$L$7:$L$41,$AB131),$AC131&lt;=INDEX(Paramètres!$M$7:$M$41,$AB131))))),1,0))</f>
        <v>0</v>
      </c>
      <c r="AE131" s="46">
        <f>IF($X131="",0,IF(INDEX(Fertilisants!$C$6:$C$45,$X131)="Oui",1,0))</f>
        <v>0</v>
      </c>
      <c r="AF131" s="46" t="str">
        <f t="shared" si="12"/>
        <v/>
      </c>
      <c r="AG131" s="46" t="str">
        <f t="shared" si="13"/>
        <v/>
      </c>
      <c r="AH131" s="46" t="str">
        <f t="shared" si="14"/>
        <v/>
      </c>
      <c r="AI131" s="46" t="str">
        <f t="shared" si="15"/>
        <v/>
      </c>
    </row>
    <row r="132" spans="1:35" ht="18" customHeight="1" x14ac:dyDescent="0.25">
      <c r="A132" s="42" t="str">
        <f>IF(B132="","",COUNT($B$6:B132))</f>
        <v/>
      </c>
      <c r="B132" s="26"/>
      <c r="C132" s="5"/>
      <c r="D132" s="28" t="str">
        <f>IF($W132="","",INDEX(Îlots!$N$6:$N$65,$W132))</f>
        <v/>
      </c>
      <c r="E132" s="5"/>
      <c r="F132" s="5"/>
      <c r="G132" s="30" t="str">
        <f>IF($X132="","",INDEX(Fertilisants!$B$6:$B$45,$X132))</f>
        <v/>
      </c>
      <c r="H132" s="43"/>
      <c r="I132" s="44"/>
      <c r="J132" s="30" t="str">
        <f>IF($X132="","",INDEX(Fertilisants!$D$6:$D$45,$X132))</f>
        <v/>
      </c>
      <c r="K132" s="35" t="str">
        <f t="shared" si="8"/>
        <v/>
      </c>
      <c r="L132" s="36" t="str">
        <f>IF(OR($I132="",$X132=""),"",$I132*N(INDEX(Fertilisants!$E$6:$E$45,$X132)))</f>
        <v/>
      </c>
      <c r="M132" s="36" t="str">
        <f>IF(OR($I132="",$X132=""),"",$I132*N(INDEX(Fertilisants!$G$6:$G$45,$X132)))</f>
        <v/>
      </c>
      <c r="N132" s="36" t="str">
        <f>IF(OR($I132="",$X132=""),"",$I132*N(INDEX(Fertilisants!$H$6:$H$45,$X132)))</f>
        <v/>
      </c>
      <c r="O132" s="36" t="str">
        <f>IF(OR($I132="",$X132=""),"",$I132*N(INDEX(Fertilisants!$I$6:$I$45,$X132)))</f>
        <v/>
      </c>
      <c r="P132" s="36" t="str">
        <f t="shared" si="9"/>
        <v/>
      </c>
      <c r="Q132" s="5"/>
      <c r="R132" s="5"/>
      <c r="S132" s="8"/>
      <c r="T132" s="45" t="str">
        <f t="shared" si="10"/>
        <v/>
      </c>
      <c r="U132" s="5"/>
      <c r="W132" s="46" t="str">
        <f>IF($C132="","",IFERROR(MATCH($C132,Îlots!$C$6:$C$65,0),""))</f>
        <v/>
      </c>
      <c r="X132" s="46" t="str">
        <f>IF($F132="","",IFERROR(MATCH($F132,Fertilisants!$A$6:$A$45,0),""))</f>
        <v/>
      </c>
      <c r="Y132" s="46" t="str">
        <f>IF($W132="","",INDEX(Îlots!$D$6:$D$65,$W132))</f>
        <v/>
      </c>
      <c r="Z132" s="46" t="str">
        <f>IF($W132="","",INDEX(Îlots!$F$6:$F$65,$W132))</f>
        <v/>
      </c>
      <c r="AA132" s="46" t="str">
        <f>IF($W132="","",IF($E132=ApportCouvert,OccCouvert,INDEX(Îlots!$O$6:$O$65,$W132)))</f>
        <v/>
      </c>
      <c r="AB132" s="46" t="str">
        <f>IF(OR($AA132="",$G132="",$Z132="Non"),"",IFERROR(MATCH($AA132&amp;" | "&amp;$G132,Paramètres!$I$7:$I$41,0),""))</f>
        <v/>
      </c>
      <c r="AC132" s="46" t="str">
        <f t="shared" si="11"/>
        <v/>
      </c>
      <c r="AD132" s="46">
        <f>IF(OR($AB132="",$AC132=""),0,IF(OR(AND(INDEX(Paramètres!$J$7:$J$41,$AB132)&gt;0,IF(INDEX(Paramètres!$J$7:$J$41,$AB132)&lt;=INDEX(Paramètres!$K$7:$K$41,$AB132),AND($AC132&gt;=INDEX(Paramètres!$J$7:$J$41,$AB132),$AC132&lt;=INDEX(Paramètres!$K$7:$K$41,$AB132)),OR($AC132&gt;=INDEX(Paramètres!$J$7:$J$41,$AB132),$AC132&lt;=INDEX(Paramètres!$K$7:$K$41,$AB132)))),AND(INDEX(Paramètres!$L$7:$L$41,$AB132)&gt;0,IF(INDEX(Paramètres!$L$7:$L$41,$AB132)&lt;=INDEX(Paramètres!$M$7:$M$41,$AB132),AND($AC132&gt;=INDEX(Paramètres!$L$7:$L$41,$AB132),$AC132&lt;=INDEX(Paramètres!$M$7:$M$41,$AB132)),OR($AC132&gt;=INDEX(Paramètres!$L$7:$L$41,$AB132),$AC132&lt;=INDEX(Paramètres!$M$7:$M$41,$AB132))))),1,0))</f>
        <v>0</v>
      </c>
      <c r="AE132" s="46">
        <f>IF($X132="",0,IF(INDEX(Fertilisants!$C$6:$C$45,$X132)="Oui",1,0))</f>
        <v>0</v>
      </c>
      <c r="AF132" s="46" t="str">
        <f t="shared" si="12"/>
        <v/>
      </c>
      <c r="AG132" s="46" t="str">
        <f t="shared" si="13"/>
        <v/>
      </c>
      <c r="AH132" s="46" t="str">
        <f t="shared" si="14"/>
        <v/>
      </c>
      <c r="AI132" s="46" t="str">
        <f t="shared" si="15"/>
        <v/>
      </c>
    </row>
    <row r="133" spans="1:35" ht="18" customHeight="1" x14ac:dyDescent="0.25">
      <c r="A133" s="42" t="str">
        <f>IF(B133="","",COUNT($B$6:B133))</f>
        <v/>
      </c>
      <c r="B133" s="26"/>
      <c r="C133" s="5"/>
      <c r="D133" s="28" t="str">
        <f>IF($W133="","",INDEX(Îlots!$N$6:$N$65,$W133))</f>
        <v/>
      </c>
      <c r="E133" s="5"/>
      <c r="F133" s="5"/>
      <c r="G133" s="30" t="str">
        <f>IF($X133="","",INDEX(Fertilisants!$B$6:$B$45,$X133))</f>
        <v/>
      </c>
      <c r="H133" s="43"/>
      <c r="I133" s="44"/>
      <c r="J133" s="30" t="str">
        <f>IF($X133="","",INDEX(Fertilisants!$D$6:$D$45,$X133))</f>
        <v/>
      </c>
      <c r="K133" s="35" t="str">
        <f t="shared" si="8"/>
        <v/>
      </c>
      <c r="L133" s="36" t="str">
        <f>IF(OR($I133="",$X133=""),"",$I133*N(INDEX(Fertilisants!$E$6:$E$45,$X133)))</f>
        <v/>
      </c>
      <c r="M133" s="36" t="str">
        <f>IF(OR($I133="",$X133=""),"",$I133*N(INDEX(Fertilisants!$G$6:$G$45,$X133)))</f>
        <v/>
      </c>
      <c r="N133" s="36" t="str">
        <f>IF(OR($I133="",$X133=""),"",$I133*N(INDEX(Fertilisants!$H$6:$H$45,$X133)))</f>
        <v/>
      </c>
      <c r="O133" s="36" t="str">
        <f>IF(OR($I133="",$X133=""),"",$I133*N(INDEX(Fertilisants!$I$6:$I$45,$X133)))</f>
        <v/>
      </c>
      <c r="P133" s="36" t="str">
        <f t="shared" si="9"/>
        <v/>
      </c>
      <c r="Q133" s="5"/>
      <c r="R133" s="5"/>
      <c r="S133" s="8"/>
      <c r="T133" s="45" t="str">
        <f t="shared" si="10"/>
        <v/>
      </c>
      <c r="U133" s="5"/>
      <c r="W133" s="46" t="str">
        <f>IF($C133="","",IFERROR(MATCH($C133,Îlots!$C$6:$C$65,0),""))</f>
        <v/>
      </c>
      <c r="X133" s="46" t="str">
        <f>IF($F133="","",IFERROR(MATCH($F133,Fertilisants!$A$6:$A$45,0),""))</f>
        <v/>
      </c>
      <c r="Y133" s="46" t="str">
        <f>IF($W133="","",INDEX(Îlots!$D$6:$D$65,$W133))</f>
        <v/>
      </c>
      <c r="Z133" s="46" t="str">
        <f>IF($W133="","",INDEX(Îlots!$F$6:$F$65,$W133))</f>
        <v/>
      </c>
      <c r="AA133" s="46" t="str">
        <f>IF($W133="","",IF($E133=ApportCouvert,OccCouvert,INDEX(Îlots!$O$6:$O$65,$W133)))</f>
        <v/>
      </c>
      <c r="AB133" s="46" t="str">
        <f>IF(OR($AA133="",$G133="",$Z133="Non"),"",IFERROR(MATCH($AA133&amp;" | "&amp;$G133,Paramètres!$I$7:$I$41,0),""))</f>
        <v/>
      </c>
      <c r="AC133" s="46" t="str">
        <f t="shared" si="11"/>
        <v/>
      </c>
      <c r="AD133" s="46">
        <f>IF(OR($AB133="",$AC133=""),0,IF(OR(AND(INDEX(Paramètres!$J$7:$J$41,$AB133)&gt;0,IF(INDEX(Paramètres!$J$7:$J$41,$AB133)&lt;=INDEX(Paramètres!$K$7:$K$41,$AB133),AND($AC133&gt;=INDEX(Paramètres!$J$7:$J$41,$AB133),$AC133&lt;=INDEX(Paramètres!$K$7:$K$41,$AB133)),OR($AC133&gt;=INDEX(Paramètres!$J$7:$J$41,$AB133),$AC133&lt;=INDEX(Paramètres!$K$7:$K$41,$AB133)))),AND(INDEX(Paramètres!$L$7:$L$41,$AB133)&gt;0,IF(INDEX(Paramètres!$L$7:$L$41,$AB133)&lt;=INDEX(Paramètres!$M$7:$M$41,$AB133),AND($AC133&gt;=INDEX(Paramètres!$L$7:$L$41,$AB133),$AC133&lt;=INDEX(Paramètres!$M$7:$M$41,$AB133)),OR($AC133&gt;=INDEX(Paramètres!$L$7:$L$41,$AB133),$AC133&lt;=INDEX(Paramètres!$M$7:$M$41,$AB133))))),1,0))</f>
        <v>0</v>
      </c>
      <c r="AE133" s="46">
        <f>IF($X133="",0,IF(INDEX(Fertilisants!$C$6:$C$45,$X133)="Oui",1,0))</f>
        <v>0</v>
      </c>
      <c r="AF133" s="46" t="str">
        <f t="shared" si="12"/>
        <v/>
      </c>
      <c r="AG133" s="46" t="str">
        <f t="shared" si="13"/>
        <v/>
      </c>
      <c r="AH133" s="46" t="str">
        <f t="shared" si="14"/>
        <v/>
      </c>
      <c r="AI133" s="46" t="str">
        <f t="shared" si="15"/>
        <v/>
      </c>
    </row>
    <row r="134" spans="1:35" ht="18" customHeight="1" x14ac:dyDescent="0.25">
      <c r="A134" s="42" t="str">
        <f>IF(B134="","",COUNT($B$6:B134))</f>
        <v/>
      </c>
      <c r="B134" s="26"/>
      <c r="C134" s="5"/>
      <c r="D134" s="28" t="str">
        <f>IF($W134="","",INDEX(Îlots!$N$6:$N$65,$W134))</f>
        <v/>
      </c>
      <c r="E134" s="5"/>
      <c r="F134" s="5"/>
      <c r="G134" s="30" t="str">
        <f>IF($X134="","",INDEX(Fertilisants!$B$6:$B$45,$X134))</f>
        <v/>
      </c>
      <c r="H134" s="43"/>
      <c r="I134" s="44"/>
      <c r="J134" s="30" t="str">
        <f>IF($X134="","",INDEX(Fertilisants!$D$6:$D$45,$X134))</f>
        <v/>
      </c>
      <c r="K134" s="35" t="str">
        <f t="shared" ref="K134:K197" si="16">IF(OR($H134="",$I134=""),"",$H134*$I134)</f>
        <v/>
      </c>
      <c r="L134" s="36" t="str">
        <f>IF(OR($I134="",$X134=""),"",$I134*N(INDEX(Fertilisants!$E$6:$E$45,$X134)))</f>
        <v/>
      </c>
      <c r="M134" s="36" t="str">
        <f>IF(OR($I134="",$X134=""),"",$I134*N(INDEX(Fertilisants!$G$6:$G$45,$X134)))</f>
        <v/>
      </c>
      <c r="N134" s="36" t="str">
        <f>IF(OR($I134="",$X134=""),"",$I134*N(INDEX(Fertilisants!$H$6:$H$45,$X134)))</f>
        <v/>
      </c>
      <c r="O134" s="36" t="str">
        <f>IF(OR($I134="",$X134=""),"",$I134*N(INDEX(Fertilisants!$I$6:$I$45,$X134)))</f>
        <v/>
      </c>
      <c r="P134" s="36" t="str">
        <f t="shared" ref="P134:P197" si="17">IF(OR($H134="",$L134=""),"",$H134*$L134)</f>
        <v/>
      </c>
      <c r="Q134" s="5"/>
      <c r="R134" s="5"/>
      <c r="S134" s="8"/>
      <c r="T134" s="45" t="str">
        <f t="shared" ref="T134:T197" si="18">IF($B134="","",IF(OR($C134="",$F134="",$H134="",$I134=""),"À compléter",IF(OR($Q134="Enneigé",$Q134="Détrempé",$Q134="Inondé",AND($Q134="Gelé",$G134&lt;&gt;"Type 0",$G134&lt;&gt;"Type Ia")),"Sol interdit",IF($AD134=1,"Période d'interdiction",IF(AND(ISNUMBER($Y134),ISNUMBER($H134),$H134&gt;$Y134+0.001),"Surface &gt; îlot",IF(OR($B134&lt;DebutCampagne,$B134&gt;FinCampagne),"Hors campagne","Conforme"))))))</f>
        <v/>
      </c>
      <c r="U134" s="5"/>
      <c r="W134" s="46" t="str">
        <f>IF($C134="","",IFERROR(MATCH($C134,Îlots!$C$6:$C$65,0),""))</f>
        <v/>
      </c>
      <c r="X134" s="46" t="str">
        <f>IF($F134="","",IFERROR(MATCH($F134,Fertilisants!$A$6:$A$45,0),""))</f>
        <v/>
      </c>
      <c r="Y134" s="46" t="str">
        <f>IF($W134="","",INDEX(Îlots!$D$6:$D$65,$W134))</f>
        <v/>
      </c>
      <c r="Z134" s="46" t="str">
        <f>IF($W134="","",INDEX(Îlots!$F$6:$F$65,$W134))</f>
        <v/>
      </c>
      <c r="AA134" s="46" t="str">
        <f>IF($W134="","",IF($E134=ApportCouvert,OccCouvert,INDEX(Îlots!$O$6:$O$65,$W134)))</f>
        <v/>
      </c>
      <c r="AB134" s="46" t="str">
        <f>IF(OR($AA134="",$G134="",$Z134="Non"),"",IFERROR(MATCH($AA134&amp;" | "&amp;$G134,Paramètres!$I$7:$I$41,0),""))</f>
        <v/>
      </c>
      <c r="AC134" s="46" t="str">
        <f t="shared" ref="AC134:AC197" si="19">IF($B134="","",MONTH($B134)*100+DAY($B134))</f>
        <v/>
      </c>
      <c r="AD134" s="46">
        <f>IF(OR($AB134="",$AC134=""),0,IF(OR(AND(INDEX(Paramètres!$J$7:$J$41,$AB134)&gt;0,IF(INDEX(Paramètres!$J$7:$J$41,$AB134)&lt;=INDEX(Paramètres!$K$7:$K$41,$AB134),AND($AC134&gt;=INDEX(Paramètres!$J$7:$J$41,$AB134),$AC134&lt;=INDEX(Paramètres!$K$7:$K$41,$AB134)),OR($AC134&gt;=INDEX(Paramètres!$J$7:$J$41,$AB134),$AC134&lt;=INDEX(Paramètres!$K$7:$K$41,$AB134)))),AND(INDEX(Paramètres!$L$7:$L$41,$AB134)&gt;0,IF(INDEX(Paramètres!$L$7:$L$41,$AB134)&lt;=INDEX(Paramètres!$M$7:$M$41,$AB134),AND($AC134&gt;=INDEX(Paramètres!$L$7:$L$41,$AB134),$AC134&lt;=INDEX(Paramètres!$M$7:$M$41,$AB134)),OR($AC134&gt;=INDEX(Paramètres!$L$7:$L$41,$AB134),$AC134&lt;=INDEX(Paramètres!$M$7:$M$41,$AB134))))),1,0))</f>
        <v>0</v>
      </c>
      <c r="AE134" s="46">
        <f>IF($X134="",0,IF(INDEX(Fertilisants!$C$6:$C$45,$X134)="Oui",1,0))</f>
        <v>0</v>
      </c>
      <c r="AF134" s="46" t="str">
        <f t="shared" ref="AF134:AF197" si="20">IF($G134="","",IF($G134="Type III","Minéral","Organique"))</f>
        <v/>
      </c>
      <c r="AG134" s="46" t="str">
        <f t="shared" ref="AG134:AG197" si="21">IF(OR($H134="",$M134=""),"",$H134*$M134)</f>
        <v/>
      </c>
      <c r="AH134" s="46" t="str">
        <f t="shared" ref="AH134:AH197" si="22">IF(OR($H134="",$N134=""),"",$H134*$N134)</f>
        <v/>
      </c>
      <c r="AI134" s="46" t="str">
        <f t="shared" ref="AI134:AI197" si="23">IF(OR($H134="",$O134=""),"",$H134*$O134)</f>
        <v/>
      </c>
    </row>
    <row r="135" spans="1:35" ht="18" customHeight="1" x14ac:dyDescent="0.25">
      <c r="A135" s="42" t="str">
        <f>IF(B135="","",COUNT($B$6:B135))</f>
        <v/>
      </c>
      <c r="B135" s="26"/>
      <c r="C135" s="5"/>
      <c r="D135" s="28" t="str">
        <f>IF($W135="","",INDEX(Îlots!$N$6:$N$65,$W135))</f>
        <v/>
      </c>
      <c r="E135" s="5"/>
      <c r="F135" s="5"/>
      <c r="G135" s="30" t="str">
        <f>IF($X135="","",INDEX(Fertilisants!$B$6:$B$45,$X135))</f>
        <v/>
      </c>
      <c r="H135" s="43"/>
      <c r="I135" s="44"/>
      <c r="J135" s="30" t="str">
        <f>IF($X135="","",INDEX(Fertilisants!$D$6:$D$45,$X135))</f>
        <v/>
      </c>
      <c r="K135" s="35" t="str">
        <f t="shared" si="16"/>
        <v/>
      </c>
      <c r="L135" s="36" t="str">
        <f>IF(OR($I135="",$X135=""),"",$I135*N(INDEX(Fertilisants!$E$6:$E$45,$X135)))</f>
        <v/>
      </c>
      <c r="M135" s="36" t="str">
        <f>IF(OR($I135="",$X135=""),"",$I135*N(INDEX(Fertilisants!$G$6:$G$45,$X135)))</f>
        <v/>
      </c>
      <c r="N135" s="36" t="str">
        <f>IF(OR($I135="",$X135=""),"",$I135*N(INDEX(Fertilisants!$H$6:$H$45,$X135)))</f>
        <v/>
      </c>
      <c r="O135" s="36" t="str">
        <f>IF(OR($I135="",$X135=""),"",$I135*N(INDEX(Fertilisants!$I$6:$I$45,$X135)))</f>
        <v/>
      </c>
      <c r="P135" s="36" t="str">
        <f t="shared" si="17"/>
        <v/>
      </c>
      <c r="Q135" s="5"/>
      <c r="R135" s="5"/>
      <c r="S135" s="8"/>
      <c r="T135" s="45" t="str">
        <f t="shared" si="18"/>
        <v/>
      </c>
      <c r="U135" s="5"/>
      <c r="W135" s="46" t="str">
        <f>IF($C135="","",IFERROR(MATCH($C135,Îlots!$C$6:$C$65,0),""))</f>
        <v/>
      </c>
      <c r="X135" s="46" t="str">
        <f>IF($F135="","",IFERROR(MATCH($F135,Fertilisants!$A$6:$A$45,0),""))</f>
        <v/>
      </c>
      <c r="Y135" s="46" t="str">
        <f>IF($W135="","",INDEX(Îlots!$D$6:$D$65,$W135))</f>
        <v/>
      </c>
      <c r="Z135" s="46" t="str">
        <f>IF($W135="","",INDEX(Îlots!$F$6:$F$65,$W135))</f>
        <v/>
      </c>
      <c r="AA135" s="46" t="str">
        <f>IF($W135="","",IF($E135=ApportCouvert,OccCouvert,INDEX(Îlots!$O$6:$O$65,$W135)))</f>
        <v/>
      </c>
      <c r="AB135" s="46" t="str">
        <f>IF(OR($AA135="",$G135="",$Z135="Non"),"",IFERROR(MATCH($AA135&amp;" | "&amp;$G135,Paramètres!$I$7:$I$41,0),""))</f>
        <v/>
      </c>
      <c r="AC135" s="46" t="str">
        <f t="shared" si="19"/>
        <v/>
      </c>
      <c r="AD135" s="46">
        <f>IF(OR($AB135="",$AC135=""),0,IF(OR(AND(INDEX(Paramètres!$J$7:$J$41,$AB135)&gt;0,IF(INDEX(Paramètres!$J$7:$J$41,$AB135)&lt;=INDEX(Paramètres!$K$7:$K$41,$AB135),AND($AC135&gt;=INDEX(Paramètres!$J$7:$J$41,$AB135),$AC135&lt;=INDEX(Paramètres!$K$7:$K$41,$AB135)),OR($AC135&gt;=INDEX(Paramètres!$J$7:$J$41,$AB135),$AC135&lt;=INDEX(Paramètres!$K$7:$K$41,$AB135)))),AND(INDEX(Paramètres!$L$7:$L$41,$AB135)&gt;0,IF(INDEX(Paramètres!$L$7:$L$41,$AB135)&lt;=INDEX(Paramètres!$M$7:$M$41,$AB135),AND($AC135&gt;=INDEX(Paramètres!$L$7:$L$41,$AB135),$AC135&lt;=INDEX(Paramètres!$M$7:$M$41,$AB135)),OR($AC135&gt;=INDEX(Paramètres!$L$7:$L$41,$AB135),$AC135&lt;=INDEX(Paramètres!$M$7:$M$41,$AB135))))),1,0))</f>
        <v>0</v>
      </c>
      <c r="AE135" s="46">
        <f>IF($X135="",0,IF(INDEX(Fertilisants!$C$6:$C$45,$X135)="Oui",1,0))</f>
        <v>0</v>
      </c>
      <c r="AF135" s="46" t="str">
        <f t="shared" si="20"/>
        <v/>
      </c>
      <c r="AG135" s="46" t="str">
        <f t="shared" si="21"/>
        <v/>
      </c>
      <c r="AH135" s="46" t="str">
        <f t="shared" si="22"/>
        <v/>
      </c>
      <c r="AI135" s="46" t="str">
        <f t="shared" si="23"/>
        <v/>
      </c>
    </row>
    <row r="136" spans="1:35" ht="18" customHeight="1" x14ac:dyDescent="0.25">
      <c r="A136" s="42" t="str">
        <f>IF(B136="","",COUNT($B$6:B136))</f>
        <v/>
      </c>
      <c r="B136" s="26"/>
      <c r="C136" s="5"/>
      <c r="D136" s="28" t="str">
        <f>IF($W136="","",INDEX(Îlots!$N$6:$N$65,$W136))</f>
        <v/>
      </c>
      <c r="E136" s="5"/>
      <c r="F136" s="5"/>
      <c r="G136" s="30" t="str">
        <f>IF($X136="","",INDEX(Fertilisants!$B$6:$B$45,$X136))</f>
        <v/>
      </c>
      <c r="H136" s="43"/>
      <c r="I136" s="44"/>
      <c r="J136" s="30" t="str">
        <f>IF($X136="","",INDEX(Fertilisants!$D$6:$D$45,$X136))</f>
        <v/>
      </c>
      <c r="K136" s="35" t="str">
        <f t="shared" si="16"/>
        <v/>
      </c>
      <c r="L136" s="36" t="str">
        <f>IF(OR($I136="",$X136=""),"",$I136*N(INDEX(Fertilisants!$E$6:$E$45,$X136)))</f>
        <v/>
      </c>
      <c r="M136" s="36" t="str">
        <f>IF(OR($I136="",$X136=""),"",$I136*N(INDEX(Fertilisants!$G$6:$G$45,$X136)))</f>
        <v/>
      </c>
      <c r="N136" s="36" t="str">
        <f>IF(OR($I136="",$X136=""),"",$I136*N(INDEX(Fertilisants!$H$6:$H$45,$X136)))</f>
        <v/>
      </c>
      <c r="O136" s="36" t="str">
        <f>IF(OR($I136="",$X136=""),"",$I136*N(INDEX(Fertilisants!$I$6:$I$45,$X136)))</f>
        <v/>
      </c>
      <c r="P136" s="36" t="str">
        <f t="shared" si="17"/>
        <v/>
      </c>
      <c r="Q136" s="5"/>
      <c r="R136" s="5"/>
      <c r="S136" s="8"/>
      <c r="T136" s="45" t="str">
        <f t="shared" si="18"/>
        <v/>
      </c>
      <c r="U136" s="5"/>
      <c r="W136" s="46" t="str">
        <f>IF($C136="","",IFERROR(MATCH($C136,Îlots!$C$6:$C$65,0),""))</f>
        <v/>
      </c>
      <c r="X136" s="46" t="str">
        <f>IF($F136="","",IFERROR(MATCH($F136,Fertilisants!$A$6:$A$45,0),""))</f>
        <v/>
      </c>
      <c r="Y136" s="46" t="str">
        <f>IF($W136="","",INDEX(Îlots!$D$6:$D$65,$W136))</f>
        <v/>
      </c>
      <c r="Z136" s="46" t="str">
        <f>IF($W136="","",INDEX(Îlots!$F$6:$F$65,$W136))</f>
        <v/>
      </c>
      <c r="AA136" s="46" t="str">
        <f>IF($W136="","",IF($E136=ApportCouvert,OccCouvert,INDEX(Îlots!$O$6:$O$65,$W136)))</f>
        <v/>
      </c>
      <c r="AB136" s="46" t="str">
        <f>IF(OR($AA136="",$G136="",$Z136="Non"),"",IFERROR(MATCH($AA136&amp;" | "&amp;$G136,Paramètres!$I$7:$I$41,0),""))</f>
        <v/>
      </c>
      <c r="AC136" s="46" t="str">
        <f t="shared" si="19"/>
        <v/>
      </c>
      <c r="AD136" s="46">
        <f>IF(OR($AB136="",$AC136=""),0,IF(OR(AND(INDEX(Paramètres!$J$7:$J$41,$AB136)&gt;0,IF(INDEX(Paramètres!$J$7:$J$41,$AB136)&lt;=INDEX(Paramètres!$K$7:$K$41,$AB136),AND($AC136&gt;=INDEX(Paramètres!$J$7:$J$41,$AB136),$AC136&lt;=INDEX(Paramètres!$K$7:$K$41,$AB136)),OR($AC136&gt;=INDEX(Paramètres!$J$7:$J$41,$AB136),$AC136&lt;=INDEX(Paramètres!$K$7:$K$41,$AB136)))),AND(INDEX(Paramètres!$L$7:$L$41,$AB136)&gt;0,IF(INDEX(Paramètres!$L$7:$L$41,$AB136)&lt;=INDEX(Paramètres!$M$7:$M$41,$AB136),AND($AC136&gt;=INDEX(Paramètres!$L$7:$L$41,$AB136),$AC136&lt;=INDEX(Paramètres!$M$7:$M$41,$AB136)),OR($AC136&gt;=INDEX(Paramètres!$L$7:$L$41,$AB136),$AC136&lt;=INDEX(Paramètres!$M$7:$M$41,$AB136))))),1,0))</f>
        <v>0</v>
      </c>
      <c r="AE136" s="46">
        <f>IF($X136="",0,IF(INDEX(Fertilisants!$C$6:$C$45,$X136)="Oui",1,0))</f>
        <v>0</v>
      </c>
      <c r="AF136" s="46" t="str">
        <f t="shared" si="20"/>
        <v/>
      </c>
      <c r="AG136" s="46" t="str">
        <f t="shared" si="21"/>
        <v/>
      </c>
      <c r="AH136" s="46" t="str">
        <f t="shared" si="22"/>
        <v/>
      </c>
      <c r="AI136" s="46" t="str">
        <f t="shared" si="23"/>
        <v/>
      </c>
    </row>
    <row r="137" spans="1:35" ht="18" customHeight="1" x14ac:dyDescent="0.25">
      <c r="A137" s="42" t="str">
        <f>IF(B137="","",COUNT($B$6:B137))</f>
        <v/>
      </c>
      <c r="B137" s="26"/>
      <c r="C137" s="5"/>
      <c r="D137" s="28" t="str">
        <f>IF($W137="","",INDEX(Îlots!$N$6:$N$65,$W137))</f>
        <v/>
      </c>
      <c r="E137" s="5"/>
      <c r="F137" s="5"/>
      <c r="G137" s="30" t="str">
        <f>IF($X137="","",INDEX(Fertilisants!$B$6:$B$45,$X137))</f>
        <v/>
      </c>
      <c r="H137" s="43"/>
      <c r="I137" s="44"/>
      <c r="J137" s="30" t="str">
        <f>IF($X137="","",INDEX(Fertilisants!$D$6:$D$45,$X137))</f>
        <v/>
      </c>
      <c r="K137" s="35" t="str">
        <f t="shared" si="16"/>
        <v/>
      </c>
      <c r="L137" s="36" t="str">
        <f>IF(OR($I137="",$X137=""),"",$I137*N(INDEX(Fertilisants!$E$6:$E$45,$X137)))</f>
        <v/>
      </c>
      <c r="M137" s="36" t="str">
        <f>IF(OR($I137="",$X137=""),"",$I137*N(INDEX(Fertilisants!$G$6:$G$45,$X137)))</f>
        <v/>
      </c>
      <c r="N137" s="36" t="str">
        <f>IF(OR($I137="",$X137=""),"",$I137*N(INDEX(Fertilisants!$H$6:$H$45,$X137)))</f>
        <v/>
      </c>
      <c r="O137" s="36" t="str">
        <f>IF(OR($I137="",$X137=""),"",$I137*N(INDEX(Fertilisants!$I$6:$I$45,$X137)))</f>
        <v/>
      </c>
      <c r="P137" s="36" t="str">
        <f t="shared" si="17"/>
        <v/>
      </c>
      <c r="Q137" s="5"/>
      <c r="R137" s="5"/>
      <c r="S137" s="8"/>
      <c r="T137" s="45" t="str">
        <f t="shared" si="18"/>
        <v/>
      </c>
      <c r="U137" s="5"/>
      <c r="W137" s="46" t="str">
        <f>IF($C137="","",IFERROR(MATCH($C137,Îlots!$C$6:$C$65,0),""))</f>
        <v/>
      </c>
      <c r="X137" s="46" t="str">
        <f>IF($F137="","",IFERROR(MATCH($F137,Fertilisants!$A$6:$A$45,0),""))</f>
        <v/>
      </c>
      <c r="Y137" s="46" t="str">
        <f>IF($W137="","",INDEX(Îlots!$D$6:$D$65,$W137))</f>
        <v/>
      </c>
      <c r="Z137" s="46" t="str">
        <f>IF($W137="","",INDEX(Îlots!$F$6:$F$65,$W137))</f>
        <v/>
      </c>
      <c r="AA137" s="46" t="str">
        <f>IF($W137="","",IF($E137=ApportCouvert,OccCouvert,INDEX(Îlots!$O$6:$O$65,$W137)))</f>
        <v/>
      </c>
      <c r="AB137" s="46" t="str">
        <f>IF(OR($AA137="",$G137="",$Z137="Non"),"",IFERROR(MATCH($AA137&amp;" | "&amp;$G137,Paramètres!$I$7:$I$41,0),""))</f>
        <v/>
      </c>
      <c r="AC137" s="46" t="str">
        <f t="shared" si="19"/>
        <v/>
      </c>
      <c r="AD137" s="46">
        <f>IF(OR($AB137="",$AC137=""),0,IF(OR(AND(INDEX(Paramètres!$J$7:$J$41,$AB137)&gt;0,IF(INDEX(Paramètres!$J$7:$J$41,$AB137)&lt;=INDEX(Paramètres!$K$7:$K$41,$AB137),AND($AC137&gt;=INDEX(Paramètres!$J$7:$J$41,$AB137),$AC137&lt;=INDEX(Paramètres!$K$7:$K$41,$AB137)),OR($AC137&gt;=INDEX(Paramètres!$J$7:$J$41,$AB137),$AC137&lt;=INDEX(Paramètres!$K$7:$K$41,$AB137)))),AND(INDEX(Paramètres!$L$7:$L$41,$AB137)&gt;0,IF(INDEX(Paramètres!$L$7:$L$41,$AB137)&lt;=INDEX(Paramètres!$M$7:$M$41,$AB137),AND($AC137&gt;=INDEX(Paramètres!$L$7:$L$41,$AB137),$AC137&lt;=INDEX(Paramètres!$M$7:$M$41,$AB137)),OR($AC137&gt;=INDEX(Paramètres!$L$7:$L$41,$AB137),$AC137&lt;=INDEX(Paramètres!$M$7:$M$41,$AB137))))),1,0))</f>
        <v>0</v>
      </c>
      <c r="AE137" s="46">
        <f>IF($X137="",0,IF(INDEX(Fertilisants!$C$6:$C$45,$X137)="Oui",1,0))</f>
        <v>0</v>
      </c>
      <c r="AF137" s="46" t="str">
        <f t="shared" si="20"/>
        <v/>
      </c>
      <c r="AG137" s="46" t="str">
        <f t="shared" si="21"/>
        <v/>
      </c>
      <c r="AH137" s="46" t="str">
        <f t="shared" si="22"/>
        <v/>
      </c>
      <c r="AI137" s="46" t="str">
        <f t="shared" si="23"/>
        <v/>
      </c>
    </row>
    <row r="138" spans="1:35" ht="18" customHeight="1" x14ac:dyDescent="0.25">
      <c r="A138" s="42" t="str">
        <f>IF(B138="","",COUNT($B$6:B138))</f>
        <v/>
      </c>
      <c r="B138" s="26"/>
      <c r="C138" s="5"/>
      <c r="D138" s="28" t="str">
        <f>IF($W138="","",INDEX(Îlots!$N$6:$N$65,$W138))</f>
        <v/>
      </c>
      <c r="E138" s="5"/>
      <c r="F138" s="5"/>
      <c r="G138" s="30" t="str">
        <f>IF($X138="","",INDEX(Fertilisants!$B$6:$B$45,$X138))</f>
        <v/>
      </c>
      <c r="H138" s="43"/>
      <c r="I138" s="44"/>
      <c r="J138" s="30" t="str">
        <f>IF($X138="","",INDEX(Fertilisants!$D$6:$D$45,$X138))</f>
        <v/>
      </c>
      <c r="K138" s="35" t="str">
        <f t="shared" si="16"/>
        <v/>
      </c>
      <c r="L138" s="36" t="str">
        <f>IF(OR($I138="",$X138=""),"",$I138*N(INDEX(Fertilisants!$E$6:$E$45,$X138)))</f>
        <v/>
      </c>
      <c r="M138" s="36" t="str">
        <f>IF(OR($I138="",$X138=""),"",$I138*N(INDEX(Fertilisants!$G$6:$G$45,$X138)))</f>
        <v/>
      </c>
      <c r="N138" s="36" t="str">
        <f>IF(OR($I138="",$X138=""),"",$I138*N(INDEX(Fertilisants!$H$6:$H$45,$X138)))</f>
        <v/>
      </c>
      <c r="O138" s="36" t="str">
        <f>IF(OR($I138="",$X138=""),"",$I138*N(INDEX(Fertilisants!$I$6:$I$45,$X138)))</f>
        <v/>
      </c>
      <c r="P138" s="36" t="str">
        <f t="shared" si="17"/>
        <v/>
      </c>
      <c r="Q138" s="5"/>
      <c r="R138" s="5"/>
      <c r="S138" s="8"/>
      <c r="T138" s="45" t="str">
        <f t="shared" si="18"/>
        <v/>
      </c>
      <c r="U138" s="5"/>
      <c r="W138" s="46" t="str">
        <f>IF($C138="","",IFERROR(MATCH($C138,Îlots!$C$6:$C$65,0),""))</f>
        <v/>
      </c>
      <c r="X138" s="46" t="str">
        <f>IF($F138="","",IFERROR(MATCH($F138,Fertilisants!$A$6:$A$45,0),""))</f>
        <v/>
      </c>
      <c r="Y138" s="46" t="str">
        <f>IF($W138="","",INDEX(Îlots!$D$6:$D$65,$W138))</f>
        <v/>
      </c>
      <c r="Z138" s="46" t="str">
        <f>IF($W138="","",INDEX(Îlots!$F$6:$F$65,$W138))</f>
        <v/>
      </c>
      <c r="AA138" s="46" t="str">
        <f>IF($W138="","",IF($E138=ApportCouvert,OccCouvert,INDEX(Îlots!$O$6:$O$65,$W138)))</f>
        <v/>
      </c>
      <c r="AB138" s="46" t="str">
        <f>IF(OR($AA138="",$G138="",$Z138="Non"),"",IFERROR(MATCH($AA138&amp;" | "&amp;$G138,Paramètres!$I$7:$I$41,0),""))</f>
        <v/>
      </c>
      <c r="AC138" s="46" t="str">
        <f t="shared" si="19"/>
        <v/>
      </c>
      <c r="AD138" s="46">
        <f>IF(OR($AB138="",$AC138=""),0,IF(OR(AND(INDEX(Paramètres!$J$7:$J$41,$AB138)&gt;0,IF(INDEX(Paramètres!$J$7:$J$41,$AB138)&lt;=INDEX(Paramètres!$K$7:$K$41,$AB138),AND($AC138&gt;=INDEX(Paramètres!$J$7:$J$41,$AB138),$AC138&lt;=INDEX(Paramètres!$K$7:$K$41,$AB138)),OR($AC138&gt;=INDEX(Paramètres!$J$7:$J$41,$AB138),$AC138&lt;=INDEX(Paramètres!$K$7:$K$41,$AB138)))),AND(INDEX(Paramètres!$L$7:$L$41,$AB138)&gt;0,IF(INDEX(Paramètres!$L$7:$L$41,$AB138)&lt;=INDEX(Paramètres!$M$7:$M$41,$AB138),AND($AC138&gt;=INDEX(Paramètres!$L$7:$L$41,$AB138),$AC138&lt;=INDEX(Paramètres!$M$7:$M$41,$AB138)),OR($AC138&gt;=INDEX(Paramètres!$L$7:$L$41,$AB138),$AC138&lt;=INDEX(Paramètres!$M$7:$M$41,$AB138))))),1,0))</f>
        <v>0</v>
      </c>
      <c r="AE138" s="46">
        <f>IF($X138="",0,IF(INDEX(Fertilisants!$C$6:$C$45,$X138)="Oui",1,0))</f>
        <v>0</v>
      </c>
      <c r="AF138" s="46" t="str">
        <f t="shared" si="20"/>
        <v/>
      </c>
      <c r="AG138" s="46" t="str">
        <f t="shared" si="21"/>
        <v/>
      </c>
      <c r="AH138" s="46" t="str">
        <f t="shared" si="22"/>
        <v/>
      </c>
      <c r="AI138" s="46" t="str">
        <f t="shared" si="23"/>
        <v/>
      </c>
    </row>
    <row r="139" spans="1:35" ht="18" customHeight="1" x14ac:dyDescent="0.25">
      <c r="A139" s="42" t="str">
        <f>IF(B139="","",COUNT($B$6:B139))</f>
        <v/>
      </c>
      <c r="B139" s="26"/>
      <c r="C139" s="5"/>
      <c r="D139" s="28" t="str">
        <f>IF($W139="","",INDEX(Îlots!$N$6:$N$65,$W139))</f>
        <v/>
      </c>
      <c r="E139" s="5"/>
      <c r="F139" s="5"/>
      <c r="G139" s="30" t="str">
        <f>IF($X139="","",INDEX(Fertilisants!$B$6:$B$45,$X139))</f>
        <v/>
      </c>
      <c r="H139" s="43"/>
      <c r="I139" s="44"/>
      <c r="J139" s="30" t="str">
        <f>IF($X139="","",INDEX(Fertilisants!$D$6:$D$45,$X139))</f>
        <v/>
      </c>
      <c r="K139" s="35" t="str">
        <f t="shared" si="16"/>
        <v/>
      </c>
      <c r="L139" s="36" t="str">
        <f>IF(OR($I139="",$X139=""),"",$I139*N(INDEX(Fertilisants!$E$6:$E$45,$X139)))</f>
        <v/>
      </c>
      <c r="M139" s="36" t="str">
        <f>IF(OR($I139="",$X139=""),"",$I139*N(INDEX(Fertilisants!$G$6:$G$45,$X139)))</f>
        <v/>
      </c>
      <c r="N139" s="36" t="str">
        <f>IF(OR($I139="",$X139=""),"",$I139*N(INDEX(Fertilisants!$H$6:$H$45,$X139)))</f>
        <v/>
      </c>
      <c r="O139" s="36" t="str">
        <f>IF(OR($I139="",$X139=""),"",$I139*N(INDEX(Fertilisants!$I$6:$I$45,$X139)))</f>
        <v/>
      </c>
      <c r="P139" s="36" t="str">
        <f t="shared" si="17"/>
        <v/>
      </c>
      <c r="Q139" s="5"/>
      <c r="R139" s="5"/>
      <c r="S139" s="8"/>
      <c r="T139" s="45" t="str">
        <f t="shared" si="18"/>
        <v/>
      </c>
      <c r="U139" s="5"/>
      <c r="W139" s="46" t="str">
        <f>IF($C139="","",IFERROR(MATCH($C139,Îlots!$C$6:$C$65,0),""))</f>
        <v/>
      </c>
      <c r="X139" s="46" t="str">
        <f>IF($F139="","",IFERROR(MATCH($F139,Fertilisants!$A$6:$A$45,0),""))</f>
        <v/>
      </c>
      <c r="Y139" s="46" t="str">
        <f>IF($W139="","",INDEX(Îlots!$D$6:$D$65,$W139))</f>
        <v/>
      </c>
      <c r="Z139" s="46" t="str">
        <f>IF($W139="","",INDEX(Îlots!$F$6:$F$65,$W139))</f>
        <v/>
      </c>
      <c r="AA139" s="46" t="str">
        <f>IF($W139="","",IF($E139=ApportCouvert,OccCouvert,INDEX(Îlots!$O$6:$O$65,$W139)))</f>
        <v/>
      </c>
      <c r="AB139" s="46" t="str">
        <f>IF(OR($AA139="",$G139="",$Z139="Non"),"",IFERROR(MATCH($AA139&amp;" | "&amp;$G139,Paramètres!$I$7:$I$41,0),""))</f>
        <v/>
      </c>
      <c r="AC139" s="46" t="str">
        <f t="shared" si="19"/>
        <v/>
      </c>
      <c r="AD139" s="46">
        <f>IF(OR($AB139="",$AC139=""),0,IF(OR(AND(INDEX(Paramètres!$J$7:$J$41,$AB139)&gt;0,IF(INDEX(Paramètres!$J$7:$J$41,$AB139)&lt;=INDEX(Paramètres!$K$7:$K$41,$AB139),AND($AC139&gt;=INDEX(Paramètres!$J$7:$J$41,$AB139),$AC139&lt;=INDEX(Paramètres!$K$7:$K$41,$AB139)),OR($AC139&gt;=INDEX(Paramètres!$J$7:$J$41,$AB139),$AC139&lt;=INDEX(Paramètres!$K$7:$K$41,$AB139)))),AND(INDEX(Paramètres!$L$7:$L$41,$AB139)&gt;0,IF(INDEX(Paramètres!$L$7:$L$41,$AB139)&lt;=INDEX(Paramètres!$M$7:$M$41,$AB139),AND($AC139&gt;=INDEX(Paramètres!$L$7:$L$41,$AB139),$AC139&lt;=INDEX(Paramètres!$M$7:$M$41,$AB139)),OR($AC139&gt;=INDEX(Paramètres!$L$7:$L$41,$AB139),$AC139&lt;=INDEX(Paramètres!$M$7:$M$41,$AB139))))),1,0))</f>
        <v>0</v>
      </c>
      <c r="AE139" s="46">
        <f>IF($X139="",0,IF(INDEX(Fertilisants!$C$6:$C$45,$X139)="Oui",1,0))</f>
        <v>0</v>
      </c>
      <c r="AF139" s="46" t="str">
        <f t="shared" si="20"/>
        <v/>
      </c>
      <c r="AG139" s="46" t="str">
        <f t="shared" si="21"/>
        <v/>
      </c>
      <c r="AH139" s="46" t="str">
        <f t="shared" si="22"/>
        <v/>
      </c>
      <c r="AI139" s="46" t="str">
        <f t="shared" si="23"/>
        <v/>
      </c>
    </row>
    <row r="140" spans="1:35" ht="18" customHeight="1" x14ac:dyDescent="0.25">
      <c r="A140" s="42" t="str">
        <f>IF(B140="","",COUNT($B$6:B140))</f>
        <v/>
      </c>
      <c r="B140" s="26"/>
      <c r="C140" s="5"/>
      <c r="D140" s="28" t="str">
        <f>IF($W140="","",INDEX(Îlots!$N$6:$N$65,$W140))</f>
        <v/>
      </c>
      <c r="E140" s="5"/>
      <c r="F140" s="5"/>
      <c r="G140" s="30" t="str">
        <f>IF($X140="","",INDEX(Fertilisants!$B$6:$B$45,$X140))</f>
        <v/>
      </c>
      <c r="H140" s="43"/>
      <c r="I140" s="44"/>
      <c r="J140" s="30" t="str">
        <f>IF($X140="","",INDEX(Fertilisants!$D$6:$D$45,$X140))</f>
        <v/>
      </c>
      <c r="K140" s="35" t="str">
        <f t="shared" si="16"/>
        <v/>
      </c>
      <c r="L140" s="36" t="str">
        <f>IF(OR($I140="",$X140=""),"",$I140*N(INDEX(Fertilisants!$E$6:$E$45,$X140)))</f>
        <v/>
      </c>
      <c r="M140" s="36" t="str">
        <f>IF(OR($I140="",$X140=""),"",$I140*N(INDEX(Fertilisants!$G$6:$G$45,$X140)))</f>
        <v/>
      </c>
      <c r="N140" s="36" t="str">
        <f>IF(OR($I140="",$X140=""),"",$I140*N(INDEX(Fertilisants!$H$6:$H$45,$X140)))</f>
        <v/>
      </c>
      <c r="O140" s="36" t="str">
        <f>IF(OR($I140="",$X140=""),"",$I140*N(INDEX(Fertilisants!$I$6:$I$45,$X140)))</f>
        <v/>
      </c>
      <c r="P140" s="36" t="str">
        <f t="shared" si="17"/>
        <v/>
      </c>
      <c r="Q140" s="5"/>
      <c r="R140" s="5"/>
      <c r="S140" s="8"/>
      <c r="T140" s="45" t="str">
        <f t="shared" si="18"/>
        <v/>
      </c>
      <c r="U140" s="5"/>
      <c r="W140" s="46" t="str">
        <f>IF($C140="","",IFERROR(MATCH($C140,Îlots!$C$6:$C$65,0),""))</f>
        <v/>
      </c>
      <c r="X140" s="46" t="str">
        <f>IF($F140="","",IFERROR(MATCH($F140,Fertilisants!$A$6:$A$45,0),""))</f>
        <v/>
      </c>
      <c r="Y140" s="46" t="str">
        <f>IF($W140="","",INDEX(Îlots!$D$6:$D$65,$W140))</f>
        <v/>
      </c>
      <c r="Z140" s="46" t="str">
        <f>IF($W140="","",INDEX(Îlots!$F$6:$F$65,$W140))</f>
        <v/>
      </c>
      <c r="AA140" s="46" t="str">
        <f>IF($W140="","",IF($E140=ApportCouvert,OccCouvert,INDEX(Îlots!$O$6:$O$65,$W140)))</f>
        <v/>
      </c>
      <c r="AB140" s="46" t="str">
        <f>IF(OR($AA140="",$G140="",$Z140="Non"),"",IFERROR(MATCH($AA140&amp;" | "&amp;$G140,Paramètres!$I$7:$I$41,0),""))</f>
        <v/>
      </c>
      <c r="AC140" s="46" t="str">
        <f t="shared" si="19"/>
        <v/>
      </c>
      <c r="AD140" s="46">
        <f>IF(OR($AB140="",$AC140=""),0,IF(OR(AND(INDEX(Paramètres!$J$7:$J$41,$AB140)&gt;0,IF(INDEX(Paramètres!$J$7:$J$41,$AB140)&lt;=INDEX(Paramètres!$K$7:$K$41,$AB140),AND($AC140&gt;=INDEX(Paramètres!$J$7:$J$41,$AB140),$AC140&lt;=INDEX(Paramètres!$K$7:$K$41,$AB140)),OR($AC140&gt;=INDEX(Paramètres!$J$7:$J$41,$AB140),$AC140&lt;=INDEX(Paramètres!$K$7:$K$41,$AB140)))),AND(INDEX(Paramètres!$L$7:$L$41,$AB140)&gt;0,IF(INDEX(Paramètres!$L$7:$L$41,$AB140)&lt;=INDEX(Paramètres!$M$7:$M$41,$AB140),AND($AC140&gt;=INDEX(Paramètres!$L$7:$L$41,$AB140),$AC140&lt;=INDEX(Paramètres!$M$7:$M$41,$AB140)),OR($AC140&gt;=INDEX(Paramètres!$L$7:$L$41,$AB140),$AC140&lt;=INDEX(Paramètres!$M$7:$M$41,$AB140))))),1,0))</f>
        <v>0</v>
      </c>
      <c r="AE140" s="46">
        <f>IF($X140="",0,IF(INDEX(Fertilisants!$C$6:$C$45,$X140)="Oui",1,0))</f>
        <v>0</v>
      </c>
      <c r="AF140" s="46" t="str">
        <f t="shared" si="20"/>
        <v/>
      </c>
      <c r="AG140" s="46" t="str">
        <f t="shared" si="21"/>
        <v/>
      </c>
      <c r="AH140" s="46" t="str">
        <f t="shared" si="22"/>
        <v/>
      </c>
      <c r="AI140" s="46" t="str">
        <f t="shared" si="23"/>
        <v/>
      </c>
    </row>
    <row r="141" spans="1:35" ht="18" customHeight="1" x14ac:dyDescent="0.25">
      <c r="A141" s="42" t="str">
        <f>IF(B141="","",COUNT($B$6:B141))</f>
        <v/>
      </c>
      <c r="B141" s="26"/>
      <c r="C141" s="5"/>
      <c r="D141" s="28" t="str">
        <f>IF($W141="","",INDEX(Îlots!$N$6:$N$65,$W141))</f>
        <v/>
      </c>
      <c r="E141" s="5"/>
      <c r="F141" s="5"/>
      <c r="G141" s="30" t="str">
        <f>IF($X141="","",INDEX(Fertilisants!$B$6:$B$45,$X141))</f>
        <v/>
      </c>
      <c r="H141" s="43"/>
      <c r="I141" s="44"/>
      <c r="J141" s="30" t="str">
        <f>IF($X141="","",INDEX(Fertilisants!$D$6:$D$45,$X141))</f>
        <v/>
      </c>
      <c r="K141" s="35" t="str">
        <f t="shared" si="16"/>
        <v/>
      </c>
      <c r="L141" s="36" t="str">
        <f>IF(OR($I141="",$X141=""),"",$I141*N(INDEX(Fertilisants!$E$6:$E$45,$X141)))</f>
        <v/>
      </c>
      <c r="M141" s="36" t="str">
        <f>IF(OR($I141="",$X141=""),"",$I141*N(INDEX(Fertilisants!$G$6:$G$45,$X141)))</f>
        <v/>
      </c>
      <c r="N141" s="36" t="str">
        <f>IF(OR($I141="",$X141=""),"",$I141*N(INDEX(Fertilisants!$H$6:$H$45,$X141)))</f>
        <v/>
      </c>
      <c r="O141" s="36" t="str">
        <f>IF(OR($I141="",$X141=""),"",$I141*N(INDEX(Fertilisants!$I$6:$I$45,$X141)))</f>
        <v/>
      </c>
      <c r="P141" s="36" t="str">
        <f t="shared" si="17"/>
        <v/>
      </c>
      <c r="Q141" s="5"/>
      <c r="R141" s="5"/>
      <c r="S141" s="8"/>
      <c r="T141" s="45" t="str">
        <f t="shared" si="18"/>
        <v/>
      </c>
      <c r="U141" s="5"/>
      <c r="W141" s="46" t="str">
        <f>IF($C141="","",IFERROR(MATCH($C141,Îlots!$C$6:$C$65,0),""))</f>
        <v/>
      </c>
      <c r="X141" s="46" t="str">
        <f>IF($F141="","",IFERROR(MATCH($F141,Fertilisants!$A$6:$A$45,0),""))</f>
        <v/>
      </c>
      <c r="Y141" s="46" t="str">
        <f>IF($W141="","",INDEX(Îlots!$D$6:$D$65,$W141))</f>
        <v/>
      </c>
      <c r="Z141" s="46" t="str">
        <f>IF($W141="","",INDEX(Îlots!$F$6:$F$65,$W141))</f>
        <v/>
      </c>
      <c r="AA141" s="46" t="str">
        <f>IF($W141="","",IF($E141=ApportCouvert,OccCouvert,INDEX(Îlots!$O$6:$O$65,$W141)))</f>
        <v/>
      </c>
      <c r="AB141" s="46" t="str">
        <f>IF(OR($AA141="",$G141="",$Z141="Non"),"",IFERROR(MATCH($AA141&amp;" | "&amp;$G141,Paramètres!$I$7:$I$41,0),""))</f>
        <v/>
      </c>
      <c r="AC141" s="46" t="str">
        <f t="shared" si="19"/>
        <v/>
      </c>
      <c r="AD141" s="46">
        <f>IF(OR($AB141="",$AC141=""),0,IF(OR(AND(INDEX(Paramètres!$J$7:$J$41,$AB141)&gt;0,IF(INDEX(Paramètres!$J$7:$J$41,$AB141)&lt;=INDEX(Paramètres!$K$7:$K$41,$AB141),AND($AC141&gt;=INDEX(Paramètres!$J$7:$J$41,$AB141),$AC141&lt;=INDEX(Paramètres!$K$7:$K$41,$AB141)),OR($AC141&gt;=INDEX(Paramètres!$J$7:$J$41,$AB141),$AC141&lt;=INDEX(Paramètres!$K$7:$K$41,$AB141)))),AND(INDEX(Paramètres!$L$7:$L$41,$AB141)&gt;0,IF(INDEX(Paramètres!$L$7:$L$41,$AB141)&lt;=INDEX(Paramètres!$M$7:$M$41,$AB141),AND($AC141&gt;=INDEX(Paramètres!$L$7:$L$41,$AB141),$AC141&lt;=INDEX(Paramètres!$M$7:$M$41,$AB141)),OR($AC141&gt;=INDEX(Paramètres!$L$7:$L$41,$AB141),$AC141&lt;=INDEX(Paramètres!$M$7:$M$41,$AB141))))),1,0))</f>
        <v>0</v>
      </c>
      <c r="AE141" s="46">
        <f>IF($X141="",0,IF(INDEX(Fertilisants!$C$6:$C$45,$X141)="Oui",1,0))</f>
        <v>0</v>
      </c>
      <c r="AF141" s="46" t="str">
        <f t="shared" si="20"/>
        <v/>
      </c>
      <c r="AG141" s="46" t="str">
        <f t="shared" si="21"/>
        <v/>
      </c>
      <c r="AH141" s="46" t="str">
        <f t="shared" si="22"/>
        <v/>
      </c>
      <c r="AI141" s="46" t="str">
        <f t="shared" si="23"/>
        <v/>
      </c>
    </row>
    <row r="142" spans="1:35" ht="18" customHeight="1" x14ac:dyDescent="0.25">
      <c r="A142" s="42" t="str">
        <f>IF(B142="","",COUNT($B$6:B142))</f>
        <v/>
      </c>
      <c r="B142" s="26"/>
      <c r="C142" s="5"/>
      <c r="D142" s="28" t="str">
        <f>IF($W142="","",INDEX(Îlots!$N$6:$N$65,$W142))</f>
        <v/>
      </c>
      <c r="E142" s="5"/>
      <c r="F142" s="5"/>
      <c r="G142" s="30" t="str">
        <f>IF($X142="","",INDEX(Fertilisants!$B$6:$B$45,$X142))</f>
        <v/>
      </c>
      <c r="H142" s="43"/>
      <c r="I142" s="44"/>
      <c r="J142" s="30" t="str">
        <f>IF($X142="","",INDEX(Fertilisants!$D$6:$D$45,$X142))</f>
        <v/>
      </c>
      <c r="K142" s="35" t="str">
        <f t="shared" si="16"/>
        <v/>
      </c>
      <c r="L142" s="36" t="str">
        <f>IF(OR($I142="",$X142=""),"",$I142*N(INDEX(Fertilisants!$E$6:$E$45,$X142)))</f>
        <v/>
      </c>
      <c r="M142" s="36" t="str">
        <f>IF(OR($I142="",$X142=""),"",$I142*N(INDEX(Fertilisants!$G$6:$G$45,$X142)))</f>
        <v/>
      </c>
      <c r="N142" s="36" t="str">
        <f>IF(OR($I142="",$X142=""),"",$I142*N(INDEX(Fertilisants!$H$6:$H$45,$X142)))</f>
        <v/>
      </c>
      <c r="O142" s="36" t="str">
        <f>IF(OR($I142="",$X142=""),"",$I142*N(INDEX(Fertilisants!$I$6:$I$45,$X142)))</f>
        <v/>
      </c>
      <c r="P142" s="36" t="str">
        <f t="shared" si="17"/>
        <v/>
      </c>
      <c r="Q142" s="5"/>
      <c r="R142" s="5"/>
      <c r="S142" s="8"/>
      <c r="T142" s="45" t="str">
        <f t="shared" si="18"/>
        <v/>
      </c>
      <c r="U142" s="5"/>
      <c r="W142" s="46" t="str">
        <f>IF($C142="","",IFERROR(MATCH($C142,Îlots!$C$6:$C$65,0),""))</f>
        <v/>
      </c>
      <c r="X142" s="46" t="str">
        <f>IF($F142="","",IFERROR(MATCH($F142,Fertilisants!$A$6:$A$45,0),""))</f>
        <v/>
      </c>
      <c r="Y142" s="46" t="str">
        <f>IF($W142="","",INDEX(Îlots!$D$6:$D$65,$W142))</f>
        <v/>
      </c>
      <c r="Z142" s="46" t="str">
        <f>IF($W142="","",INDEX(Îlots!$F$6:$F$65,$W142))</f>
        <v/>
      </c>
      <c r="AA142" s="46" t="str">
        <f>IF($W142="","",IF($E142=ApportCouvert,OccCouvert,INDEX(Îlots!$O$6:$O$65,$W142)))</f>
        <v/>
      </c>
      <c r="AB142" s="46" t="str">
        <f>IF(OR($AA142="",$G142="",$Z142="Non"),"",IFERROR(MATCH($AA142&amp;" | "&amp;$G142,Paramètres!$I$7:$I$41,0),""))</f>
        <v/>
      </c>
      <c r="AC142" s="46" t="str">
        <f t="shared" si="19"/>
        <v/>
      </c>
      <c r="AD142" s="46">
        <f>IF(OR($AB142="",$AC142=""),0,IF(OR(AND(INDEX(Paramètres!$J$7:$J$41,$AB142)&gt;0,IF(INDEX(Paramètres!$J$7:$J$41,$AB142)&lt;=INDEX(Paramètres!$K$7:$K$41,$AB142),AND($AC142&gt;=INDEX(Paramètres!$J$7:$J$41,$AB142),$AC142&lt;=INDEX(Paramètres!$K$7:$K$41,$AB142)),OR($AC142&gt;=INDEX(Paramètres!$J$7:$J$41,$AB142),$AC142&lt;=INDEX(Paramètres!$K$7:$K$41,$AB142)))),AND(INDEX(Paramètres!$L$7:$L$41,$AB142)&gt;0,IF(INDEX(Paramètres!$L$7:$L$41,$AB142)&lt;=INDEX(Paramètres!$M$7:$M$41,$AB142),AND($AC142&gt;=INDEX(Paramètres!$L$7:$L$41,$AB142),$AC142&lt;=INDEX(Paramètres!$M$7:$M$41,$AB142)),OR($AC142&gt;=INDEX(Paramètres!$L$7:$L$41,$AB142),$AC142&lt;=INDEX(Paramètres!$M$7:$M$41,$AB142))))),1,0))</f>
        <v>0</v>
      </c>
      <c r="AE142" s="46">
        <f>IF($X142="",0,IF(INDEX(Fertilisants!$C$6:$C$45,$X142)="Oui",1,0))</f>
        <v>0</v>
      </c>
      <c r="AF142" s="46" t="str">
        <f t="shared" si="20"/>
        <v/>
      </c>
      <c r="AG142" s="46" t="str">
        <f t="shared" si="21"/>
        <v/>
      </c>
      <c r="AH142" s="46" t="str">
        <f t="shared" si="22"/>
        <v/>
      </c>
      <c r="AI142" s="46" t="str">
        <f t="shared" si="23"/>
        <v/>
      </c>
    </row>
    <row r="143" spans="1:35" ht="18" customHeight="1" x14ac:dyDescent="0.25">
      <c r="A143" s="42" t="str">
        <f>IF(B143="","",COUNT($B$6:B143))</f>
        <v/>
      </c>
      <c r="B143" s="26"/>
      <c r="C143" s="5"/>
      <c r="D143" s="28" t="str">
        <f>IF($W143="","",INDEX(Îlots!$N$6:$N$65,$W143))</f>
        <v/>
      </c>
      <c r="E143" s="5"/>
      <c r="F143" s="5"/>
      <c r="G143" s="30" t="str">
        <f>IF($X143="","",INDEX(Fertilisants!$B$6:$B$45,$X143))</f>
        <v/>
      </c>
      <c r="H143" s="43"/>
      <c r="I143" s="44"/>
      <c r="J143" s="30" t="str">
        <f>IF($X143="","",INDEX(Fertilisants!$D$6:$D$45,$X143))</f>
        <v/>
      </c>
      <c r="K143" s="35" t="str">
        <f t="shared" si="16"/>
        <v/>
      </c>
      <c r="L143" s="36" t="str">
        <f>IF(OR($I143="",$X143=""),"",$I143*N(INDEX(Fertilisants!$E$6:$E$45,$X143)))</f>
        <v/>
      </c>
      <c r="M143" s="36" t="str">
        <f>IF(OR($I143="",$X143=""),"",$I143*N(INDEX(Fertilisants!$G$6:$G$45,$X143)))</f>
        <v/>
      </c>
      <c r="N143" s="36" t="str">
        <f>IF(OR($I143="",$X143=""),"",$I143*N(INDEX(Fertilisants!$H$6:$H$45,$X143)))</f>
        <v/>
      </c>
      <c r="O143" s="36" t="str">
        <f>IF(OR($I143="",$X143=""),"",$I143*N(INDEX(Fertilisants!$I$6:$I$45,$X143)))</f>
        <v/>
      </c>
      <c r="P143" s="36" t="str">
        <f t="shared" si="17"/>
        <v/>
      </c>
      <c r="Q143" s="5"/>
      <c r="R143" s="5"/>
      <c r="S143" s="8"/>
      <c r="T143" s="45" t="str">
        <f t="shared" si="18"/>
        <v/>
      </c>
      <c r="U143" s="5"/>
      <c r="W143" s="46" t="str">
        <f>IF($C143="","",IFERROR(MATCH($C143,Îlots!$C$6:$C$65,0),""))</f>
        <v/>
      </c>
      <c r="X143" s="46" t="str">
        <f>IF($F143="","",IFERROR(MATCH($F143,Fertilisants!$A$6:$A$45,0),""))</f>
        <v/>
      </c>
      <c r="Y143" s="46" t="str">
        <f>IF($W143="","",INDEX(Îlots!$D$6:$D$65,$W143))</f>
        <v/>
      </c>
      <c r="Z143" s="46" t="str">
        <f>IF($W143="","",INDEX(Îlots!$F$6:$F$65,$W143))</f>
        <v/>
      </c>
      <c r="AA143" s="46" t="str">
        <f>IF($W143="","",IF($E143=ApportCouvert,OccCouvert,INDEX(Îlots!$O$6:$O$65,$W143)))</f>
        <v/>
      </c>
      <c r="AB143" s="46" t="str">
        <f>IF(OR($AA143="",$G143="",$Z143="Non"),"",IFERROR(MATCH($AA143&amp;" | "&amp;$G143,Paramètres!$I$7:$I$41,0),""))</f>
        <v/>
      </c>
      <c r="AC143" s="46" t="str">
        <f t="shared" si="19"/>
        <v/>
      </c>
      <c r="AD143" s="46">
        <f>IF(OR($AB143="",$AC143=""),0,IF(OR(AND(INDEX(Paramètres!$J$7:$J$41,$AB143)&gt;0,IF(INDEX(Paramètres!$J$7:$J$41,$AB143)&lt;=INDEX(Paramètres!$K$7:$K$41,$AB143),AND($AC143&gt;=INDEX(Paramètres!$J$7:$J$41,$AB143),$AC143&lt;=INDEX(Paramètres!$K$7:$K$41,$AB143)),OR($AC143&gt;=INDEX(Paramètres!$J$7:$J$41,$AB143),$AC143&lt;=INDEX(Paramètres!$K$7:$K$41,$AB143)))),AND(INDEX(Paramètres!$L$7:$L$41,$AB143)&gt;0,IF(INDEX(Paramètres!$L$7:$L$41,$AB143)&lt;=INDEX(Paramètres!$M$7:$M$41,$AB143),AND($AC143&gt;=INDEX(Paramètres!$L$7:$L$41,$AB143),$AC143&lt;=INDEX(Paramètres!$M$7:$M$41,$AB143)),OR($AC143&gt;=INDEX(Paramètres!$L$7:$L$41,$AB143),$AC143&lt;=INDEX(Paramètres!$M$7:$M$41,$AB143))))),1,0))</f>
        <v>0</v>
      </c>
      <c r="AE143" s="46">
        <f>IF($X143="",0,IF(INDEX(Fertilisants!$C$6:$C$45,$X143)="Oui",1,0))</f>
        <v>0</v>
      </c>
      <c r="AF143" s="46" t="str">
        <f t="shared" si="20"/>
        <v/>
      </c>
      <c r="AG143" s="46" t="str">
        <f t="shared" si="21"/>
        <v/>
      </c>
      <c r="AH143" s="46" t="str">
        <f t="shared" si="22"/>
        <v/>
      </c>
      <c r="AI143" s="46" t="str">
        <f t="shared" si="23"/>
        <v/>
      </c>
    </row>
    <row r="144" spans="1:35" ht="18" customHeight="1" x14ac:dyDescent="0.25">
      <c r="A144" s="42" t="str">
        <f>IF(B144="","",COUNT($B$6:B144))</f>
        <v/>
      </c>
      <c r="B144" s="26"/>
      <c r="C144" s="5"/>
      <c r="D144" s="28" t="str">
        <f>IF($W144="","",INDEX(Îlots!$N$6:$N$65,$W144))</f>
        <v/>
      </c>
      <c r="E144" s="5"/>
      <c r="F144" s="5"/>
      <c r="G144" s="30" t="str">
        <f>IF($X144="","",INDEX(Fertilisants!$B$6:$B$45,$X144))</f>
        <v/>
      </c>
      <c r="H144" s="43"/>
      <c r="I144" s="44"/>
      <c r="J144" s="30" t="str">
        <f>IF($X144="","",INDEX(Fertilisants!$D$6:$D$45,$X144))</f>
        <v/>
      </c>
      <c r="K144" s="35" t="str">
        <f t="shared" si="16"/>
        <v/>
      </c>
      <c r="L144" s="36" t="str">
        <f>IF(OR($I144="",$X144=""),"",$I144*N(INDEX(Fertilisants!$E$6:$E$45,$X144)))</f>
        <v/>
      </c>
      <c r="M144" s="36" t="str">
        <f>IF(OR($I144="",$X144=""),"",$I144*N(INDEX(Fertilisants!$G$6:$G$45,$X144)))</f>
        <v/>
      </c>
      <c r="N144" s="36" t="str">
        <f>IF(OR($I144="",$X144=""),"",$I144*N(INDEX(Fertilisants!$H$6:$H$45,$X144)))</f>
        <v/>
      </c>
      <c r="O144" s="36" t="str">
        <f>IF(OR($I144="",$X144=""),"",$I144*N(INDEX(Fertilisants!$I$6:$I$45,$X144)))</f>
        <v/>
      </c>
      <c r="P144" s="36" t="str">
        <f t="shared" si="17"/>
        <v/>
      </c>
      <c r="Q144" s="5"/>
      <c r="R144" s="5"/>
      <c r="S144" s="8"/>
      <c r="T144" s="45" t="str">
        <f t="shared" si="18"/>
        <v/>
      </c>
      <c r="U144" s="5"/>
      <c r="W144" s="46" t="str">
        <f>IF($C144="","",IFERROR(MATCH($C144,Îlots!$C$6:$C$65,0),""))</f>
        <v/>
      </c>
      <c r="X144" s="46" t="str">
        <f>IF($F144="","",IFERROR(MATCH($F144,Fertilisants!$A$6:$A$45,0),""))</f>
        <v/>
      </c>
      <c r="Y144" s="46" t="str">
        <f>IF($W144="","",INDEX(Îlots!$D$6:$D$65,$W144))</f>
        <v/>
      </c>
      <c r="Z144" s="46" t="str">
        <f>IF($W144="","",INDEX(Îlots!$F$6:$F$65,$W144))</f>
        <v/>
      </c>
      <c r="AA144" s="46" t="str">
        <f>IF($W144="","",IF($E144=ApportCouvert,OccCouvert,INDEX(Îlots!$O$6:$O$65,$W144)))</f>
        <v/>
      </c>
      <c r="AB144" s="46" t="str">
        <f>IF(OR($AA144="",$G144="",$Z144="Non"),"",IFERROR(MATCH($AA144&amp;" | "&amp;$G144,Paramètres!$I$7:$I$41,0),""))</f>
        <v/>
      </c>
      <c r="AC144" s="46" t="str">
        <f t="shared" si="19"/>
        <v/>
      </c>
      <c r="AD144" s="46">
        <f>IF(OR($AB144="",$AC144=""),0,IF(OR(AND(INDEX(Paramètres!$J$7:$J$41,$AB144)&gt;0,IF(INDEX(Paramètres!$J$7:$J$41,$AB144)&lt;=INDEX(Paramètres!$K$7:$K$41,$AB144),AND($AC144&gt;=INDEX(Paramètres!$J$7:$J$41,$AB144),$AC144&lt;=INDEX(Paramètres!$K$7:$K$41,$AB144)),OR($AC144&gt;=INDEX(Paramètres!$J$7:$J$41,$AB144),$AC144&lt;=INDEX(Paramètres!$K$7:$K$41,$AB144)))),AND(INDEX(Paramètres!$L$7:$L$41,$AB144)&gt;0,IF(INDEX(Paramètres!$L$7:$L$41,$AB144)&lt;=INDEX(Paramètres!$M$7:$M$41,$AB144),AND($AC144&gt;=INDEX(Paramètres!$L$7:$L$41,$AB144),$AC144&lt;=INDEX(Paramètres!$M$7:$M$41,$AB144)),OR($AC144&gt;=INDEX(Paramètres!$L$7:$L$41,$AB144),$AC144&lt;=INDEX(Paramètres!$M$7:$M$41,$AB144))))),1,0))</f>
        <v>0</v>
      </c>
      <c r="AE144" s="46">
        <f>IF($X144="",0,IF(INDEX(Fertilisants!$C$6:$C$45,$X144)="Oui",1,0))</f>
        <v>0</v>
      </c>
      <c r="AF144" s="46" t="str">
        <f t="shared" si="20"/>
        <v/>
      </c>
      <c r="AG144" s="46" t="str">
        <f t="shared" si="21"/>
        <v/>
      </c>
      <c r="AH144" s="46" t="str">
        <f t="shared" si="22"/>
        <v/>
      </c>
      <c r="AI144" s="46" t="str">
        <f t="shared" si="23"/>
        <v/>
      </c>
    </row>
    <row r="145" spans="1:35" ht="18" customHeight="1" x14ac:dyDescent="0.25">
      <c r="A145" s="42" t="str">
        <f>IF(B145="","",COUNT($B$6:B145))</f>
        <v/>
      </c>
      <c r="B145" s="26"/>
      <c r="C145" s="5"/>
      <c r="D145" s="28" t="str">
        <f>IF($W145="","",INDEX(Îlots!$N$6:$N$65,$W145))</f>
        <v/>
      </c>
      <c r="E145" s="5"/>
      <c r="F145" s="5"/>
      <c r="G145" s="30" t="str">
        <f>IF($X145="","",INDEX(Fertilisants!$B$6:$B$45,$X145))</f>
        <v/>
      </c>
      <c r="H145" s="43"/>
      <c r="I145" s="44"/>
      <c r="J145" s="30" t="str">
        <f>IF($X145="","",INDEX(Fertilisants!$D$6:$D$45,$X145))</f>
        <v/>
      </c>
      <c r="K145" s="35" t="str">
        <f t="shared" si="16"/>
        <v/>
      </c>
      <c r="L145" s="36" t="str">
        <f>IF(OR($I145="",$X145=""),"",$I145*N(INDEX(Fertilisants!$E$6:$E$45,$X145)))</f>
        <v/>
      </c>
      <c r="M145" s="36" t="str">
        <f>IF(OR($I145="",$X145=""),"",$I145*N(INDEX(Fertilisants!$G$6:$G$45,$X145)))</f>
        <v/>
      </c>
      <c r="N145" s="36" t="str">
        <f>IF(OR($I145="",$X145=""),"",$I145*N(INDEX(Fertilisants!$H$6:$H$45,$X145)))</f>
        <v/>
      </c>
      <c r="O145" s="36" t="str">
        <f>IF(OR($I145="",$X145=""),"",$I145*N(INDEX(Fertilisants!$I$6:$I$45,$X145)))</f>
        <v/>
      </c>
      <c r="P145" s="36" t="str">
        <f t="shared" si="17"/>
        <v/>
      </c>
      <c r="Q145" s="5"/>
      <c r="R145" s="5"/>
      <c r="S145" s="8"/>
      <c r="T145" s="45" t="str">
        <f t="shared" si="18"/>
        <v/>
      </c>
      <c r="U145" s="5"/>
      <c r="W145" s="46" t="str">
        <f>IF($C145="","",IFERROR(MATCH($C145,Îlots!$C$6:$C$65,0),""))</f>
        <v/>
      </c>
      <c r="X145" s="46" t="str">
        <f>IF($F145="","",IFERROR(MATCH($F145,Fertilisants!$A$6:$A$45,0),""))</f>
        <v/>
      </c>
      <c r="Y145" s="46" t="str">
        <f>IF($W145="","",INDEX(Îlots!$D$6:$D$65,$W145))</f>
        <v/>
      </c>
      <c r="Z145" s="46" t="str">
        <f>IF($W145="","",INDEX(Îlots!$F$6:$F$65,$W145))</f>
        <v/>
      </c>
      <c r="AA145" s="46" t="str">
        <f>IF($W145="","",IF($E145=ApportCouvert,OccCouvert,INDEX(Îlots!$O$6:$O$65,$W145)))</f>
        <v/>
      </c>
      <c r="AB145" s="46" t="str">
        <f>IF(OR($AA145="",$G145="",$Z145="Non"),"",IFERROR(MATCH($AA145&amp;" | "&amp;$G145,Paramètres!$I$7:$I$41,0),""))</f>
        <v/>
      </c>
      <c r="AC145" s="46" t="str">
        <f t="shared" si="19"/>
        <v/>
      </c>
      <c r="AD145" s="46">
        <f>IF(OR($AB145="",$AC145=""),0,IF(OR(AND(INDEX(Paramètres!$J$7:$J$41,$AB145)&gt;0,IF(INDEX(Paramètres!$J$7:$J$41,$AB145)&lt;=INDEX(Paramètres!$K$7:$K$41,$AB145),AND($AC145&gt;=INDEX(Paramètres!$J$7:$J$41,$AB145),$AC145&lt;=INDEX(Paramètres!$K$7:$K$41,$AB145)),OR($AC145&gt;=INDEX(Paramètres!$J$7:$J$41,$AB145),$AC145&lt;=INDEX(Paramètres!$K$7:$K$41,$AB145)))),AND(INDEX(Paramètres!$L$7:$L$41,$AB145)&gt;0,IF(INDEX(Paramètres!$L$7:$L$41,$AB145)&lt;=INDEX(Paramètres!$M$7:$M$41,$AB145),AND($AC145&gt;=INDEX(Paramètres!$L$7:$L$41,$AB145),$AC145&lt;=INDEX(Paramètres!$M$7:$M$41,$AB145)),OR($AC145&gt;=INDEX(Paramètres!$L$7:$L$41,$AB145),$AC145&lt;=INDEX(Paramètres!$M$7:$M$41,$AB145))))),1,0))</f>
        <v>0</v>
      </c>
      <c r="AE145" s="46">
        <f>IF($X145="",0,IF(INDEX(Fertilisants!$C$6:$C$45,$X145)="Oui",1,0))</f>
        <v>0</v>
      </c>
      <c r="AF145" s="46" t="str">
        <f t="shared" si="20"/>
        <v/>
      </c>
      <c r="AG145" s="46" t="str">
        <f t="shared" si="21"/>
        <v/>
      </c>
      <c r="AH145" s="46" t="str">
        <f t="shared" si="22"/>
        <v/>
      </c>
      <c r="AI145" s="46" t="str">
        <f t="shared" si="23"/>
        <v/>
      </c>
    </row>
    <row r="146" spans="1:35" ht="18" customHeight="1" x14ac:dyDescent="0.25">
      <c r="A146" s="42" t="str">
        <f>IF(B146="","",COUNT($B$6:B146))</f>
        <v/>
      </c>
      <c r="B146" s="26"/>
      <c r="C146" s="5"/>
      <c r="D146" s="28" t="str">
        <f>IF($W146="","",INDEX(Îlots!$N$6:$N$65,$W146))</f>
        <v/>
      </c>
      <c r="E146" s="5"/>
      <c r="F146" s="5"/>
      <c r="G146" s="30" t="str">
        <f>IF($X146="","",INDEX(Fertilisants!$B$6:$B$45,$X146))</f>
        <v/>
      </c>
      <c r="H146" s="43"/>
      <c r="I146" s="44"/>
      <c r="J146" s="30" t="str">
        <f>IF($X146="","",INDEX(Fertilisants!$D$6:$D$45,$X146))</f>
        <v/>
      </c>
      <c r="K146" s="35" t="str">
        <f t="shared" si="16"/>
        <v/>
      </c>
      <c r="L146" s="36" t="str">
        <f>IF(OR($I146="",$X146=""),"",$I146*N(INDEX(Fertilisants!$E$6:$E$45,$X146)))</f>
        <v/>
      </c>
      <c r="M146" s="36" t="str">
        <f>IF(OR($I146="",$X146=""),"",$I146*N(INDEX(Fertilisants!$G$6:$G$45,$X146)))</f>
        <v/>
      </c>
      <c r="N146" s="36" t="str">
        <f>IF(OR($I146="",$X146=""),"",$I146*N(INDEX(Fertilisants!$H$6:$H$45,$X146)))</f>
        <v/>
      </c>
      <c r="O146" s="36" t="str">
        <f>IF(OR($I146="",$X146=""),"",$I146*N(INDEX(Fertilisants!$I$6:$I$45,$X146)))</f>
        <v/>
      </c>
      <c r="P146" s="36" t="str">
        <f t="shared" si="17"/>
        <v/>
      </c>
      <c r="Q146" s="5"/>
      <c r="R146" s="5"/>
      <c r="S146" s="8"/>
      <c r="T146" s="45" t="str">
        <f t="shared" si="18"/>
        <v/>
      </c>
      <c r="U146" s="5"/>
      <c r="W146" s="46" t="str">
        <f>IF($C146="","",IFERROR(MATCH($C146,Îlots!$C$6:$C$65,0),""))</f>
        <v/>
      </c>
      <c r="X146" s="46" t="str">
        <f>IF($F146="","",IFERROR(MATCH($F146,Fertilisants!$A$6:$A$45,0),""))</f>
        <v/>
      </c>
      <c r="Y146" s="46" t="str">
        <f>IF($W146="","",INDEX(Îlots!$D$6:$D$65,$W146))</f>
        <v/>
      </c>
      <c r="Z146" s="46" t="str">
        <f>IF($W146="","",INDEX(Îlots!$F$6:$F$65,$W146))</f>
        <v/>
      </c>
      <c r="AA146" s="46" t="str">
        <f>IF($W146="","",IF($E146=ApportCouvert,OccCouvert,INDEX(Îlots!$O$6:$O$65,$W146)))</f>
        <v/>
      </c>
      <c r="AB146" s="46" t="str">
        <f>IF(OR($AA146="",$G146="",$Z146="Non"),"",IFERROR(MATCH($AA146&amp;" | "&amp;$G146,Paramètres!$I$7:$I$41,0),""))</f>
        <v/>
      </c>
      <c r="AC146" s="46" t="str">
        <f t="shared" si="19"/>
        <v/>
      </c>
      <c r="AD146" s="46">
        <f>IF(OR($AB146="",$AC146=""),0,IF(OR(AND(INDEX(Paramètres!$J$7:$J$41,$AB146)&gt;0,IF(INDEX(Paramètres!$J$7:$J$41,$AB146)&lt;=INDEX(Paramètres!$K$7:$K$41,$AB146),AND($AC146&gt;=INDEX(Paramètres!$J$7:$J$41,$AB146),$AC146&lt;=INDEX(Paramètres!$K$7:$K$41,$AB146)),OR($AC146&gt;=INDEX(Paramètres!$J$7:$J$41,$AB146),$AC146&lt;=INDEX(Paramètres!$K$7:$K$41,$AB146)))),AND(INDEX(Paramètres!$L$7:$L$41,$AB146)&gt;0,IF(INDEX(Paramètres!$L$7:$L$41,$AB146)&lt;=INDEX(Paramètres!$M$7:$M$41,$AB146),AND($AC146&gt;=INDEX(Paramètres!$L$7:$L$41,$AB146),$AC146&lt;=INDEX(Paramètres!$M$7:$M$41,$AB146)),OR($AC146&gt;=INDEX(Paramètres!$L$7:$L$41,$AB146),$AC146&lt;=INDEX(Paramètres!$M$7:$M$41,$AB146))))),1,0))</f>
        <v>0</v>
      </c>
      <c r="AE146" s="46">
        <f>IF($X146="",0,IF(INDEX(Fertilisants!$C$6:$C$45,$X146)="Oui",1,0))</f>
        <v>0</v>
      </c>
      <c r="AF146" s="46" t="str">
        <f t="shared" si="20"/>
        <v/>
      </c>
      <c r="AG146" s="46" t="str">
        <f t="shared" si="21"/>
        <v/>
      </c>
      <c r="AH146" s="46" t="str">
        <f t="shared" si="22"/>
        <v/>
      </c>
      <c r="AI146" s="46" t="str">
        <f t="shared" si="23"/>
        <v/>
      </c>
    </row>
    <row r="147" spans="1:35" ht="18" customHeight="1" x14ac:dyDescent="0.25">
      <c r="A147" s="42" t="str">
        <f>IF(B147="","",COUNT($B$6:B147))</f>
        <v/>
      </c>
      <c r="B147" s="26"/>
      <c r="C147" s="5"/>
      <c r="D147" s="28" t="str">
        <f>IF($W147="","",INDEX(Îlots!$N$6:$N$65,$W147))</f>
        <v/>
      </c>
      <c r="E147" s="5"/>
      <c r="F147" s="5"/>
      <c r="G147" s="30" t="str">
        <f>IF($X147="","",INDEX(Fertilisants!$B$6:$B$45,$X147))</f>
        <v/>
      </c>
      <c r="H147" s="43"/>
      <c r="I147" s="44"/>
      <c r="J147" s="30" t="str">
        <f>IF($X147="","",INDEX(Fertilisants!$D$6:$D$45,$X147))</f>
        <v/>
      </c>
      <c r="K147" s="35" t="str">
        <f t="shared" si="16"/>
        <v/>
      </c>
      <c r="L147" s="36" t="str">
        <f>IF(OR($I147="",$X147=""),"",$I147*N(INDEX(Fertilisants!$E$6:$E$45,$X147)))</f>
        <v/>
      </c>
      <c r="M147" s="36" t="str">
        <f>IF(OR($I147="",$X147=""),"",$I147*N(INDEX(Fertilisants!$G$6:$G$45,$X147)))</f>
        <v/>
      </c>
      <c r="N147" s="36" t="str">
        <f>IF(OR($I147="",$X147=""),"",$I147*N(INDEX(Fertilisants!$H$6:$H$45,$X147)))</f>
        <v/>
      </c>
      <c r="O147" s="36" t="str">
        <f>IF(OR($I147="",$X147=""),"",$I147*N(INDEX(Fertilisants!$I$6:$I$45,$X147)))</f>
        <v/>
      </c>
      <c r="P147" s="36" t="str">
        <f t="shared" si="17"/>
        <v/>
      </c>
      <c r="Q147" s="5"/>
      <c r="R147" s="5"/>
      <c r="S147" s="8"/>
      <c r="T147" s="45" t="str">
        <f t="shared" si="18"/>
        <v/>
      </c>
      <c r="U147" s="5"/>
      <c r="W147" s="46" t="str">
        <f>IF($C147="","",IFERROR(MATCH($C147,Îlots!$C$6:$C$65,0),""))</f>
        <v/>
      </c>
      <c r="X147" s="46" t="str">
        <f>IF($F147="","",IFERROR(MATCH($F147,Fertilisants!$A$6:$A$45,0),""))</f>
        <v/>
      </c>
      <c r="Y147" s="46" t="str">
        <f>IF($W147="","",INDEX(Îlots!$D$6:$D$65,$W147))</f>
        <v/>
      </c>
      <c r="Z147" s="46" t="str">
        <f>IF($W147="","",INDEX(Îlots!$F$6:$F$65,$W147))</f>
        <v/>
      </c>
      <c r="AA147" s="46" t="str">
        <f>IF($W147="","",IF($E147=ApportCouvert,OccCouvert,INDEX(Îlots!$O$6:$O$65,$W147)))</f>
        <v/>
      </c>
      <c r="AB147" s="46" t="str">
        <f>IF(OR($AA147="",$G147="",$Z147="Non"),"",IFERROR(MATCH($AA147&amp;" | "&amp;$G147,Paramètres!$I$7:$I$41,0),""))</f>
        <v/>
      </c>
      <c r="AC147" s="46" t="str">
        <f t="shared" si="19"/>
        <v/>
      </c>
      <c r="AD147" s="46">
        <f>IF(OR($AB147="",$AC147=""),0,IF(OR(AND(INDEX(Paramètres!$J$7:$J$41,$AB147)&gt;0,IF(INDEX(Paramètres!$J$7:$J$41,$AB147)&lt;=INDEX(Paramètres!$K$7:$K$41,$AB147),AND($AC147&gt;=INDEX(Paramètres!$J$7:$J$41,$AB147),$AC147&lt;=INDEX(Paramètres!$K$7:$K$41,$AB147)),OR($AC147&gt;=INDEX(Paramètres!$J$7:$J$41,$AB147),$AC147&lt;=INDEX(Paramètres!$K$7:$K$41,$AB147)))),AND(INDEX(Paramètres!$L$7:$L$41,$AB147)&gt;0,IF(INDEX(Paramètres!$L$7:$L$41,$AB147)&lt;=INDEX(Paramètres!$M$7:$M$41,$AB147),AND($AC147&gt;=INDEX(Paramètres!$L$7:$L$41,$AB147),$AC147&lt;=INDEX(Paramètres!$M$7:$M$41,$AB147)),OR($AC147&gt;=INDEX(Paramètres!$L$7:$L$41,$AB147),$AC147&lt;=INDEX(Paramètres!$M$7:$M$41,$AB147))))),1,0))</f>
        <v>0</v>
      </c>
      <c r="AE147" s="46">
        <f>IF($X147="",0,IF(INDEX(Fertilisants!$C$6:$C$45,$X147)="Oui",1,0))</f>
        <v>0</v>
      </c>
      <c r="AF147" s="46" t="str">
        <f t="shared" si="20"/>
        <v/>
      </c>
      <c r="AG147" s="46" t="str">
        <f t="shared" si="21"/>
        <v/>
      </c>
      <c r="AH147" s="46" t="str">
        <f t="shared" si="22"/>
        <v/>
      </c>
      <c r="AI147" s="46" t="str">
        <f t="shared" si="23"/>
        <v/>
      </c>
    </row>
    <row r="148" spans="1:35" ht="18" customHeight="1" x14ac:dyDescent="0.25">
      <c r="A148" s="42" t="str">
        <f>IF(B148="","",COUNT($B$6:B148))</f>
        <v/>
      </c>
      <c r="B148" s="26"/>
      <c r="C148" s="5"/>
      <c r="D148" s="28" t="str">
        <f>IF($W148="","",INDEX(Îlots!$N$6:$N$65,$W148))</f>
        <v/>
      </c>
      <c r="E148" s="5"/>
      <c r="F148" s="5"/>
      <c r="G148" s="30" t="str">
        <f>IF($X148="","",INDEX(Fertilisants!$B$6:$B$45,$X148))</f>
        <v/>
      </c>
      <c r="H148" s="43"/>
      <c r="I148" s="44"/>
      <c r="J148" s="30" t="str">
        <f>IF($X148="","",INDEX(Fertilisants!$D$6:$D$45,$X148))</f>
        <v/>
      </c>
      <c r="K148" s="35" t="str">
        <f t="shared" si="16"/>
        <v/>
      </c>
      <c r="L148" s="36" t="str">
        <f>IF(OR($I148="",$X148=""),"",$I148*N(INDEX(Fertilisants!$E$6:$E$45,$X148)))</f>
        <v/>
      </c>
      <c r="M148" s="36" t="str">
        <f>IF(OR($I148="",$X148=""),"",$I148*N(INDEX(Fertilisants!$G$6:$G$45,$X148)))</f>
        <v/>
      </c>
      <c r="N148" s="36" t="str">
        <f>IF(OR($I148="",$X148=""),"",$I148*N(INDEX(Fertilisants!$H$6:$H$45,$X148)))</f>
        <v/>
      </c>
      <c r="O148" s="36" t="str">
        <f>IF(OR($I148="",$X148=""),"",$I148*N(INDEX(Fertilisants!$I$6:$I$45,$X148)))</f>
        <v/>
      </c>
      <c r="P148" s="36" t="str">
        <f t="shared" si="17"/>
        <v/>
      </c>
      <c r="Q148" s="5"/>
      <c r="R148" s="5"/>
      <c r="S148" s="8"/>
      <c r="T148" s="45" t="str">
        <f t="shared" si="18"/>
        <v/>
      </c>
      <c r="U148" s="5"/>
      <c r="W148" s="46" t="str">
        <f>IF($C148="","",IFERROR(MATCH($C148,Îlots!$C$6:$C$65,0),""))</f>
        <v/>
      </c>
      <c r="X148" s="46" t="str">
        <f>IF($F148="","",IFERROR(MATCH($F148,Fertilisants!$A$6:$A$45,0),""))</f>
        <v/>
      </c>
      <c r="Y148" s="46" t="str">
        <f>IF($W148="","",INDEX(Îlots!$D$6:$D$65,$W148))</f>
        <v/>
      </c>
      <c r="Z148" s="46" t="str">
        <f>IF($W148="","",INDEX(Îlots!$F$6:$F$65,$W148))</f>
        <v/>
      </c>
      <c r="AA148" s="46" t="str">
        <f>IF($W148="","",IF($E148=ApportCouvert,OccCouvert,INDEX(Îlots!$O$6:$O$65,$W148)))</f>
        <v/>
      </c>
      <c r="AB148" s="46" t="str">
        <f>IF(OR($AA148="",$G148="",$Z148="Non"),"",IFERROR(MATCH($AA148&amp;" | "&amp;$G148,Paramètres!$I$7:$I$41,0),""))</f>
        <v/>
      </c>
      <c r="AC148" s="46" t="str">
        <f t="shared" si="19"/>
        <v/>
      </c>
      <c r="AD148" s="46">
        <f>IF(OR($AB148="",$AC148=""),0,IF(OR(AND(INDEX(Paramètres!$J$7:$J$41,$AB148)&gt;0,IF(INDEX(Paramètres!$J$7:$J$41,$AB148)&lt;=INDEX(Paramètres!$K$7:$K$41,$AB148),AND($AC148&gt;=INDEX(Paramètres!$J$7:$J$41,$AB148),$AC148&lt;=INDEX(Paramètres!$K$7:$K$41,$AB148)),OR($AC148&gt;=INDEX(Paramètres!$J$7:$J$41,$AB148),$AC148&lt;=INDEX(Paramètres!$K$7:$K$41,$AB148)))),AND(INDEX(Paramètres!$L$7:$L$41,$AB148)&gt;0,IF(INDEX(Paramètres!$L$7:$L$41,$AB148)&lt;=INDEX(Paramètres!$M$7:$M$41,$AB148),AND($AC148&gt;=INDEX(Paramètres!$L$7:$L$41,$AB148),$AC148&lt;=INDEX(Paramètres!$M$7:$M$41,$AB148)),OR($AC148&gt;=INDEX(Paramètres!$L$7:$L$41,$AB148),$AC148&lt;=INDEX(Paramètres!$M$7:$M$41,$AB148))))),1,0))</f>
        <v>0</v>
      </c>
      <c r="AE148" s="46">
        <f>IF($X148="",0,IF(INDEX(Fertilisants!$C$6:$C$45,$X148)="Oui",1,0))</f>
        <v>0</v>
      </c>
      <c r="AF148" s="46" t="str">
        <f t="shared" si="20"/>
        <v/>
      </c>
      <c r="AG148" s="46" t="str">
        <f t="shared" si="21"/>
        <v/>
      </c>
      <c r="AH148" s="46" t="str">
        <f t="shared" si="22"/>
        <v/>
      </c>
      <c r="AI148" s="46" t="str">
        <f t="shared" si="23"/>
        <v/>
      </c>
    </row>
    <row r="149" spans="1:35" ht="18" customHeight="1" x14ac:dyDescent="0.25">
      <c r="A149" s="42" t="str">
        <f>IF(B149="","",COUNT($B$6:B149))</f>
        <v/>
      </c>
      <c r="B149" s="26"/>
      <c r="C149" s="5"/>
      <c r="D149" s="28" t="str">
        <f>IF($W149="","",INDEX(Îlots!$N$6:$N$65,$W149))</f>
        <v/>
      </c>
      <c r="E149" s="5"/>
      <c r="F149" s="5"/>
      <c r="G149" s="30" t="str">
        <f>IF($X149="","",INDEX(Fertilisants!$B$6:$B$45,$X149))</f>
        <v/>
      </c>
      <c r="H149" s="43"/>
      <c r="I149" s="44"/>
      <c r="J149" s="30" t="str">
        <f>IF($X149="","",INDEX(Fertilisants!$D$6:$D$45,$X149))</f>
        <v/>
      </c>
      <c r="K149" s="35" t="str">
        <f t="shared" si="16"/>
        <v/>
      </c>
      <c r="L149" s="36" t="str">
        <f>IF(OR($I149="",$X149=""),"",$I149*N(INDEX(Fertilisants!$E$6:$E$45,$X149)))</f>
        <v/>
      </c>
      <c r="M149" s="36" t="str">
        <f>IF(OR($I149="",$X149=""),"",$I149*N(INDEX(Fertilisants!$G$6:$G$45,$X149)))</f>
        <v/>
      </c>
      <c r="N149" s="36" t="str">
        <f>IF(OR($I149="",$X149=""),"",$I149*N(INDEX(Fertilisants!$H$6:$H$45,$X149)))</f>
        <v/>
      </c>
      <c r="O149" s="36" t="str">
        <f>IF(OR($I149="",$X149=""),"",$I149*N(INDEX(Fertilisants!$I$6:$I$45,$X149)))</f>
        <v/>
      </c>
      <c r="P149" s="36" t="str">
        <f t="shared" si="17"/>
        <v/>
      </c>
      <c r="Q149" s="5"/>
      <c r="R149" s="5"/>
      <c r="S149" s="8"/>
      <c r="T149" s="45" t="str">
        <f t="shared" si="18"/>
        <v/>
      </c>
      <c r="U149" s="5"/>
      <c r="W149" s="46" t="str">
        <f>IF($C149="","",IFERROR(MATCH($C149,Îlots!$C$6:$C$65,0),""))</f>
        <v/>
      </c>
      <c r="X149" s="46" t="str">
        <f>IF($F149="","",IFERROR(MATCH($F149,Fertilisants!$A$6:$A$45,0),""))</f>
        <v/>
      </c>
      <c r="Y149" s="46" t="str">
        <f>IF($W149="","",INDEX(Îlots!$D$6:$D$65,$W149))</f>
        <v/>
      </c>
      <c r="Z149" s="46" t="str">
        <f>IF($W149="","",INDEX(Îlots!$F$6:$F$65,$W149))</f>
        <v/>
      </c>
      <c r="AA149" s="46" t="str">
        <f>IF($W149="","",IF($E149=ApportCouvert,OccCouvert,INDEX(Îlots!$O$6:$O$65,$W149)))</f>
        <v/>
      </c>
      <c r="AB149" s="46" t="str">
        <f>IF(OR($AA149="",$G149="",$Z149="Non"),"",IFERROR(MATCH($AA149&amp;" | "&amp;$G149,Paramètres!$I$7:$I$41,0),""))</f>
        <v/>
      </c>
      <c r="AC149" s="46" t="str">
        <f t="shared" si="19"/>
        <v/>
      </c>
      <c r="AD149" s="46">
        <f>IF(OR($AB149="",$AC149=""),0,IF(OR(AND(INDEX(Paramètres!$J$7:$J$41,$AB149)&gt;0,IF(INDEX(Paramètres!$J$7:$J$41,$AB149)&lt;=INDEX(Paramètres!$K$7:$K$41,$AB149),AND($AC149&gt;=INDEX(Paramètres!$J$7:$J$41,$AB149),$AC149&lt;=INDEX(Paramètres!$K$7:$K$41,$AB149)),OR($AC149&gt;=INDEX(Paramètres!$J$7:$J$41,$AB149),$AC149&lt;=INDEX(Paramètres!$K$7:$K$41,$AB149)))),AND(INDEX(Paramètres!$L$7:$L$41,$AB149)&gt;0,IF(INDEX(Paramètres!$L$7:$L$41,$AB149)&lt;=INDEX(Paramètres!$M$7:$M$41,$AB149),AND($AC149&gt;=INDEX(Paramètres!$L$7:$L$41,$AB149),$AC149&lt;=INDEX(Paramètres!$M$7:$M$41,$AB149)),OR($AC149&gt;=INDEX(Paramètres!$L$7:$L$41,$AB149),$AC149&lt;=INDEX(Paramètres!$M$7:$M$41,$AB149))))),1,0))</f>
        <v>0</v>
      </c>
      <c r="AE149" s="46">
        <f>IF($X149="",0,IF(INDEX(Fertilisants!$C$6:$C$45,$X149)="Oui",1,0))</f>
        <v>0</v>
      </c>
      <c r="AF149" s="46" t="str">
        <f t="shared" si="20"/>
        <v/>
      </c>
      <c r="AG149" s="46" t="str">
        <f t="shared" si="21"/>
        <v/>
      </c>
      <c r="AH149" s="46" t="str">
        <f t="shared" si="22"/>
        <v/>
      </c>
      <c r="AI149" s="46" t="str">
        <f t="shared" si="23"/>
        <v/>
      </c>
    </row>
    <row r="150" spans="1:35" ht="18" customHeight="1" x14ac:dyDescent="0.25">
      <c r="A150" s="42" t="str">
        <f>IF(B150="","",COUNT($B$6:B150))</f>
        <v/>
      </c>
      <c r="B150" s="26"/>
      <c r="C150" s="5"/>
      <c r="D150" s="28" t="str">
        <f>IF($W150="","",INDEX(Îlots!$N$6:$N$65,$W150))</f>
        <v/>
      </c>
      <c r="E150" s="5"/>
      <c r="F150" s="5"/>
      <c r="G150" s="30" t="str">
        <f>IF($X150="","",INDEX(Fertilisants!$B$6:$B$45,$X150))</f>
        <v/>
      </c>
      <c r="H150" s="43"/>
      <c r="I150" s="44"/>
      <c r="J150" s="30" t="str">
        <f>IF($X150="","",INDEX(Fertilisants!$D$6:$D$45,$X150))</f>
        <v/>
      </c>
      <c r="K150" s="35" t="str">
        <f t="shared" si="16"/>
        <v/>
      </c>
      <c r="L150" s="36" t="str">
        <f>IF(OR($I150="",$X150=""),"",$I150*N(INDEX(Fertilisants!$E$6:$E$45,$X150)))</f>
        <v/>
      </c>
      <c r="M150" s="36" t="str">
        <f>IF(OR($I150="",$X150=""),"",$I150*N(INDEX(Fertilisants!$G$6:$G$45,$X150)))</f>
        <v/>
      </c>
      <c r="N150" s="36" t="str">
        <f>IF(OR($I150="",$X150=""),"",$I150*N(INDEX(Fertilisants!$H$6:$H$45,$X150)))</f>
        <v/>
      </c>
      <c r="O150" s="36" t="str">
        <f>IF(OR($I150="",$X150=""),"",$I150*N(INDEX(Fertilisants!$I$6:$I$45,$X150)))</f>
        <v/>
      </c>
      <c r="P150" s="36" t="str">
        <f t="shared" si="17"/>
        <v/>
      </c>
      <c r="Q150" s="5"/>
      <c r="R150" s="5"/>
      <c r="S150" s="8"/>
      <c r="T150" s="45" t="str">
        <f t="shared" si="18"/>
        <v/>
      </c>
      <c r="U150" s="5"/>
      <c r="W150" s="46" t="str">
        <f>IF($C150="","",IFERROR(MATCH($C150,Îlots!$C$6:$C$65,0),""))</f>
        <v/>
      </c>
      <c r="X150" s="46" t="str">
        <f>IF($F150="","",IFERROR(MATCH($F150,Fertilisants!$A$6:$A$45,0),""))</f>
        <v/>
      </c>
      <c r="Y150" s="46" t="str">
        <f>IF($W150="","",INDEX(Îlots!$D$6:$D$65,$W150))</f>
        <v/>
      </c>
      <c r="Z150" s="46" t="str">
        <f>IF($W150="","",INDEX(Îlots!$F$6:$F$65,$W150))</f>
        <v/>
      </c>
      <c r="AA150" s="46" t="str">
        <f>IF($W150="","",IF($E150=ApportCouvert,OccCouvert,INDEX(Îlots!$O$6:$O$65,$W150)))</f>
        <v/>
      </c>
      <c r="AB150" s="46" t="str">
        <f>IF(OR($AA150="",$G150="",$Z150="Non"),"",IFERROR(MATCH($AA150&amp;" | "&amp;$G150,Paramètres!$I$7:$I$41,0),""))</f>
        <v/>
      </c>
      <c r="AC150" s="46" t="str">
        <f t="shared" si="19"/>
        <v/>
      </c>
      <c r="AD150" s="46">
        <f>IF(OR($AB150="",$AC150=""),0,IF(OR(AND(INDEX(Paramètres!$J$7:$J$41,$AB150)&gt;0,IF(INDEX(Paramètres!$J$7:$J$41,$AB150)&lt;=INDEX(Paramètres!$K$7:$K$41,$AB150),AND($AC150&gt;=INDEX(Paramètres!$J$7:$J$41,$AB150),$AC150&lt;=INDEX(Paramètres!$K$7:$K$41,$AB150)),OR($AC150&gt;=INDEX(Paramètres!$J$7:$J$41,$AB150),$AC150&lt;=INDEX(Paramètres!$K$7:$K$41,$AB150)))),AND(INDEX(Paramètres!$L$7:$L$41,$AB150)&gt;0,IF(INDEX(Paramètres!$L$7:$L$41,$AB150)&lt;=INDEX(Paramètres!$M$7:$M$41,$AB150),AND($AC150&gt;=INDEX(Paramètres!$L$7:$L$41,$AB150),$AC150&lt;=INDEX(Paramètres!$M$7:$M$41,$AB150)),OR($AC150&gt;=INDEX(Paramètres!$L$7:$L$41,$AB150),$AC150&lt;=INDEX(Paramètres!$M$7:$M$41,$AB150))))),1,0))</f>
        <v>0</v>
      </c>
      <c r="AE150" s="46">
        <f>IF($X150="",0,IF(INDEX(Fertilisants!$C$6:$C$45,$X150)="Oui",1,0))</f>
        <v>0</v>
      </c>
      <c r="AF150" s="46" t="str">
        <f t="shared" si="20"/>
        <v/>
      </c>
      <c r="AG150" s="46" t="str">
        <f t="shared" si="21"/>
        <v/>
      </c>
      <c r="AH150" s="46" t="str">
        <f t="shared" si="22"/>
        <v/>
      </c>
      <c r="AI150" s="46" t="str">
        <f t="shared" si="23"/>
        <v/>
      </c>
    </row>
    <row r="151" spans="1:35" ht="18" customHeight="1" x14ac:dyDescent="0.25">
      <c r="A151" s="42" t="str">
        <f>IF(B151="","",COUNT($B$6:B151))</f>
        <v/>
      </c>
      <c r="B151" s="26"/>
      <c r="C151" s="5"/>
      <c r="D151" s="28" t="str">
        <f>IF($W151="","",INDEX(Îlots!$N$6:$N$65,$W151))</f>
        <v/>
      </c>
      <c r="E151" s="5"/>
      <c r="F151" s="5"/>
      <c r="G151" s="30" t="str">
        <f>IF($X151="","",INDEX(Fertilisants!$B$6:$B$45,$X151))</f>
        <v/>
      </c>
      <c r="H151" s="43"/>
      <c r="I151" s="44"/>
      <c r="J151" s="30" t="str">
        <f>IF($X151="","",INDEX(Fertilisants!$D$6:$D$45,$X151))</f>
        <v/>
      </c>
      <c r="K151" s="35" t="str">
        <f t="shared" si="16"/>
        <v/>
      </c>
      <c r="L151" s="36" t="str">
        <f>IF(OR($I151="",$X151=""),"",$I151*N(INDEX(Fertilisants!$E$6:$E$45,$X151)))</f>
        <v/>
      </c>
      <c r="M151" s="36" t="str">
        <f>IF(OR($I151="",$X151=""),"",$I151*N(INDEX(Fertilisants!$G$6:$G$45,$X151)))</f>
        <v/>
      </c>
      <c r="N151" s="36" t="str">
        <f>IF(OR($I151="",$X151=""),"",$I151*N(INDEX(Fertilisants!$H$6:$H$45,$X151)))</f>
        <v/>
      </c>
      <c r="O151" s="36" t="str">
        <f>IF(OR($I151="",$X151=""),"",$I151*N(INDEX(Fertilisants!$I$6:$I$45,$X151)))</f>
        <v/>
      </c>
      <c r="P151" s="36" t="str">
        <f t="shared" si="17"/>
        <v/>
      </c>
      <c r="Q151" s="5"/>
      <c r="R151" s="5"/>
      <c r="S151" s="8"/>
      <c r="T151" s="45" t="str">
        <f t="shared" si="18"/>
        <v/>
      </c>
      <c r="U151" s="5"/>
      <c r="W151" s="46" t="str">
        <f>IF($C151="","",IFERROR(MATCH($C151,Îlots!$C$6:$C$65,0),""))</f>
        <v/>
      </c>
      <c r="X151" s="46" t="str">
        <f>IF($F151="","",IFERROR(MATCH($F151,Fertilisants!$A$6:$A$45,0),""))</f>
        <v/>
      </c>
      <c r="Y151" s="46" t="str">
        <f>IF($W151="","",INDEX(Îlots!$D$6:$D$65,$W151))</f>
        <v/>
      </c>
      <c r="Z151" s="46" t="str">
        <f>IF($W151="","",INDEX(Îlots!$F$6:$F$65,$W151))</f>
        <v/>
      </c>
      <c r="AA151" s="46" t="str">
        <f>IF($W151="","",IF($E151=ApportCouvert,OccCouvert,INDEX(Îlots!$O$6:$O$65,$W151)))</f>
        <v/>
      </c>
      <c r="AB151" s="46" t="str">
        <f>IF(OR($AA151="",$G151="",$Z151="Non"),"",IFERROR(MATCH($AA151&amp;" | "&amp;$G151,Paramètres!$I$7:$I$41,0),""))</f>
        <v/>
      </c>
      <c r="AC151" s="46" t="str">
        <f t="shared" si="19"/>
        <v/>
      </c>
      <c r="AD151" s="46">
        <f>IF(OR($AB151="",$AC151=""),0,IF(OR(AND(INDEX(Paramètres!$J$7:$J$41,$AB151)&gt;0,IF(INDEX(Paramètres!$J$7:$J$41,$AB151)&lt;=INDEX(Paramètres!$K$7:$K$41,$AB151),AND($AC151&gt;=INDEX(Paramètres!$J$7:$J$41,$AB151),$AC151&lt;=INDEX(Paramètres!$K$7:$K$41,$AB151)),OR($AC151&gt;=INDEX(Paramètres!$J$7:$J$41,$AB151),$AC151&lt;=INDEX(Paramètres!$K$7:$K$41,$AB151)))),AND(INDEX(Paramètres!$L$7:$L$41,$AB151)&gt;0,IF(INDEX(Paramètres!$L$7:$L$41,$AB151)&lt;=INDEX(Paramètres!$M$7:$M$41,$AB151),AND($AC151&gt;=INDEX(Paramètres!$L$7:$L$41,$AB151),$AC151&lt;=INDEX(Paramètres!$M$7:$M$41,$AB151)),OR($AC151&gt;=INDEX(Paramètres!$L$7:$L$41,$AB151),$AC151&lt;=INDEX(Paramètres!$M$7:$M$41,$AB151))))),1,0))</f>
        <v>0</v>
      </c>
      <c r="AE151" s="46">
        <f>IF($X151="",0,IF(INDEX(Fertilisants!$C$6:$C$45,$X151)="Oui",1,0))</f>
        <v>0</v>
      </c>
      <c r="AF151" s="46" t="str">
        <f t="shared" si="20"/>
        <v/>
      </c>
      <c r="AG151" s="46" t="str">
        <f t="shared" si="21"/>
        <v/>
      </c>
      <c r="AH151" s="46" t="str">
        <f t="shared" si="22"/>
        <v/>
      </c>
      <c r="AI151" s="46" t="str">
        <f t="shared" si="23"/>
        <v/>
      </c>
    </row>
    <row r="152" spans="1:35" ht="18" customHeight="1" x14ac:dyDescent="0.25">
      <c r="A152" s="42" t="str">
        <f>IF(B152="","",COUNT($B$6:B152))</f>
        <v/>
      </c>
      <c r="B152" s="26"/>
      <c r="C152" s="5"/>
      <c r="D152" s="28" t="str">
        <f>IF($W152="","",INDEX(Îlots!$N$6:$N$65,$W152))</f>
        <v/>
      </c>
      <c r="E152" s="5"/>
      <c r="F152" s="5"/>
      <c r="G152" s="30" t="str">
        <f>IF($X152="","",INDEX(Fertilisants!$B$6:$B$45,$X152))</f>
        <v/>
      </c>
      <c r="H152" s="43"/>
      <c r="I152" s="44"/>
      <c r="J152" s="30" t="str">
        <f>IF($X152="","",INDEX(Fertilisants!$D$6:$D$45,$X152))</f>
        <v/>
      </c>
      <c r="K152" s="35" t="str">
        <f t="shared" si="16"/>
        <v/>
      </c>
      <c r="L152" s="36" t="str">
        <f>IF(OR($I152="",$X152=""),"",$I152*N(INDEX(Fertilisants!$E$6:$E$45,$X152)))</f>
        <v/>
      </c>
      <c r="M152" s="36" t="str">
        <f>IF(OR($I152="",$X152=""),"",$I152*N(INDEX(Fertilisants!$G$6:$G$45,$X152)))</f>
        <v/>
      </c>
      <c r="N152" s="36" t="str">
        <f>IF(OR($I152="",$X152=""),"",$I152*N(INDEX(Fertilisants!$H$6:$H$45,$X152)))</f>
        <v/>
      </c>
      <c r="O152" s="36" t="str">
        <f>IF(OR($I152="",$X152=""),"",$I152*N(INDEX(Fertilisants!$I$6:$I$45,$X152)))</f>
        <v/>
      </c>
      <c r="P152" s="36" t="str">
        <f t="shared" si="17"/>
        <v/>
      </c>
      <c r="Q152" s="5"/>
      <c r="R152" s="5"/>
      <c r="S152" s="8"/>
      <c r="T152" s="45" t="str">
        <f t="shared" si="18"/>
        <v/>
      </c>
      <c r="U152" s="5"/>
      <c r="W152" s="46" t="str">
        <f>IF($C152="","",IFERROR(MATCH($C152,Îlots!$C$6:$C$65,0),""))</f>
        <v/>
      </c>
      <c r="X152" s="46" t="str">
        <f>IF($F152="","",IFERROR(MATCH($F152,Fertilisants!$A$6:$A$45,0),""))</f>
        <v/>
      </c>
      <c r="Y152" s="46" t="str">
        <f>IF($W152="","",INDEX(Îlots!$D$6:$D$65,$W152))</f>
        <v/>
      </c>
      <c r="Z152" s="46" t="str">
        <f>IF($W152="","",INDEX(Îlots!$F$6:$F$65,$W152))</f>
        <v/>
      </c>
      <c r="AA152" s="46" t="str">
        <f>IF($W152="","",IF($E152=ApportCouvert,OccCouvert,INDEX(Îlots!$O$6:$O$65,$W152)))</f>
        <v/>
      </c>
      <c r="AB152" s="46" t="str">
        <f>IF(OR($AA152="",$G152="",$Z152="Non"),"",IFERROR(MATCH($AA152&amp;" | "&amp;$G152,Paramètres!$I$7:$I$41,0),""))</f>
        <v/>
      </c>
      <c r="AC152" s="46" t="str">
        <f t="shared" si="19"/>
        <v/>
      </c>
      <c r="AD152" s="46">
        <f>IF(OR($AB152="",$AC152=""),0,IF(OR(AND(INDEX(Paramètres!$J$7:$J$41,$AB152)&gt;0,IF(INDEX(Paramètres!$J$7:$J$41,$AB152)&lt;=INDEX(Paramètres!$K$7:$K$41,$AB152),AND($AC152&gt;=INDEX(Paramètres!$J$7:$J$41,$AB152),$AC152&lt;=INDEX(Paramètres!$K$7:$K$41,$AB152)),OR($AC152&gt;=INDEX(Paramètres!$J$7:$J$41,$AB152),$AC152&lt;=INDEX(Paramètres!$K$7:$K$41,$AB152)))),AND(INDEX(Paramètres!$L$7:$L$41,$AB152)&gt;0,IF(INDEX(Paramètres!$L$7:$L$41,$AB152)&lt;=INDEX(Paramètres!$M$7:$M$41,$AB152),AND($AC152&gt;=INDEX(Paramètres!$L$7:$L$41,$AB152),$AC152&lt;=INDEX(Paramètres!$M$7:$M$41,$AB152)),OR($AC152&gt;=INDEX(Paramètres!$L$7:$L$41,$AB152),$AC152&lt;=INDEX(Paramètres!$M$7:$M$41,$AB152))))),1,0))</f>
        <v>0</v>
      </c>
      <c r="AE152" s="46">
        <f>IF($X152="",0,IF(INDEX(Fertilisants!$C$6:$C$45,$X152)="Oui",1,0))</f>
        <v>0</v>
      </c>
      <c r="AF152" s="46" t="str">
        <f t="shared" si="20"/>
        <v/>
      </c>
      <c r="AG152" s="46" t="str">
        <f t="shared" si="21"/>
        <v/>
      </c>
      <c r="AH152" s="46" t="str">
        <f t="shared" si="22"/>
        <v/>
      </c>
      <c r="AI152" s="46" t="str">
        <f t="shared" si="23"/>
        <v/>
      </c>
    </row>
    <row r="153" spans="1:35" ht="18" customHeight="1" x14ac:dyDescent="0.25">
      <c r="A153" s="42" t="str">
        <f>IF(B153="","",COUNT($B$6:B153))</f>
        <v/>
      </c>
      <c r="B153" s="26"/>
      <c r="C153" s="5"/>
      <c r="D153" s="28" t="str">
        <f>IF($W153="","",INDEX(Îlots!$N$6:$N$65,$W153))</f>
        <v/>
      </c>
      <c r="E153" s="5"/>
      <c r="F153" s="5"/>
      <c r="G153" s="30" t="str">
        <f>IF($X153="","",INDEX(Fertilisants!$B$6:$B$45,$X153))</f>
        <v/>
      </c>
      <c r="H153" s="43"/>
      <c r="I153" s="44"/>
      <c r="J153" s="30" t="str">
        <f>IF($X153="","",INDEX(Fertilisants!$D$6:$D$45,$X153))</f>
        <v/>
      </c>
      <c r="K153" s="35" t="str">
        <f t="shared" si="16"/>
        <v/>
      </c>
      <c r="L153" s="36" t="str">
        <f>IF(OR($I153="",$X153=""),"",$I153*N(INDEX(Fertilisants!$E$6:$E$45,$X153)))</f>
        <v/>
      </c>
      <c r="M153" s="36" t="str">
        <f>IF(OR($I153="",$X153=""),"",$I153*N(INDEX(Fertilisants!$G$6:$G$45,$X153)))</f>
        <v/>
      </c>
      <c r="N153" s="36" t="str">
        <f>IF(OR($I153="",$X153=""),"",$I153*N(INDEX(Fertilisants!$H$6:$H$45,$X153)))</f>
        <v/>
      </c>
      <c r="O153" s="36" t="str">
        <f>IF(OR($I153="",$X153=""),"",$I153*N(INDEX(Fertilisants!$I$6:$I$45,$X153)))</f>
        <v/>
      </c>
      <c r="P153" s="36" t="str">
        <f t="shared" si="17"/>
        <v/>
      </c>
      <c r="Q153" s="5"/>
      <c r="R153" s="5"/>
      <c r="S153" s="8"/>
      <c r="T153" s="45" t="str">
        <f t="shared" si="18"/>
        <v/>
      </c>
      <c r="U153" s="5"/>
      <c r="W153" s="46" t="str">
        <f>IF($C153="","",IFERROR(MATCH($C153,Îlots!$C$6:$C$65,0),""))</f>
        <v/>
      </c>
      <c r="X153" s="46" t="str">
        <f>IF($F153="","",IFERROR(MATCH($F153,Fertilisants!$A$6:$A$45,0),""))</f>
        <v/>
      </c>
      <c r="Y153" s="46" t="str">
        <f>IF($W153="","",INDEX(Îlots!$D$6:$D$65,$W153))</f>
        <v/>
      </c>
      <c r="Z153" s="46" t="str">
        <f>IF($W153="","",INDEX(Îlots!$F$6:$F$65,$W153))</f>
        <v/>
      </c>
      <c r="AA153" s="46" t="str">
        <f>IF($W153="","",IF($E153=ApportCouvert,OccCouvert,INDEX(Îlots!$O$6:$O$65,$W153)))</f>
        <v/>
      </c>
      <c r="AB153" s="46" t="str">
        <f>IF(OR($AA153="",$G153="",$Z153="Non"),"",IFERROR(MATCH($AA153&amp;" | "&amp;$G153,Paramètres!$I$7:$I$41,0),""))</f>
        <v/>
      </c>
      <c r="AC153" s="46" t="str">
        <f t="shared" si="19"/>
        <v/>
      </c>
      <c r="AD153" s="46">
        <f>IF(OR($AB153="",$AC153=""),0,IF(OR(AND(INDEX(Paramètres!$J$7:$J$41,$AB153)&gt;0,IF(INDEX(Paramètres!$J$7:$J$41,$AB153)&lt;=INDEX(Paramètres!$K$7:$K$41,$AB153),AND($AC153&gt;=INDEX(Paramètres!$J$7:$J$41,$AB153),$AC153&lt;=INDEX(Paramètres!$K$7:$K$41,$AB153)),OR($AC153&gt;=INDEX(Paramètres!$J$7:$J$41,$AB153),$AC153&lt;=INDEX(Paramètres!$K$7:$K$41,$AB153)))),AND(INDEX(Paramètres!$L$7:$L$41,$AB153)&gt;0,IF(INDEX(Paramètres!$L$7:$L$41,$AB153)&lt;=INDEX(Paramètres!$M$7:$M$41,$AB153),AND($AC153&gt;=INDEX(Paramètres!$L$7:$L$41,$AB153),$AC153&lt;=INDEX(Paramètres!$M$7:$M$41,$AB153)),OR($AC153&gt;=INDEX(Paramètres!$L$7:$L$41,$AB153),$AC153&lt;=INDEX(Paramètres!$M$7:$M$41,$AB153))))),1,0))</f>
        <v>0</v>
      </c>
      <c r="AE153" s="46">
        <f>IF($X153="",0,IF(INDEX(Fertilisants!$C$6:$C$45,$X153)="Oui",1,0))</f>
        <v>0</v>
      </c>
      <c r="AF153" s="46" t="str">
        <f t="shared" si="20"/>
        <v/>
      </c>
      <c r="AG153" s="46" t="str">
        <f t="shared" si="21"/>
        <v/>
      </c>
      <c r="AH153" s="46" t="str">
        <f t="shared" si="22"/>
        <v/>
      </c>
      <c r="AI153" s="46" t="str">
        <f t="shared" si="23"/>
        <v/>
      </c>
    </row>
    <row r="154" spans="1:35" ht="18" customHeight="1" x14ac:dyDescent="0.25">
      <c r="A154" s="42" t="str">
        <f>IF(B154="","",COUNT($B$6:B154))</f>
        <v/>
      </c>
      <c r="B154" s="26"/>
      <c r="C154" s="5"/>
      <c r="D154" s="28" t="str">
        <f>IF($W154="","",INDEX(Îlots!$N$6:$N$65,$W154))</f>
        <v/>
      </c>
      <c r="E154" s="5"/>
      <c r="F154" s="5"/>
      <c r="G154" s="30" t="str">
        <f>IF($X154="","",INDEX(Fertilisants!$B$6:$B$45,$X154))</f>
        <v/>
      </c>
      <c r="H154" s="43"/>
      <c r="I154" s="44"/>
      <c r="J154" s="30" t="str">
        <f>IF($X154="","",INDEX(Fertilisants!$D$6:$D$45,$X154))</f>
        <v/>
      </c>
      <c r="K154" s="35" t="str">
        <f t="shared" si="16"/>
        <v/>
      </c>
      <c r="L154" s="36" t="str">
        <f>IF(OR($I154="",$X154=""),"",$I154*N(INDEX(Fertilisants!$E$6:$E$45,$X154)))</f>
        <v/>
      </c>
      <c r="M154" s="36" t="str">
        <f>IF(OR($I154="",$X154=""),"",$I154*N(INDEX(Fertilisants!$G$6:$G$45,$X154)))</f>
        <v/>
      </c>
      <c r="N154" s="36" t="str">
        <f>IF(OR($I154="",$X154=""),"",$I154*N(INDEX(Fertilisants!$H$6:$H$45,$X154)))</f>
        <v/>
      </c>
      <c r="O154" s="36" t="str">
        <f>IF(OR($I154="",$X154=""),"",$I154*N(INDEX(Fertilisants!$I$6:$I$45,$X154)))</f>
        <v/>
      </c>
      <c r="P154" s="36" t="str">
        <f t="shared" si="17"/>
        <v/>
      </c>
      <c r="Q154" s="5"/>
      <c r="R154" s="5"/>
      <c r="S154" s="8"/>
      <c r="T154" s="45" t="str">
        <f t="shared" si="18"/>
        <v/>
      </c>
      <c r="U154" s="5"/>
      <c r="W154" s="46" t="str">
        <f>IF($C154="","",IFERROR(MATCH($C154,Îlots!$C$6:$C$65,0),""))</f>
        <v/>
      </c>
      <c r="X154" s="46" t="str">
        <f>IF($F154="","",IFERROR(MATCH($F154,Fertilisants!$A$6:$A$45,0),""))</f>
        <v/>
      </c>
      <c r="Y154" s="46" t="str">
        <f>IF($W154="","",INDEX(Îlots!$D$6:$D$65,$W154))</f>
        <v/>
      </c>
      <c r="Z154" s="46" t="str">
        <f>IF($W154="","",INDEX(Îlots!$F$6:$F$65,$W154))</f>
        <v/>
      </c>
      <c r="AA154" s="46" t="str">
        <f>IF($W154="","",IF($E154=ApportCouvert,OccCouvert,INDEX(Îlots!$O$6:$O$65,$W154)))</f>
        <v/>
      </c>
      <c r="AB154" s="46" t="str">
        <f>IF(OR($AA154="",$G154="",$Z154="Non"),"",IFERROR(MATCH($AA154&amp;" | "&amp;$G154,Paramètres!$I$7:$I$41,0),""))</f>
        <v/>
      </c>
      <c r="AC154" s="46" t="str">
        <f t="shared" si="19"/>
        <v/>
      </c>
      <c r="AD154" s="46">
        <f>IF(OR($AB154="",$AC154=""),0,IF(OR(AND(INDEX(Paramètres!$J$7:$J$41,$AB154)&gt;0,IF(INDEX(Paramètres!$J$7:$J$41,$AB154)&lt;=INDEX(Paramètres!$K$7:$K$41,$AB154),AND($AC154&gt;=INDEX(Paramètres!$J$7:$J$41,$AB154),$AC154&lt;=INDEX(Paramètres!$K$7:$K$41,$AB154)),OR($AC154&gt;=INDEX(Paramètres!$J$7:$J$41,$AB154),$AC154&lt;=INDEX(Paramètres!$K$7:$K$41,$AB154)))),AND(INDEX(Paramètres!$L$7:$L$41,$AB154)&gt;0,IF(INDEX(Paramètres!$L$7:$L$41,$AB154)&lt;=INDEX(Paramètres!$M$7:$M$41,$AB154),AND($AC154&gt;=INDEX(Paramètres!$L$7:$L$41,$AB154),$AC154&lt;=INDEX(Paramètres!$M$7:$M$41,$AB154)),OR($AC154&gt;=INDEX(Paramètres!$L$7:$L$41,$AB154),$AC154&lt;=INDEX(Paramètres!$M$7:$M$41,$AB154))))),1,0))</f>
        <v>0</v>
      </c>
      <c r="AE154" s="46">
        <f>IF($X154="",0,IF(INDEX(Fertilisants!$C$6:$C$45,$X154)="Oui",1,0))</f>
        <v>0</v>
      </c>
      <c r="AF154" s="46" t="str">
        <f t="shared" si="20"/>
        <v/>
      </c>
      <c r="AG154" s="46" t="str">
        <f t="shared" si="21"/>
        <v/>
      </c>
      <c r="AH154" s="46" t="str">
        <f t="shared" si="22"/>
        <v/>
      </c>
      <c r="AI154" s="46" t="str">
        <f t="shared" si="23"/>
        <v/>
      </c>
    </row>
    <row r="155" spans="1:35" ht="18" customHeight="1" x14ac:dyDescent="0.25">
      <c r="A155" s="42" t="str">
        <f>IF(B155="","",COUNT($B$6:B155))</f>
        <v/>
      </c>
      <c r="B155" s="26"/>
      <c r="C155" s="5"/>
      <c r="D155" s="28" t="str">
        <f>IF($W155="","",INDEX(Îlots!$N$6:$N$65,$W155))</f>
        <v/>
      </c>
      <c r="E155" s="5"/>
      <c r="F155" s="5"/>
      <c r="G155" s="30" t="str">
        <f>IF($X155="","",INDEX(Fertilisants!$B$6:$B$45,$X155))</f>
        <v/>
      </c>
      <c r="H155" s="43"/>
      <c r="I155" s="44"/>
      <c r="J155" s="30" t="str">
        <f>IF($X155="","",INDEX(Fertilisants!$D$6:$D$45,$X155))</f>
        <v/>
      </c>
      <c r="K155" s="35" t="str">
        <f t="shared" si="16"/>
        <v/>
      </c>
      <c r="L155" s="36" t="str">
        <f>IF(OR($I155="",$X155=""),"",$I155*N(INDEX(Fertilisants!$E$6:$E$45,$X155)))</f>
        <v/>
      </c>
      <c r="M155" s="36" t="str">
        <f>IF(OR($I155="",$X155=""),"",$I155*N(INDEX(Fertilisants!$G$6:$G$45,$X155)))</f>
        <v/>
      </c>
      <c r="N155" s="36" t="str">
        <f>IF(OR($I155="",$X155=""),"",$I155*N(INDEX(Fertilisants!$H$6:$H$45,$X155)))</f>
        <v/>
      </c>
      <c r="O155" s="36" t="str">
        <f>IF(OR($I155="",$X155=""),"",$I155*N(INDEX(Fertilisants!$I$6:$I$45,$X155)))</f>
        <v/>
      </c>
      <c r="P155" s="36" t="str">
        <f t="shared" si="17"/>
        <v/>
      </c>
      <c r="Q155" s="5"/>
      <c r="R155" s="5"/>
      <c r="S155" s="8"/>
      <c r="T155" s="45" t="str">
        <f t="shared" si="18"/>
        <v/>
      </c>
      <c r="U155" s="5"/>
      <c r="W155" s="46" t="str">
        <f>IF($C155="","",IFERROR(MATCH($C155,Îlots!$C$6:$C$65,0),""))</f>
        <v/>
      </c>
      <c r="X155" s="46" t="str">
        <f>IF($F155="","",IFERROR(MATCH($F155,Fertilisants!$A$6:$A$45,0),""))</f>
        <v/>
      </c>
      <c r="Y155" s="46" t="str">
        <f>IF($W155="","",INDEX(Îlots!$D$6:$D$65,$W155))</f>
        <v/>
      </c>
      <c r="Z155" s="46" t="str">
        <f>IF($W155="","",INDEX(Îlots!$F$6:$F$65,$W155))</f>
        <v/>
      </c>
      <c r="AA155" s="46" t="str">
        <f>IF($W155="","",IF($E155=ApportCouvert,OccCouvert,INDEX(Îlots!$O$6:$O$65,$W155)))</f>
        <v/>
      </c>
      <c r="AB155" s="46" t="str">
        <f>IF(OR($AA155="",$G155="",$Z155="Non"),"",IFERROR(MATCH($AA155&amp;" | "&amp;$G155,Paramètres!$I$7:$I$41,0),""))</f>
        <v/>
      </c>
      <c r="AC155" s="46" t="str">
        <f t="shared" si="19"/>
        <v/>
      </c>
      <c r="AD155" s="46">
        <f>IF(OR($AB155="",$AC155=""),0,IF(OR(AND(INDEX(Paramètres!$J$7:$J$41,$AB155)&gt;0,IF(INDEX(Paramètres!$J$7:$J$41,$AB155)&lt;=INDEX(Paramètres!$K$7:$K$41,$AB155),AND($AC155&gt;=INDEX(Paramètres!$J$7:$J$41,$AB155),$AC155&lt;=INDEX(Paramètres!$K$7:$K$41,$AB155)),OR($AC155&gt;=INDEX(Paramètres!$J$7:$J$41,$AB155),$AC155&lt;=INDEX(Paramètres!$K$7:$K$41,$AB155)))),AND(INDEX(Paramètres!$L$7:$L$41,$AB155)&gt;0,IF(INDEX(Paramètres!$L$7:$L$41,$AB155)&lt;=INDEX(Paramètres!$M$7:$M$41,$AB155),AND($AC155&gt;=INDEX(Paramètres!$L$7:$L$41,$AB155),$AC155&lt;=INDEX(Paramètres!$M$7:$M$41,$AB155)),OR($AC155&gt;=INDEX(Paramètres!$L$7:$L$41,$AB155),$AC155&lt;=INDEX(Paramètres!$M$7:$M$41,$AB155))))),1,0))</f>
        <v>0</v>
      </c>
      <c r="AE155" s="46">
        <f>IF($X155="",0,IF(INDEX(Fertilisants!$C$6:$C$45,$X155)="Oui",1,0))</f>
        <v>0</v>
      </c>
      <c r="AF155" s="46" t="str">
        <f t="shared" si="20"/>
        <v/>
      </c>
      <c r="AG155" s="46" t="str">
        <f t="shared" si="21"/>
        <v/>
      </c>
      <c r="AH155" s="46" t="str">
        <f t="shared" si="22"/>
        <v/>
      </c>
      <c r="AI155" s="46" t="str">
        <f t="shared" si="23"/>
        <v/>
      </c>
    </row>
    <row r="156" spans="1:35" ht="18" customHeight="1" x14ac:dyDescent="0.25">
      <c r="A156" s="42" t="str">
        <f>IF(B156="","",COUNT($B$6:B156))</f>
        <v/>
      </c>
      <c r="B156" s="26"/>
      <c r="C156" s="5"/>
      <c r="D156" s="28" t="str">
        <f>IF($W156="","",INDEX(Îlots!$N$6:$N$65,$W156))</f>
        <v/>
      </c>
      <c r="E156" s="5"/>
      <c r="F156" s="5"/>
      <c r="G156" s="30" t="str">
        <f>IF($X156="","",INDEX(Fertilisants!$B$6:$B$45,$X156))</f>
        <v/>
      </c>
      <c r="H156" s="43"/>
      <c r="I156" s="44"/>
      <c r="J156" s="30" t="str">
        <f>IF($X156="","",INDEX(Fertilisants!$D$6:$D$45,$X156))</f>
        <v/>
      </c>
      <c r="K156" s="35" t="str">
        <f t="shared" si="16"/>
        <v/>
      </c>
      <c r="L156" s="36" t="str">
        <f>IF(OR($I156="",$X156=""),"",$I156*N(INDEX(Fertilisants!$E$6:$E$45,$X156)))</f>
        <v/>
      </c>
      <c r="M156" s="36" t="str">
        <f>IF(OR($I156="",$X156=""),"",$I156*N(INDEX(Fertilisants!$G$6:$G$45,$X156)))</f>
        <v/>
      </c>
      <c r="N156" s="36" t="str">
        <f>IF(OR($I156="",$X156=""),"",$I156*N(INDEX(Fertilisants!$H$6:$H$45,$X156)))</f>
        <v/>
      </c>
      <c r="O156" s="36" t="str">
        <f>IF(OR($I156="",$X156=""),"",$I156*N(INDEX(Fertilisants!$I$6:$I$45,$X156)))</f>
        <v/>
      </c>
      <c r="P156" s="36" t="str">
        <f t="shared" si="17"/>
        <v/>
      </c>
      <c r="Q156" s="5"/>
      <c r="R156" s="5"/>
      <c r="S156" s="8"/>
      <c r="T156" s="45" t="str">
        <f t="shared" si="18"/>
        <v/>
      </c>
      <c r="U156" s="5"/>
      <c r="W156" s="46" t="str">
        <f>IF($C156="","",IFERROR(MATCH($C156,Îlots!$C$6:$C$65,0),""))</f>
        <v/>
      </c>
      <c r="X156" s="46" t="str">
        <f>IF($F156="","",IFERROR(MATCH($F156,Fertilisants!$A$6:$A$45,0),""))</f>
        <v/>
      </c>
      <c r="Y156" s="46" t="str">
        <f>IF($W156="","",INDEX(Îlots!$D$6:$D$65,$W156))</f>
        <v/>
      </c>
      <c r="Z156" s="46" t="str">
        <f>IF($W156="","",INDEX(Îlots!$F$6:$F$65,$W156))</f>
        <v/>
      </c>
      <c r="AA156" s="46" t="str">
        <f>IF($W156="","",IF($E156=ApportCouvert,OccCouvert,INDEX(Îlots!$O$6:$O$65,$W156)))</f>
        <v/>
      </c>
      <c r="AB156" s="46" t="str">
        <f>IF(OR($AA156="",$G156="",$Z156="Non"),"",IFERROR(MATCH($AA156&amp;" | "&amp;$G156,Paramètres!$I$7:$I$41,0),""))</f>
        <v/>
      </c>
      <c r="AC156" s="46" t="str">
        <f t="shared" si="19"/>
        <v/>
      </c>
      <c r="AD156" s="46">
        <f>IF(OR($AB156="",$AC156=""),0,IF(OR(AND(INDEX(Paramètres!$J$7:$J$41,$AB156)&gt;0,IF(INDEX(Paramètres!$J$7:$J$41,$AB156)&lt;=INDEX(Paramètres!$K$7:$K$41,$AB156),AND($AC156&gt;=INDEX(Paramètres!$J$7:$J$41,$AB156),$AC156&lt;=INDEX(Paramètres!$K$7:$K$41,$AB156)),OR($AC156&gt;=INDEX(Paramètres!$J$7:$J$41,$AB156),$AC156&lt;=INDEX(Paramètres!$K$7:$K$41,$AB156)))),AND(INDEX(Paramètres!$L$7:$L$41,$AB156)&gt;0,IF(INDEX(Paramètres!$L$7:$L$41,$AB156)&lt;=INDEX(Paramètres!$M$7:$M$41,$AB156),AND($AC156&gt;=INDEX(Paramètres!$L$7:$L$41,$AB156),$AC156&lt;=INDEX(Paramètres!$M$7:$M$41,$AB156)),OR($AC156&gt;=INDEX(Paramètres!$L$7:$L$41,$AB156),$AC156&lt;=INDEX(Paramètres!$M$7:$M$41,$AB156))))),1,0))</f>
        <v>0</v>
      </c>
      <c r="AE156" s="46">
        <f>IF($X156="",0,IF(INDEX(Fertilisants!$C$6:$C$45,$X156)="Oui",1,0))</f>
        <v>0</v>
      </c>
      <c r="AF156" s="46" t="str">
        <f t="shared" si="20"/>
        <v/>
      </c>
      <c r="AG156" s="46" t="str">
        <f t="shared" si="21"/>
        <v/>
      </c>
      <c r="AH156" s="46" t="str">
        <f t="shared" si="22"/>
        <v/>
      </c>
      <c r="AI156" s="46" t="str">
        <f t="shared" si="23"/>
        <v/>
      </c>
    </row>
    <row r="157" spans="1:35" ht="18" customHeight="1" x14ac:dyDescent="0.25">
      <c r="A157" s="42" t="str">
        <f>IF(B157="","",COUNT($B$6:B157))</f>
        <v/>
      </c>
      <c r="B157" s="26"/>
      <c r="C157" s="5"/>
      <c r="D157" s="28" t="str">
        <f>IF($W157="","",INDEX(Îlots!$N$6:$N$65,$W157))</f>
        <v/>
      </c>
      <c r="E157" s="5"/>
      <c r="F157" s="5"/>
      <c r="G157" s="30" t="str">
        <f>IF($X157="","",INDEX(Fertilisants!$B$6:$B$45,$X157))</f>
        <v/>
      </c>
      <c r="H157" s="43"/>
      <c r="I157" s="44"/>
      <c r="J157" s="30" t="str">
        <f>IF($X157="","",INDEX(Fertilisants!$D$6:$D$45,$X157))</f>
        <v/>
      </c>
      <c r="K157" s="35" t="str">
        <f t="shared" si="16"/>
        <v/>
      </c>
      <c r="L157" s="36" t="str">
        <f>IF(OR($I157="",$X157=""),"",$I157*N(INDEX(Fertilisants!$E$6:$E$45,$X157)))</f>
        <v/>
      </c>
      <c r="M157" s="36" t="str">
        <f>IF(OR($I157="",$X157=""),"",$I157*N(INDEX(Fertilisants!$G$6:$G$45,$X157)))</f>
        <v/>
      </c>
      <c r="N157" s="36" t="str">
        <f>IF(OR($I157="",$X157=""),"",$I157*N(INDEX(Fertilisants!$H$6:$H$45,$X157)))</f>
        <v/>
      </c>
      <c r="O157" s="36" t="str">
        <f>IF(OR($I157="",$X157=""),"",$I157*N(INDEX(Fertilisants!$I$6:$I$45,$X157)))</f>
        <v/>
      </c>
      <c r="P157" s="36" t="str">
        <f t="shared" si="17"/>
        <v/>
      </c>
      <c r="Q157" s="5"/>
      <c r="R157" s="5"/>
      <c r="S157" s="8"/>
      <c r="T157" s="45" t="str">
        <f t="shared" si="18"/>
        <v/>
      </c>
      <c r="U157" s="5"/>
      <c r="W157" s="46" t="str">
        <f>IF($C157="","",IFERROR(MATCH($C157,Îlots!$C$6:$C$65,0),""))</f>
        <v/>
      </c>
      <c r="X157" s="46" t="str">
        <f>IF($F157="","",IFERROR(MATCH($F157,Fertilisants!$A$6:$A$45,0),""))</f>
        <v/>
      </c>
      <c r="Y157" s="46" t="str">
        <f>IF($W157="","",INDEX(Îlots!$D$6:$D$65,$W157))</f>
        <v/>
      </c>
      <c r="Z157" s="46" t="str">
        <f>IF($W157="","",INDEX(Îlots!$F$6:$F$65,$W157))</f>
        <v/>
      </c>
      <c r="AA157" s="46" t="str">
        <f>IF($W157="","",IF($E157=ApportCouvert,OccCouvert,INDEX(Îlots!$O$6:$O$65,$W157)))</f>
        <v/>
      </c>
      <c r="AB157" s="46" t="str">
        <f>IF(OR($AA157="",$G157="",$Z157="Non"),"",IFERROR(MATCH($AA157&amp;" | "&amp;$G157,Paramètres!$I$7:$I$41,0),""))</f>
        <v/>
      </c>
      <c r="AC157" s="46" t="str">
        <f t="shared" si="19"/>
        <v/>
      </c>
      <c r="AD157" s="46">
        <f>IF(OR($AB157="",$AC157=""),0,IF(OR(AND(INDEX(Paramètres!$J$7:$J$41,$AB157)&gt;0,IF(INDEX(Paramètres!$J$7:$J$41,$AB157)&lt;=INDEX(Paramètres!$K$7:$K$41,$AB157),AND($AC157&gt;=INDEX(Paramètres!$J$7:$J$41,$AB157),$AC157&lt;=INDEX(Paramètres!$K$7:$K$41,$AB157)),OR($AC157&gt;=INDEX(Paramètres!$J$7:$J$41,$AB157),$AC157&lt;=INDEX(Paramètres!$K$7:$K$41,$AB157)))),AND(INDEX(Paramètres!$L$7:$L$41,$AB157)&gt;0,IF(INDEX(Paramètres!$L$7:$L$41,$AB157)&lt;=INDEX(Paramètres!$M$7:$M$41,$AB157),AND($AC157&gt;=INDEX(Paramètres!$L$7:$L$41,$AB157),$AC157&lt;=INDEX(Paramètres!$M$7:$M$41,$AB157)),OR($AC157&gt;=INDEX(Paramètres!$L$7:$L$41,$AB157),$AC157&lt;=INDEX(Paramètres!$M$7:$M$41,$AB157))))),1,0))</f>
        <v>0</v>
      </c>
      <c r="AE157" s="46">
        <f>IF($X157="",0,IF(INDEX(Fertilisants!$C$6:$C$45,$X157)="Oui",1,0))</f>
        <v>0</v>
      </c>
      <c r="AF157" s="46" t="str">
        <f t="shared" si="20"/>
        <v/>
      </c>
      <c r="AG157" s="46" t="str">
        <f t="shared" si="21"/>
        <v/>
      </c>
      <c r="AH157" s="46" t="str">
        <f t="shared" si="22"/>
        <v/>
      </c>
      <c r="AI157" s="46" t="str">
        <f t="shared" si="23"/>
        <v/>
      </c>
    </row>
    <row r="158" spans="1:35" ht="18" customHeight="1" x14ac:dyDescent="0.25">
      <c r="A158" s="42" t="str">
        <f>IF(B158="","",COUNT($B$6:B158))</f>
        <v/>
      </c>
      <c r="B158" s="26"/>
      <c r="C158" s="5"/>
      <c r="D158" s="28" t="str">
        <f>IF($W158="","",INDEX(Îlots!$N$6:$N$65,$W158))</f>
        <v/>
      </c>
      <c r="E158" s="5"/>
      <c r="F158" s="5"/>
      <c r="G158" s="30" t="str">
        <f>IF($X158="","",INDEX(Fertilisants!$B$6:$B$45,$X158))</f>
        <v/>
      </c>
      <c r="H158" s="43"/>
      <c r="I158" s="44"/>
      <c r="J158" s="30" t="str">
        <f>IF($X158="","",INDEX(Fertilisants!$D$6:$D$45,$X158))</f>
        <v/>
      </c>
      <c r="K158" s="35" t="str">
        <f t="shared" si="16"/>
        <v/>
      </c>
      <c r="L158" s="36" t="str">
        <f>IF(OR($I158="",$X158=""),"",$I158*N(INDEX(Fertilisants!$E$6:$E$45,$X158)))</f>
        <v/>
      </c>
      <c r="M158" s="36" t="str">
        <f>IF(OR($I158="",$X158=""),"",$I158*N(INDEX(Fertilisants!$G$6:$G$45,$X158)))</f>
        <v/>
      </c>
      <c r="N158" s="36" t="str">
        <f>IF(OR($I158="",$X158=""),"",$I158*N(INDEX(Fertilisants!$H$6:$H$45,$X158)))</f>
        <v/>
      </c>
      <c r="O158" s="36" t="str">
        <f>IF(OR($I158="",$X158=""),"",$I158*N(INDEX(Fertilisants!$I$6:$I$45,$X158)))</f>
        <v/>
      </c>
      <c r="P158" s="36" t="str">
        <f t="shared" si="17"/>
        <v/>
      </c>
      <c r="Q158" s="5"/>
      <c r="R158" s="5"/>
      <c r="S158" s="8"/>
      <c r="T158" s="45" t="str">
        <f t="shared" si="18"/>
        <v/>
      </c>
      <c r="U158" s="5"/>
      <c r="W158" s="46" t="str">
        <f>IF($C158="","",IFERROR(MATCH($C158,Îlots!$C$6:$C$65,0),""))</f>
        <v/>
      </c>
      <c r="X158" s="46" t="str">
        <f>IF($F158="","",IFERROR(MATCH($F158,Fertilisants!$A$6:$A$45,0),""))</f>
        <v/>
      </c>
      <c r="Y158" s="46" t="str">
        <f>IF($W158="","",INDEX(Îlots!$D$6:$D$65,$W158))</f>
        <v/>
      </c>
      <c r="Z158" s="46" t="str">
        <f>IF($W158="","",INDEX(Îlots!$F$6:$F$65,$W158))</f>
        <v/>
      </c>
      <c r="AA158" s="46" t="str">
        <f>IF($W158="","",IF($E158=ApportCouvert,OccCouvert,INDEX(Îlots!$O$6:$O$65,$W158)))</f>
        <v/>
      </c>
      <c r="AB158" s="46" t="str">
        <f>IF(OR($AA158="",$G158="",$Z158="Non"),"",IFERROR(MATCH($AA158&amp;" | "&amp;$G158,Paramètres!$I$7:$I$41,0),""))</f>
        <v/>
      </c>
      <c r="AC158" s="46" t="str">
        <f t="shared" si="19"/>
        <v/>
      </c>
      <c r="AD158" s="46">
        <f>IF(OR($AB158="",$AC158=""),0,IF(OR(AND(INDEX(Paramètres!$J$7:$J$41,$AB158)&gt;0,IF(INDEX(Paramètres!$J$7:$J$41,$AB158)&lt;=INDEX(Paramètres!$K$7:$K$41,$AB158),AND($AC158&gt;=INDEX(Paramètres!$J$7:$J$41,$AB158),$AC158&lt;=INDEX(Paramètres!$K$7:$K$41,$AB158)),OR($AC158&gt;=INDEX(Paramètres!$J$7:$J$41,$AB158),$AC158&lt;=INDEX(Paramètres!$K$7:$K$41,$AB158)))),AND(INDEX(Paramètres!$L$7:$L$41,$AB158)&gt;0,IF(INDEX(Paramètres!$L$7:$L$41,$AB158)&lt;=INDEX(Paramètres!$M$7:$M$41,$AB158),AND($AC158&gt;=INDEX(Paramètres!$L$7:$L$41,$AB158),$AC158&lt;=INDEX(Paramètres!$M$7:$M$41,$AB158)),OR($AC158&gt;=INDEX(Paramètres!$L$7:$L$41,$AB158),$AC158&lt;=INDEX(Paramètres!$M$7:$M$41,$AB158))))),1,0))</f>
        <v>0</v>
      </c>
      <c r="AE158" s="46">
        <f>IF($X158="",0,IF(INDEX(Fertilisants!$C$6:$C$45,$X158)="Oui",1,0))</f>
        <v>0</v>
      </c>
      <c r="AF158" s="46" t="str">
        <f t="shared" si="20"/>
        <v/>
      </c>
      <c r="AG158" s="46" t="str">
        <f t="shared" si="21"/>
        <v/>
      </c>
      <c r="AH158" s="46" t="str">
        <f t="shared" si="22"/>
        <v/>
      </c>
      <c r="AI158" s="46" t="str">
        <f t="shared" si="23"/>
        <v/>
      </c>
    </row>
    <row r="159" spans="1:35" ht="18" customHeight="1" x14ac:dyDescent="0.25">
      <c r="A159" s="42" t="str">
        <f>IF(B159="","",COUNT($B$6:B159))</f>
        <v/>
      </c>
      <c r="B159" s="26"/>
      <c r="C159" s="5"/>
      <c r="D159" s="28" t="str">
        <f>IF($W159="","",INDEX(Îlots!$N$6:$N$65,$W159))</f>
        <v/>
      </c>
      <c r="E159" s="5"/>
      <c r="F159" s="5"/>
      <c r="G159" s="30" t="str">
        <f>IF($X159="","",INDEX(Fertilisants!$B$6:$B$45,$X159))</f>
        <v/>
      </c>
      <c r="H159" s="43"/>
      <c r="I159" s="44"/>
      <c r="J159" s="30" t="str">
        <f>IF($X159="","",INDEX(Fertilisants!$D$6:$D$45,$X159))</f>
        <v/>
      </c>
      <c r="K159" s="35" t="str">
        <f t="shared" si="16"/>
        <v/>
      </c>
      <c r="L159" s="36" t="str">
        <f>IF(OR($I159="",$X159=""),"",$I159*N(INDEX(Fertilisants!$E$6:$E$45,$X159)))</f>
        <v/>
      </c>
      <c r="M159" s="36" t="str">
        <f>IF(OR($I159="",$X159=""),"",$I159*N(INDEX(Fertilisants!$G$6:$G$45,$X159)))</f>
        <v/>
      </c>
      <c r="N159" s="36" t="str">
        <f>IF(OR($I159="",$X159=""),"",$I159*N(INDEX(Fertilisants!$H$6:$H$45,$X159)))</f>
        <v/>
      </c>
      <c r="O159" s="36" t="str">
        <f>IF(OR($I159="",$X159=""),"",$I159*N(INDEX(Fertilisants!$I$6:$I$45,$X159)))</f>
        <v/>
      </c>
      <c r="P159" s="36" t="str">
        <f t="shared" si="17"/>
        <v/>
      </c>
      <c r="Q159" s="5"/>
      <c r="R159" s="5"/>
      <c r="S159" s="8"/>
      <c r="T159" s="45" t="str">
        <f t="shared" si="18"/>
        <v/>
      </c>
      <c r="U159" s="5"/>
      <c r="W159" s="46" t="str">
        <f>IF($C159="","",IFERROR(MATCH($C159,Îlots!$C$6:$C$65,0),""))</f>
        <v/>
      </c>
      <c r="X159" s="46" t="str">
        <f>IF($F159="","",IFERROR(MATCH($F159,Fertilisants!$A$6:$A$45,0),""))</f>
        <v/>
      </c>
      <c r="Y159" s="46" t="str">
        <f>IF($W159="","",INDEX(Îlots!$D$6:$D$65,$W159))</f>
        <v/>
      </c>
      <c r="Z159" s="46" t="str">
        <f>IF($W159="","",INDEX(Îlots!$F$6:$F$65,$W159))</f>
        <v/>
      </c>
      <c r="AA159" s="46" t="str">
        <f>IF($W159="","",IF($E159=ApportCouvert,OccCouvert,INDEX(Îlots!$O$6:$O$65,$W159)))</f>
        <v/>
      </c>
      <c r="AB159" s="46" t="str">
        <f>IF(OR($AA159="",$G159="",$Z159="Non"),"",IFERROR(MATCH($AA159&amp;" | "&amp;$G159,Paramètres!$I$7:$I$41,0),""))</f>
        <v/>
      </c>
      <c r="AC159" s="46" t="str">
        <f t="shared" si="19"/>
        <v/>
      </c>
      <c r="AD159" s="46">
        <f>IF(OR($AB159="",$AC159=""),0,IF(OR(AND(INDEX(Paramètres!$J$7:$J$41,$AB159)&gt;0,IF(INDEX(Paramètres!$J$7:$J$41,$AB159)&lt;=INDEX(Paramètres!$K$7:$K$41,$AB159),AND($AC159&gt;=INDEX(Paramètres!$J$7:$J$41,$AB159),$AC159&lt;=INDEX(Paramètres!$K$7:$K$41,$AB159)),OR($AC159&gt;=INDEX(Paramètres!$J$7:$J$41,$AB159),$AC159&lt;=INDEX(Paramètres!$K$7:$K$41,$AB159)))),AND(INDEX(Paramètres!$L$7:$L$41,$AB159)&gt;0,IF(INDEX(Paramètres!$L$7:$L$41,$AB159)&lt;=INDEX(Paramètres!$M$7:$M$41,$AB159),AND($AC159&gt;=INDEX(Paramètres!$L$7:$L$41,$AB159),$AC159&lt;=INDEX(Paramètres!$M$7:$M$41,$AB159)),OR($AC159&gt;=INDEX(Paramètres!$L$7:$L$41,$AB159),$AC159&lt;=INDEX(Paramètres!$M$7:$M$41,$AB159))))),1,0))</f>
        <v>0</v>
      </c>
      <c r="AE159" s="46">
        <f>IF($X159="",0,IF(INDEX(Fertilisants!$C$6:$C$45,$X159)="Oui",1,0))</f>
        <v>0</v>
      </c>
      <c r="AF159" s="46" t="str">
        <f t="shared" si="20"/>
        <v/>
      </c>
      <c r="AG159" s="46" t="str">
        <f t="shared" si="21"/>
        <v/>
      </c>
      <c r="AH159" s="46" t="str">
        <f t="shared" si="22"/>
        <v/>
      </c>
      <c r="AI159" s="46" t="str">
        <f t="shared" si="23"/>
        <v/>
      </c>
    </row>
    <row r="160" spans="1:35" ht="18" customHeight="1" x14ac:dyDescent="0.25">
      <c r="A160" s="42" t="str">
        <f>IF(B160="","",COUNT($B$6:B160))</f>
        <v/>
      </c>
      <c r="B160" s="26"/>
      <c r="C160" s="5"/>
      <c r="D160" s="28" t="str">
        <f>IF($W160="","",INDEX(Îlots!$N$6:$N$65,$W160))</f>
        <v/>
      </c>
      <c r="E160" s="5"/>
      <c r="F160" s="5"/>
      <c r="G160" s="30" t="str">
        <f>IF($X160="","",INDEX(Fertilisants!$B$6:$B$45,$X160))</f>
        <v/>
      </c>
      <c r="H160" s="43"/>
      <c r="I160" s="44"/>
      <c r="J160" s="30" t="str">
        <f>IF($X160="","",INDEX(Fertilisants!$D$6:$D$45,$X160))</f>
        <v/>
      </c>
      <c r="K160" s="35" t="str">
        <f t="shared" si="16"/>
        <v/>
      </c>
      <c r="L160" s="36" t="str">
        <f>IF(OR($I160="",$X160=""),"",$I160*N(INDEX(Fertilisants!$E$6:$E$45,$X160)))</f>
        <v/>
      </c>
      <c r="M160" s="36" t="str">
        <f>IF(OR($I160="",$X160=""),"",$I160*N(INDEX(Fertilisants!$G$6:$G$45,$X160)))</f>
        <v/>
      </c>
      <c r="N160" s="36" t="str">
        <f>IF(OR($I160="",$X160=""),"",$I160*N(INDEX(Fertilisants!$H$6:$H$45,$X160)))</f>
        <v/>
      </c>
      <c r="O160" s="36" t="str">
        <f>IF(OR($I160="",$X160=""),"",$I160*N(INDEX(Fertilisants!$I$6:$I$45,$X160)))</f>
        <v/>
      </c>
      <c r="P160" s="36" t="str">
        <f t="shared" si="17"/>
        <v/>
      </c>
      <c r="Q160" s="5"/>
      <c r="R160" s="5"/>
      <c r="S160" s="8"/>
      <c r="T160" s="45" t="str">
        <f t="shared" si="18"/>
        <v/>
      </c>
      <c r="U160" s="5"/>
      <c r="W160" s="46" t="str">
        <f>IF($C160="","",IFERROR(MATCH($C160,Îlots!$C$6:$C$65,0),""))</f>
        <v/>
      </c>
      <c r="X160" s="46" t="str">
        <f>IF($F160="","",IFERROR(MATCH($F160,Fertilisants!$A$6:$A$45,0),""))</f>
        <v/>
      </c>
      <c r="Y160" s="46" t="str">
        <f>IF($W160="","",INDEX(Îlots!$D$6:$D$65,$W160))</f>
        <v/>
      </c>
      <c r="Z160" s="46" t="str">
        <f>IF($W160="","",INDEX(Îlots!$F$6:$F$65,$W160))</f>
        <v/>
      </c>
      <c r="AA160" s="46" t="str">
        <f>IF($W160="","",IF($E160=ApportCouvert,OccCouvert,INDEX(Îlots!$O$6:$O$65,$W160)))</f>
        <v/>
      </c>
      <c r="AB160" s="46" t="str">
        <f>IF(OR($AA160="",$G160="",$Z160="Non"),"",IFERROR(MATCH($AA160&amp;" | "&amp;$G160,Paramètres!$I$7:$I$41,0),""))</f>
        <v/>
      </c>
      <c r="AC160" s="46" t="str">
        <f t="shared" si="19"/>
        <v/>
      </c>
      <c r="AD160" s="46">
        <f>IF(OR($AB160="",$AC160=""),0,IF(OR(AND(INDEX(Paramètres!$J$7:$J$41,$AB160)&gt;0,IF(INDEX(Paramètres!$J$7:$J$41,$AB160)&lt;=INDEX(Paramètres!$K$7:$K$41,$AB160),AND($AC160&gt;=INDEX(Paramètres!$J$7:$J$41,$AB160),$AC160&lt;=INDEX(Paramètres!$K$7:$K$41,$AB160)),OR($AC160&gt;=INDEX(Paramètres!$J$7:$J$41,$AB160),$AC160&lt;=INDEX(Paramètres!$K$7:$K$41,$AB160)))),AND(INDEX(Paramètres!$L$7:$L$41,$AB160)&gt;0,IF(INDEX(Paramètres!$L$7:$L$41,$AB160)&lt;=INDEX(Paramètres!$M$7:$M$41,$AB160),AND($AC160&gt;=INDEX(Paramètres!$L$7:$L$41,$AB160),$AC160&lt;=INDEX(Paramètres!$M$7:$M$41,$AB160)),OR($AC160&gt;=INDEX(Paramètres!$L$7:$L$41,$AB160),$AC160&lt;=INDEX(Paramètres!$M$7:$M$41,$AB160))))),1,0))</f>
        <v>0</v>
      </c>
      <c r="AE160" s="46">
        <f>IF($X160="",0,IF(INDEX(Fertilisants!$C$6:$C$45,$X160)="Oui",1,0))</f>
        <v>0</v>
      </c>
      <c r="AF160" s="46" t="str">
        <f t="shared" si="20"/>
        <v/>
      </c>
      <c r="AG160" s="46" t="str">
        <f t="shared" si="21"/>
        <v/>
      </c>
      <c r="AH160" s="46" t="str">
        <f t="shared" si="22"/>
        <v/>
      </c>
      <c r="AI160" s="46" t="str">
        <f t="shared" si="23"/>
        <v/>
      </c>
    </row>
    <row r="161" spans="1:35" ht="18" customHeight="1" x14ac:dyDescent="0.25">
      <c r="A161" s="42" t="str">
        <f>IF(B161="","",COUNT($B$6:B161))</f>
        <v/>
      </c>
      <c r="B161" s="26"/>
      <c r="C161" s="5"/>
      <c r="D161" s="28" t="str">
        <f>IF($W161="","",INDEX(Îlots!$N$6:$N$65,$W161))</f>
        <v/>
      </c>
      <c r="E161" s="5"/>
      <c r="F161" s="5"/>
      <c r="G161" s="30" t="str">
        <f>IF($X161="","",INDEX(Fertilisants!$B$6:$B$45,$X161))</f>
        <v/>
      </c>
      <c r="H161" s="43"/>
      <c r="I161" s="44"/>
      <c r="J161" s="30" t="str">
        <f>IF($X161="","",INDEX(Fertilisants!$D$6:$D$45,$X161))</f>
        <v/>
      </c>
      <c r="K161" s="35" t="str">
        <f t="shared" si="16"/>
        <v/>
      </c>
      <c r="L161" s="36" t="str">
        <f>IF(OR($I161="",$X161=""),"",$I161*N(INDEX(Fertilisants!$E$6:$E$45,$X161)))</f>
        <v/>
      </c>
      <c r="M161" s="36" t="str">
        <f>IF(OR($I161="",$X161=""),"",$I161*N(INDEX(Fertilisants!$G$6:$G$45,$X161)))</f>
        <v/>
      </c>
      <c r="N161" s="36" t="str">
        <f>IF(OR($I161="",$X161=""),"",$I161*N(INDEX(Fertilisants!$H$6:$H$45,$X161)))</f>
        <v/>
      </c>
      <c r="O161" s="36" t="str">
        <f>IF(OR($I161="",$X161=""),"",$I161*N(INDEX(Fertilisants!$I$6:$I$45,$X161)))</f>
        <v/>
      </c>
      <c r="P161" s="36" t="str">
        <f t="shared" si="17"/>
        <v/>
      </c>
      <c r="Q161" s="5"/>
      <c r="R161" s="5"/>
      <c r="S161" s="8"/>
      <c r="T161" s="45" t="str">
        <f t="shared" si="18"/>
        <v/>
      </c>
      <c r="U161" s="5"/>
      <c r="W161" s="46" t="str">
        <f>IF($C161="","",IFERROR(MATCH($C161,Îlots!$C$6:$C$65,0),""))</f>
        <v/>
      </c>
      <c r="X161" s="46" t="str">
        <f>IF($F161="","",IFERROR(MATCH($F161,Fertilisants!$A$6:$A$45,0),""))</f>
        <v/>
      </c>
      <c r="Y161" s="46" t="str">
        <f>IF($W161="","",INDEX(Îlots!$D$6:$D$65,$W161))</f>
        <v/>
      </c>
      <c r="Z161" s="46" t="str">
        <f>IF($W161="","",INDEX(Îlots!$F$6:$F$65,$W161))</f>
        <v/>
      </c>
      <c r="AA161" s="46" t="str">
        <f>IF($W161="","",IF($E161=ApportCouvert,OccCouvert,INDEX(Îlots!$O$6:$O$65,$W161)))</f>
        <v/>
      </c>
      <c r="AB161" s="46" t="str">
        <f>IF(OR($AA161="",$G161="",$Z161="Non"),"",IFERROR(MATCH($AA161&amp;" | "&amp;$G161,Paramètres!$I$7:$I$41,0),""))</f>
        <v/>
      </c>
      <c r="AC161" s="46" t="str">
        <f t="shared" si="19"/>
        <v/>
      </c>
      <c r="AD161" s="46">
        <f>IF(OR($AB161="",$AC161=""),0,IF(OR(AND(INDEX(Paramètres!$J$7:$J$41,$AB161)&gt;0,IF(INDEX(Paramètres!$J$7:$J$41,$AB161)&lt;=INDEX(Paramètres!$K$7:$K$41,$AB161),AND($AC161&gt;=INDEX(Paramètres!$J$7:$J$41,$AB161),$AC161&lt;=INDEX(Paramètres!$K$7:$K$41,$AB161)),OR($AC161&gt;=INDEX(Paramètres!$J$7:$J$41,$AB161),$AC161&lt;=INDEX(Paramètres!$K$7:$K$41,$AB161)))),AND(INDEX(Paramètres!$L$7:$L$41,$AB161)&gt;0,IF(INDEX(Paramètres!$L$7:$L$41,$AB161)&lt;=INDEX(Paramètres!$M$7:$M$41,$AB161),AND($AC161&gt;=INDEX(Paramètres!$L$7:$L$41,$AB161),$AC161&lt;=INDEX(Paramètres!$M$7:$M$41,$AB161)),OR($AC161&gt;=INDEX(Paramètres!$L$7:$L$41,$AB161),$AC161&lt;=INDEX(Paramètres!$M$7:$M$41,$AB161))))),1,0))</f>
        <v>0</v>
      </c>
      <c r="AE161" s="46">
        <f>IF($X161="",0,IF(INDEX(Fertilisants!$C$6:$C$45,$X161)="Oui",1,0))</f>
        <v>0</v>
      </c>
      <c r="AF161" s="46" t="str">
        <f t="shared" si="20"/>
        <v/>
      </c>
      <c r="AG161" s="46" t="str">
        <f t="shared" si="21"/>
        <v/>
      </c>
      <c r="AH161" s="46" t="str">
        <f t="shared" si="22"/>
        <v/>
      </c>
      <c r="AI161" s="46" t="str">
        <f t="shared" si="23"/>
        <v/>
      </c>
    </row>
    <row r="162" spans="1:35" ht="18" customHeight="1" x14ac:dyDescent="0.25">
      <c r="A162" s="42" t="str">
        <f>IF(B162="","",COUNT($B$6:B162))</f>
        <v/>
      </c>
      <c r="B162" s="26"/>
      <c r="C162" s="5"/>
      <c r="D162" s="28" t="str">
        <f>IF($W162="","",INDEX(Îlots!$N$6:$N$65,$W162))</f>
        <v/>
      </c>
      <c r="E162" s="5"/>
      <c r="F162" s="5"/>
      <c r="G162" s="30" t="str">
        <f>IF($X162="","",INDEX(Fertilisants!$B$6:$B$45,$X162))</f>
        <v/>
      </c>
      <c r="H162" s="43"/>
      <c r="I162" s="44"/>
      <c r="J162" s="30" t="str">
        <f>IF($X162="","",INDEX(Fertilisants!$D$6:$D$45,$X162))</f>
        <v/>
      </c>
      <c r="K162" s="35" t="str">
        <f t="shared" si="16"/>
        <v/>
      </c>
      <c r="L162" s="36" t="str">
        <f>IF(OR($I162="",$X162=""),"",$I162*N(INDEX(Fertilisants!$E$6:$E$45,$X162)))</f>
        <v/>
      </c>
      <c r="M162" s="36" t="str">
        <f>IF(OR($I162="",$X162=""),"",$I162*N(INDEX(Fertilisants!$G$6:$G$45,$X162)))</f>
        <v/>
      </c>
      <c r="N162" s="36" t="str">
        <f>IF(OR($I162="",$X162=""),"",$I162*N(INDEX(Fertilisants!$H$6:$H$45,$X162)))</f>
        <v/>
      </c>
      <c r="O162" s="36" t="str">
        <f>IF(OR($I162="",$X162=""),"",$I162*N(INDEX(Fertilisants!$I$6:$I$45,$X162)))</f>
        <v/>
      </c>
      <c r="P162" s="36" t="str">
        <f t="shared" si="17"/>
        <v/>
      </c>
      <c r="Q162" s="5"/>
      <c r="R162" s="5"/>
      <c r="S162" s="8"/>
      <c r="T162" s="45" t="str">
        <f t="shared" si="18"/>
        <v/>
      </c>
      <c r="U162" s="5"/>
      <c r="W162" s="46" t="str">
        <f>IF($C162="","",IFERROR(MATCH($C162,Îlots!$C$6:$C$65,0),""))</f>
        <v/>
      </c>
      <c r="X162" s="46" t="str">
        <f>IF($F162="","",IFERROR(MATCH($F162,Fertilisants!$A$6:$A$45,0),""))</f>
        <v/>
      </c>
      <c r="Y162" s="46" t="str">
        <f>IF($W162="","",INDEX(Îlots!$D$6:$D$65,$W162))</f>
        <v/>
      </c>
      <c r="Z162" s="46" t="str">
        <f>IF($W162="","",INDEX(Îlots!$F$6:$F$65,$W162))</f>
        <v/>
      </c>
      <c r="AA162" s="46" t="str">
        <f>IF($W162="","",IF($E162=ApportCouvert,OccCouvert,INDEX(Îlots!$O$6:$O$65,$W162)))</f>
        <v/>
      </c>
      <c r="AB162" s="46" t="str">
        <f>IF(OR($AA162="",$G162="",$Z162="Non"),"",IFERROR(MATCH($AA162&amp;" | "&amp;$G162,Paramètres!$I$7:$I$41,0),""))</f>
        <v/>
      </c>
      <c r="AC162" s="46" t="str">
        <f t="shared" si="19"/>
        <v/>
      </c>
      <c r="AD162" s="46">
        <f>IF(OR($AB162="",$AC162=""),0,IF(OR(AND(INDEX(Paramètres!$J$7:$J$41,$AB162)&gt;0,IF(INDEX(Paramètres!$J$7:$J$41,$AB162)&lt;=INDEX(Paramètres!$K$7:$K$41,$AB162),AND($AC162&gt;=INDEX(Paramètres!$J$7:$J$41,$AB162),$AC162&lt;=INDEX(Paramètres!$K$7:$K$41,$AB162)),OR($AC162&gt;=INDEX(Paramètres!$J$7:$J$41,$AB162),$AC162&lt;=INDEX(Paramètres!$K$7:$K$41,$AB162)))),AND(INDEX(Paramètres!$L$7:$L$41,$AB162)&gt;0,IF(INDEX(Paramètres!$L$7:$L$41,$AB162)&lt;=INDEX(Paramètres!$M$7:$M$41,$AB162),AND($AC162&gt;=INDEX(Paramètres!$L$7:$L$41,$AB162),$AC162&lt;=INDEX(Paramètres!$M$7:$M$41,$AB162)),OR($AC162&gt;=INDEX(Paramètres!$L$7:$L$41,$AB162),$AC162&lt;=INDEX(Paramètres!$M$7:$M$41,$AB162))))),1,0))</f>
        <v>0</v>
      </c>
      <c r="AE162" s="46">
        <f>IF($X162="",0,IF(INDEX(Fertilisants!$C$6:$C$45,$X162)="Oui",1,0))</f>
        <v>0</v>
      </c>
      <c r="AF162" s="46" t="str">
        <f t="shared" si="20"/>
        <v/>
      </c>
      <c r="AG162" s="46" t="str">
        <f t="shared" si="21"/>
        <v/>
      </c>
      <c r="AH162" s="46" t="str">
        <f t="shared" si="22"/>
        <v/>
      </c>
      <c r="AI162" s="46" t="str">
        <f t="shared" si="23"/>
        <v/>
      </c>
    </row>
    <row r="163" spans="1:35" ht="18" customHeight="1" x14ac:dyDescent="0.25">
      <c r="A163" s="42" t="str">
        <f>IF(B163="","",COUNT($B$6:B163))</f>
        <v/>
      </c>
      <c r="B163" s="26"/>
      <c r="C163" s="5"/>
      <c r="D163" s="28" t="str">
        <f>IF($W163="","",INDEX(Îlots!$N$6:$N$65,$W163))</f>
        <v/>
      </c>
      <c r="E163" s="5"/>
      <c r="F163" s="5"/>
      <c r="G163" s="30" t="str">
        <f>IF($X163="","",INDEX(Fertilisants!$B$6:$B$45,$X163))</f>
        <v/>
      </c>
      <c r="H163" s="43"/>
      <c r="I163" s="44"/>
      <c r="J163" s="30" t="str">
        <f>IF($X163="","",INDEX(Fertilisants!$D$6:$D$45,$X163))</f>
        <v/>
      </c>
      <c r="K163" s="35" t="str">
        <f t="shared" si="16"/>
        <v/>
      </c>
      <c r="L163" s="36" t="str">
        <f>IF(OR($I163="",$X163=""),"",$I163*N(INDEX(Fertilisants!$E$6:$E$45,$X163)))</f>
        <v/>
      </c>
      <c r="M163" s="36" t="str">
        <f>IF(OR($I163="",$X163=""),"",$I163*N(INDEX(Fertilisants!$G$6:$G$45,$X163)))</f>
        <v/>
      </c>
      <c r="N163" s="36" t="str">
        <f>IF(OR($I163="",$X163=""),"",$I163*N(INDEX(Fertilisants!$H$6:$H$45,$X163)))</f>
        <v/>
      </c>
      <c r="O163" s="36" t="str">
        <f>IF(OR($I163="",$X163=""),"",$I163*N(INDEX(Fertilisants!$I$6:$I$45,$X163)))</f>
        <v/>
      </c>
      <c r="P163" s="36" t="str">
        <f t="shared" si="17"/>
        <v/>
      </c>
      <c r="Q163" s="5"/>
      <c r="R163" s="5"/>
      <c r="S163" s="8"/>
      <c r="T163" s="45" t="str">
        <f t="shared" si="18"/>
        <v/>
      </c>
      <c r="U163" s="5"/>
      <c r="W163" s="46" t="str">
        <f>IF($C163="","",IFERROR(MATCH($C163,Îlots!$C$6:$C$65,0),""))</f>
        <v/>
      </c>
      <c r="X163" s="46" t="str">
        <f>IF($F163="","",IFERROR(MATCH($F163,Fertilisants!$A$6:$A$45,0),""))</f>
        <v/>
      </c>
      <c r="Y163" s="46" t="str">
        <f>IF($W163="","",INDEX(Îlots!$D$6:$D$65,$W163))</f>
        <v/>
      </c>
      <c r="Z163" s="46" t="str">
        <f>IF($W163="","",INDEX(Îlots!$F$6:$F$65,$W163))</f>
        <v/>
      </c>
      <c r="AA163" s="46" t="str">
        <f>IF($W163="","",IF($E163=ApportCouvert,OccCouvert,INDEX(Îlots!$O$6:$O$65,$W163)))</f>
        <v/>
      </c>
      <c r="AB163" s="46" t="str">
        <f>IF(OR($AA163="",$G163="",$Z163="Non"),"",IFERROR(MATCH($AA163&amp;" | "&amp;$G163,Paramètres!$I$7:$I$41,0),""))</f>
        <v/>
      </c>
      <c r="AC163" s="46" t="str">
        <f t="shared" si="19"/>
        <v/>
      </c>
      <c r="AD163" s="46">
        <f>IF(OR($AB163="",$AC163=""),0,IF(OR(AND(INDEX(Paramètres!$J$7:$J$41,$AB163)&gt;0,IF(INDEX(Paramètres!$J$7:$J$41,$AB163)&lt;=INDEX(Paramètres!$K$7:$K$41,$AB163),AND($AC163&gt;=INDEX(Paramètres!$J$7:$J$41,$AB163),$AC163&lt;=INDEX(Paramètres!$K$7:$K$41,$AB163)),OR($AC163&gt;=INDEX(Paramètres!$J$7:$J$41,$AB163),$AC163&lt;=INDEX(Paramètres!$K$7:$K$41,$AB163)))),AND(INDEX(Paramètres!$L$7:$L$41,$AB163)&gt;0,IF(INDEX(Paramètres!$L$7:$L$41,$AB163)&lt;=INDEX(Paramètres!$M$7:$M$41,$AB163),AND($AC163&gt;=INDEX(Paramètres!$L$7:$L$41,$AB163),$AC163&lt;=INDEX(Paramètres!$M$7:$M$41,$AB163)),OR($AC163&gt;=INDEX(Paramètres!$L$7:$L$41,$AB163),$AC163&lt;=INDEX(Paramètres!$M$7:$M$41,$AB163))))),1,0))</f>
        <v>0</v>
      </c>
      <c r="AE163" s="46">
        <f>IF($X163="",0,IF(INDEX(Fertilisants!$C$6:$C$45,$X163)="Oui",1,0))</f>
        <v>0</v>
      </c>
      <c r="AF163" s="46" t="str">
        <f t="shared" si="20"/>
        <v/>
      </c>
      <c r="AG163" s="46" t="str">
        <f t="shared" si="21"/>
        <v/>
      </c>
      <c r="AH163" s="46" t="str">
        <f t="shared" si="22"/>
        <v/>
      </c>
      <c r="AI163" s="46" t="str">
        <f t="shared" si="23"/>
        <v/>
      </c>
    </row>
    <row r="164" spans="1:35" ht="18" customHeight="1" x14ac:dyDescent="0.25">
      <c r="A164" s="42" t="str">
        <f>IF(B164="","",COUNT($B$6:B164))</f>
        <v/>
      </c>
      <c r="B164" s="26"/>
      <c r="C164" s="5"/>
      <c r="D164" s="28" t="str">
        <f>IF($W164="","",INDEX(Îlots!$N$6:$N$65,$W164))</f>
        <v/>
      </c>
      <c r="E164" s="5"/>
      <c r="F164" s="5"/>
      <c r="G164" s="30" t="str">
        <f>IF($X164="","",INDEX(Fertilisants!$B$6:$B$45,$X164))</f>
        <v/>
      </c>
      <c r="H164" s="43"/>
      <c r="I164" s="44"/>
      <c r="J164" s="30" t="str">
        <f>IF($X164="","",INDEX(Fertilisants!$D$6:$D$45,$X164))</f>
        <v/>
      </c>
      <c r="K164" s="35" t="str">
        <f t="shared" si="16"/>
        <v/>
      </c>
      <c r="L164" s="36" t="str">
        <f>IF(OR($I164="",$X164=""),"",$I164*N(INDEX(Fertilisants!$E$6:$E$45,$X164)))</f>
        <v/>
      </c>
      <c r="M164" s="36" t="str">
        <f>IF(OR($I164="",$X164=""),"",$I164*N(INDEX(Fertilisants!$G$6:$G$45,$X164)))</f>
        <v/>
      </c>
      <c r="N164" s="36" t="str">
        <f>IF(OR($I164="",$X164=""),"",$I164*N(INDEX(Fertilisants!$H$6:$H$45,$X164)))</f>
        <v/>
      </c>
      <c r="O164" s="36" t="str">
        <f>IF(OR($I164="",$X164=""),"",$I164*N(INDEX(Fertilisants!$I$6:$I$45,$X164)))</f>
        <v/>
      </c>
      <c r="P164" s="36" t="str">
        <f t="shared" si="17"/>
        <v/>
      </c>
      <c r="Q164" s="5"/>
      <c r="R164" s="5"/>
      <c r="S164" s="8"/>
      <c r="T164" s="45" t="str">
        <f t="shared" si="18"/>
        <v/>
      </c>
      <c r="U164" s="5"/>
      <c r="W164" s="46" t="str">
        <f>IF($C164="","",IFERROR(MATCH($C164,Îlots!$C$6:$C$65,0),""))</f>
        <v/>
      </c>
      <c r="X164" s="46" t="str">
        <f>IF($F164="","",IFERROR(MATCH($F164,Fertilisants!$A$6:$A$45,0),""))</f>
        <v/>
      </c>
      <c r="Y164" s="46" t="str">
        <f>IF($W164="","",INDEX(Îlots!$D$6:$D$65,$W164))</f>
        <v/>
      </c>
      <c r="Z164" s="46" t="str">
        <f>IF($W164="","",INDEX(Îlots!$F$6:$F$65,$W164))</f>
        <v/>
      </c>
      <c r="AA164" s="46" t="str">
        <f>IF($W164="","",IF($E164=ApportCouvert,OccCouvert,INDEX(Îlots!$O$6:$O$65,$W164)))</f>
        <v/>
      </c>
      <c r="AB164" s="46" t="str">
        <f>IF(OR($AA164="",$G164="",$Z164="Non"),"",IFERROR(MATCH($AA164&amp;" | "&amp;$G164,Paramètres!$I$7:$I$41,0),""))</f>
        <v/>
      </c>
      <c r="AC164" s="46" t="str">
        <f t="shared" si="19"/>
        <v/>
      </c>
      <c r="AD164" s="46">
        <f>IF(OR($AB164="",$AC164=""),0,IF(OR(AND(INDEX(Paramètres!$J$7:$J$41,$AB164)&gt;0,IF(INDEX(Paramètres!$J$7:$J$41,$AB164)&lt;=INDEX(Paramètres!$K$7:$K$41,$AB164),AND($AC164&gt;=INDEX(Paramètres!$J$7:$J$41,$AB164),$AC164&lt;=INDEX(Paramètres!$K$7:$K$41,$AB164)),OR($AC164&gt;=INDEX(Paramètres!$J$7:$J$41,$AB164),$AC164&lt;=INDEX(Paramètres!$K$7:$K$41,$AB164)))),AND(INDEX(Paramètres!$L$7:$L$41,$AB164)&gt;0,IF(INDEX(Paramètres!$L$7:$L$41,$AB164)&lt;=INDEX(Paramètres!$M$7:$M$41,$AB164),AND($AC164&gt;=INDEX(Paramètres!$L$7:$L$41,$AB164),$AC164&lt;=INDEX(Paramètres!$M$7:$M$41,$AB164)),OR($AC164&gt;=INDEX(Paramètres!$L$7:$L$41,$AB164),$AC164&lt;=INDEX(Paramètres!$M$7:$M$41,$AB164))))),1,0))</f>
        <v>0</v>
      </c>
      <c r="AE164" s="46">
        <f>IF($X164="",0,IF(INDEX(Fertilisants!$C$6:$C$45,$X164)="Oui",1,0))</f>
        <v>0</v>
      </c>
      <c r="AF164" s="46" t="str">
        <f t="shared" si="20"/>
        <v/>
      </c>
      <c r="AG164" s="46" t="str">
        <f t="shared" si="21"/>
        <v/>
      </c>
      <c r="AH164" s="46" t="str">
        <f t="shared" si="22"/>
        <v/>
      </c>
      <c r="AI164" s="46" t="str">
        <f t="shared" si="23"/>
        <v/>
      </c>
    </row>
    <row r="165" spans="1:35" ht="18" customHeight="1" x14ac:dyDescent="0.25">
      <c r="A165" s="42" t="str">
        <f>IF(B165="","",COUNT($B$6:B165))</f>
        <v/>
      </c>
      <c r="B165" s="26"/>
      <c r="C165" s="5"/>
      <c r="D165" s="28" t="str">
        <f>IF($W165="","",INDEX(Îlots!$N$6:$N$65,$W165))</f>
        <v/>
      </c>
      <c r="E165" s="5"/>
      <c r="F165" s="5"/>
      <c r="G165" s="30" t="str">
        <f>IF($X165="","",INDEX(Fertilisants!$B$6:$B$45,$X165))</f>
        <v/>
      </c>
      <c r="H165" s="43"/>
      <c r="I165" s="44"/>
      <c r="J165" s="30" t="str">
        <f>IF($X165="","",INDEX(Fertilisants!$D$6:$D$45,$X165))</f>
        <v/>
      </c>
      <c r="K165" s="35" t="str">
        <f t="shared" si="16"/>
        <v/>
      </c>
      <c r="L165" s="36" t="str">
        <f>IF(OR($I165="",$X165=""),"",$I165*N(INDEX(Fertilisants!$E$6:$E$45,$X165)))</f>
        <v/>
      </c>
      <c r="M165" s="36" t="str">
        <f>IF(OR($I165="",$X165=""),"",$I165*N(INDEX(Fertilisants!$G$6:$G$45,$X165)))</f>
        <v/>
      </c>
      <c r="N165" s="36" t="str">
        <f>IF(OR($I165="",$X165=""),"",$I165*N(INDEX(Fertilisants!$H$6:$H$45,$X165)))</f>
        <v/>
      </c>
      <c r="O165" s="36" t="str">
        <f>IF(OR($I165="",$X165=""),"",$I165*N(INDEX(Fertilisants!$I$6:$I$45,$X165)))</f>
        <v/>
      </c>
      <c r="P165" s="36" t="str">
        <f t="shared" si="17"/>
        <v/>
      </c>
      <c r="Q165" s="5"/>
      <c r="R165" s="5"/>
      <c r="S165" s="8"/>
      <c r="T165" s="45" t="str">
        <f t="shared" si="18"/>
        <v/>
      </c>
      <c r="U165" s="5"/>
      <c r="W165" s="46" t="str">
        <f>IF($C165="","",IFERROR(MATCH($C165,Îlots!$C$6:$C$65,0),""))</f>
        <v/>
      </c>
      <c r="X165" s="46" t="str">
        <f>IF($F165="","",IFERROR(MATCH($F165,Fertilisants!$A$6:$A$45,0),""))</f>
        <v/>
      </c>
      <c r="Y165" s="46" t="str">
        <f>IF($W165="","",INDEX(Îlots!$D$6:$D$65,$W165))</f>
        <v/>
      </c>
      <c r="Z165" s="46" t="str">
        <f>IF($W165="","",INDEX(Îlots!$F$6:$F$65,$W165))</f>
        <v/>
      </c>
      <c r="AA165" s="46" t="str">
        <f>IF($W165="","",IF($E165=ApportCouvert,OccCouvert,INDEX(Îlots!$O$6:$O$65,$W165)))</f>
        <v/>
      </c>
      <c r="AB165" s="46" t="str">
        <f>IF(OR($AA165="",$G165="",$Z165="Non"),"",IFERROR(MATCH($AA165&amp;" | "&amp;$G165,Paramètres!$I$7:$I$41,0),""))</f>
        <v/>
      </c>
      <c r="AC165" s="46" t="str">
        <f t="shared" si="19"/>
        <v/>
      </c>
      <c r="AD165" s="46">
        <f>IF(OR($AB165="",$AC165=""),0,IF(OR(AND(INDEX(Paramètres!$J$7:$J$41,$AB165)&gt;0,IF(INDEX(Paramètres!$J$7:$J$41,$AB165)&lt;=INDEX(Paramètres!$K$7:$K$41,$AB165),AND($AC165&gt;=INDEX(Paramètres!$J$7:$J$41,$AB165),$AC165&lt;=INDEX(Paramètres!$K$7:$K$41,$AB165)),OR($AC165&gt;=INDEX(Paramètres!$J$7:$J$41,$AB165),$AC165&lt;=INDEX(Paramètres!$K$7:$K$41,$AB165)))),AND(INDEX(Paramètres!$L$7:$L$41,$AB165)&gt;0,IF(INDEX(Paramètres!$L$7:$L$41,$AB165)&lt;=INDEX(Paramètres!$M$7:$M$41,$AB165),AND($AC165&gt;=INDEX(Paramètres!$L$7:$L$41,$AB165),$AC165&lt;=INDEX(Paramètres!$M$7:$M$41,$AB165)),OR($AC165&gt;=INDEX(Paramètres!$L$7:$L$41,$AB165),$AC165&lt;=INDEX(Paramètres!$M$7:$M$41,$AB165))))),1,0))</f>
        <v>0</v>
      </c>
      <c r="AE165" s="46">
        <f>IF($X165="",0,IF(INDEX(Fertilisants!$C$6:$C$45,$X165)="Oui",1,0))</f>
        <v>0</v>
      </c>
      <c r="AF165" s="46" t="str">
        <f t="shared" si="20"/>
        <v/>
      </c>
      <c r="AG165" s="46" t="str">
        <f t="shared" si="21"/>
        <v/>
      </c>
      <c r="AH165" s="46" t="str">
        <f t="shared" si="22"/>
        <v/>
      </c>
      <c r="AI165" s="46" t="str">
        <f t="shared" si="23"/>
        <v/>
      </c>
    </row>
    <row r="166" spans="1:35" ht="18" customHeight="1" x14ac:dyDescent="0.25">
      <c r="A166" s="42" t="str">
        <f>IF(B166="","",COUNT($B$6:B166))</f>
        <v/>
      </c>
      <c r="B166" s="26"/>
      <c r="C166" s="5"/>
      <c r="D166" s="28" t="str">
        <f>IF($W166="","",INDEX(Îlots!$N$6:$N$65,$W166))</f>
        <v/>
      </c>
      <c r="E166" s="5"/>
      <c r="F166" s="5"/>
      <c r="G166" s="30" t="str">
        <f>IF($X166="","",INDEX(Fertilisants!$B$6:$B$45,$X166))</f>
        <v/>
      </c>
      <c r="H166" s="43"/>
      <c r="I166" s="44"/>
      <c r="J166" s="30" t="str">
        <f>IF($X166="","",INDEX(Fertilisants!$D$6:$D$45,$X166))</f>
        <v/>
      </c>
      <c r="K166" s="35" t="str">
        <f t="shared" si="16"/>
        <v/>
      </c>
      <c r="L166" s="36" t="str">
        <f>IF(OR($I166="",$X166=""),"",$I166*N(INDEX(Fertilisants!$E$6:$E$45,$X166)))</f>
        <v/>
      </c>
      <c r="M166" s="36" t="str">
        <f>IF(OR($I166="",$X166=""),"",$I166*N(INDEX(Fertilisants!$G$6:$G$45,$X166)))</f>
        <v/>
      </c>
      <c r="N166" s="36" t="str">
        <f>IF(OR($I166="",$X166=""),"",$I166*N(INDEX(Fertilisants!$H$6:$H$45,$X166)))</f>
        <v/>
      </c>
      <c r="O166" s="36" t="str">
        <f>IF(OR($I166="",$X166=""),"",$I166*N(INDEX(Fertilisants!$I$6:$I$45,$X166)))</f>
        <v/>
      </c>
      <c r="P166" s="36" t="str">
        <f t="shared" si="17"/>
        <v/>
      </c>
      <c r="Q166" s="5"/>
      <c r="R166" s="5"/>
      <c r="S166" s="8"/>
      <c r="T166" s="45" t="str">
        <f t="shared" si="18"/>
        <v/>
      </c>
      <c r="U166" s="5"/>
      <c r="W166" s="46" t="str">
        <f>IF($C166="","",IFERROR(MATCH($C166,Îlots!$C$6:$C$65,0),""))</f>
        <v/>
      </c>
      <c r="X166" s="46" t="str">
        <f>IF($F166="","",IFERROR(MATCH($F166,Fertilisants!$A$6:$A$45,0),""))</f>
        <v/>
      </c>
      <c r="Y166" s="46" t="str">
        <f>IF($W166="","",INDEX(Îlots!$D$6:$D$65,$W166))</f>
        <v/>
      </c>
      <c r="Z166" s="46" t="str">
        <f>IF($W166="","",INDEX(Îlots!$F$6:$F$65,$W166))</f>
        <v/>
      </c>
      <c r="AA166" s="46" t="str">
        <f>IF($W166="","",IF($E166=ApportCouvert,OccCouvert,INDEX(Îlots!$O$6:$O$65,$W166)))</f>
        <v/>
      </c>
      <c r="AB166" s="46" t="str">
        <f>IF(OR($AA166="",$G166="",$Z166="Non"),"",IFERROR(MATCH($AA166&amp;" | "&amp;$G166,Paramètres!$I$7:$I$41,0),""))</f>
        <v/>
      </c>
      <c r="AC166" s="46" t="str">
        <f t="shared" si="19"/>
        <v/>
      </c>
      <c r="AD166" s="46">
        <f>IF(OR($AB166="",$AC166=""),0,IF(OR(AND(INDEX(Paramètres!$J$7:$J$41,$AB166)&gt;0,IF(INDEX(Paramètres!$J$7:$J$41,$AB166)&lt;=INDEX(Paramètres!$K$7:$K$41,$AB166),AND($AC166&gt;=INDEX(Paramètres!$J$7:$J$41,$AB166),$AC166&lt;=INDEX(Paramètres!$K$7:$K$41,$AB166)),OR($AC166&gt;=INDEX(Paramètres!$J$7:$J$41,$AB166),$AC166&lt;=INDEX(Paramètres!$K$7:$K$41,$AB166)))),AND(INDEX(Paramètres!$L$7:$L$41,$AB166)&gt;0,IF(INDEX(Paramètres!$L$7:$L$41,$AB166)&lt;=INDEX(Paramètres!$M$7:$M$41,$AB166),AND($AC166&gt;=INDEX(Paramètres!$L$7:$L$41,$AB166),$AC166&lt;=INDEX(Paramètres!$M$7:$M$41,$AB166)),OR($AC166&gt;=INDEX(Paramètres!$L$7:$L$41,$AB166),$AC166&lt;=INDEX(Paramètres!$M$7:$M$41,$AB166))))),1,0))</f>
        <v>0</v>
      </c>
      <c r="AE166" s="46">
        <f>IF($X166="",0,IF(INDEX(Fertilisants!$C$6:$C$45,$X166)="Oui",1,0))</f>
        <v>0</v>
      </c>
      <c r="AF166" s="46" t="str">
        <f t="shared" si="20"/>
        <v/>
      </c>
      <c r="AG166" s="46" t="str">
        <f t="shared" si="21"/>
        <v/>
      </c>
      <c r="AH166" s="46" t="str">
        <f t="shared" si="22"/>
        <v/>
      </c>
      <c r="AI166" s="46" t="str">
        <f t="shared" si="23"/>
        <v/>
      </c>
    </row>
    <row r="167" spans="1:35" ht="18" customHeight="1" x14ac:dyDescent="0.25">
      <c r="A167" s="42" t="str">
        <f>IF(B167="","",COUNT($B$6:B167))</f>
        <v/>
      </c>
      <c r="B167" s="26"/>
      <c r="C167" s="5"/>
      <c r="D167" s="28" t="str">
        <f>IF($W167="","",INDEX(Îlots!$N$6:$N$65,$W167))</f>
        <v/>
      </c>
      <c r="E167" s="5"/>
      <c r="F167" s="5"/>
      <c r="G167" s="30" t="str">
        <f>IF($X167="","",INDEX(Fertilisants!$B$6:$B$45,$X167))</f>
        <v/>
      </c>
      <c r="H167" s="43"/>
      <c r="I167" s="44"/>
      <c r="J167" s="30" t="str">
        <f>IF($X167="","",INDEX(Fertilisants!$D$6:$D$45,$X167))</f>
        <v/>
      </c>
      <c r="K167" s="35" t="str">
        <f t="shared" si="16"/>
        <v/>
      </c>
      <c r="L167" s="36" t="str">
        <f>IF(OR($I167="",$X167=""),"",$I167*N(INDEX(Fertilisants!$E$6:$E$45,$X167)))</f>
        <v/>
      </c>
      <c r="M167" s="36" t="str">
        <f>IF(OR($I167="",$X167=""),"",$I167*N(INDEX(Fertilisants!$G$6:$G$45,$X167)))</f>
        <v/>
      </c>
      <c r="N167" s="36" t="str">
        <f>IF(OR($I167="",$X167=""),"",$I167*N(INDEX(Fertilisants!$H$6:$H$45,$X167)))</f>
        <v/>
      </c>
      <c r="O167" s="36" t="str">
        <f>IF(OR($I167="",$X167=""),"",$I167*N(INDEX(Fertilisants!$I$6:$I$45,$X167)))</f>
        <v/>
      </c>
      <c r="P167" s="36" t="str">
        <f t="shared" si="17"/>
        <v/>
      </c>
      <c r="Q167" s="5"/>
      <c r="R167" s="5"/>
      <c r="S167" s="8"/>
      <c r="T167" s="45" t="str">
        <f t="shared" si="18"/>
        <v/>
      </c>
      <c r="U167" s="5"/>
      <c r="W167" s="46" t="str">
        <f>IF($C167="","",IFERROR(MATCH($C167,Îlots!$C$6:$C$65,0),""))</f>
        <v/>
      </c>
      <c r="X167" s="46" t="str">
        <f>IF($F167="","",IFERROR(MATCH($F167,Fertilisants!$A$6:$A$45,0),""))</f>
        <v/>
      </c>
      <c r="Y167" s="46" t="str">
        <f>IF($W167="","",INDEX(Îlots!$D$6:$D$65,$W167))</f>
        <v/>
      </c>
      <c r="Z167" s="46" t="str">
        <f>IF($W167="","",INDEX(Îlots!$F$6:$F$65,$W167))</f>
        <v/>
      </c>
      <c r="AA167" s="46" t="str">
        <f>IF($W167="","",IF($E167=ApportCouvert,OccCouvert,INDEX(Îlots!$O$6:$O$65,$W167)))</f>
        <v/>
      </c>
      <c r="AB167" s="46" t="str">
        <f>IF(OR($AA167="",$G167="",$Z167="Non"),"",IFERROR(MATCH($AA167&amp;" | "&amp;$G167,Paramètres!$I$7:$I$41,0),""))</f>
        <v/>
      </c>
      <c r="AC167" s="46" t="str">
        <f t="shared" si="19"/>
        <v/>
      </c>
      <c r="AD167" s="46">
        <f>IF(OR($AB167="",$AC167=""),0,IF(OR(AND(INDEX(Paramètres!$J$7:$J$41,$AB167)&gt;0,IF(INDEX(Paramètres!$J$7:$J$41,$AB167)&lt;=INDEX(Paramètres!$K$7:$K$41,$AB167),AND($AC167&gt;=INDEX(Paramètres!$J$7:$J$41,$AB167),$AC167&lt;=INDEX(Paramètres!$K$7:$K$41,$AB167)),OR($AC167&gt;=INDEX(Paramètres!$J$7:$J$41,$AB167),$AC167&lt;=INDEX(Paramètres!$K$7:$K$41,$AB167)))),AND(INDEX(Paramètres!$L$7:$L$41,$AB167)&gt;0,IF(INDEX(Paramètres!$L$7:$L$41,$AB167)&lt;=INDEX(Paramètres!$M$7:$M$41,$AB167),AND($AC167&gt;=INDEX(Paramètres!$L$7:$L$41,$AB167),$AC167&lt;=INDEX(Paramètres!$M$7:$M$41,$AB167)),OR($AC167&gt;=INDEX(Paramètres!$L$7:$L$41,$AB167),$AC167&lt;=INDEX(Paramètres!$M$7:$M$41,$AB167))))),1,0))</f>
        <v>0</v>
      </c>
      <c r="AE167" s="46">
        <f>IF($X167="",0,IF(INDEX(Fertilisants!$C$6:$C$45,$X167)="Oui",1,0))</f>
        <v>0</v>
      </c>
      <c r="AF167" s="46" t="str">
        <f t="shared" si="20"/>
        <v/>
      </c>
      <c r="AG167" s="46" t="str">
        <f t="shared" si="21"/>
        <v/>
      </c>
      <c r="AH167" s="46" t="str">
        <f t="shared" si="22"/>
        <v/>
      </c>
      <c r="AI167" s="46" t="str">
        <f t="shared" si="23"/>
        <v/>
      </c>
    </row>
    <row r="168" spans="1:35" ht="18" customHeight="1" x14ac:dyDescent="0.25">
      <c r="A168" s="42" t="str">
        <f>IF(B168="","",COUNT($B$6:B168))</f>
        <v/>
      </c>
      <c r="B168" s="26"/>
      <c r="C168" s="5"/>
      <c r="D168" s="28" t="str">
        <f>IF($W168="","",INDEX(Îlots!$N$6:$N$65,$W168))</f>
        <v/>
      </c>
      <c r="E168" s="5"/>
      <c r="F168" s="5"/>
      <c r="G168" s="30" t="str">
        <f>IF($X168="","",INDEX(Fertilisants!$B$6:$B$45,$X168))</f>
        <v/>
      </c>
      <c r="H168" s="43"/>
      <c r="I168" s="44"/>
      <c r="J168" s="30" t="str">
        <f>IF($X168="","",INDEX(Fertilisants!$D$6:$D$45,$X168))</f>
        <v/>
      </c>
      <c r="K168" s="35" t="str">
        <f t="shared" si="16"/>
        <v/>
      </c>
      <c r="L168" s="36" t="str">
        <f>IF(OR($I168="",$X168=""),"",$I168*N(INDEX(Fertilisants!$E$6:$E$45,$X168)))</f>
        <v/>
      </c>
      <c r="M168" s="36" t="str">
        <f>IF(OR($I168="",$X168=""),"",$I168*N(INDEX(Fertilisants!$G$6:$G$45,$X168)))</f>
        <v/>
      </c>
      <c r="N168" s="36" t="str">
        <f>IF(OR($I168="",$X168=""),"",$I168*N(INDEX(Fertilisants!$H$6:$H$45,$X168)))</f>
        <v/>
      </c>
      <c r="O168" s="36" t="str">
        <f>IF(OR($I168="",$X168=""),"",$I168*N(INDEX(Fertilisants!$I$6:$I$45,$X168)))</f>
        <v/>
      </c>
      <c r="P168" s="36" t="str">
        <f t="shared" si="17"/>
        <v/>
      </c>
      <c r="Q168" s="5"/>
      <c r="R168" s="5"/>
      <c r="S168" s="8"/>
      <c r="T168" s="45" t="str">
        <f t="shared" si="18"/>
        <v/>
      </c>
      <c r="U168" s="5"/>
      <c r="W168" s="46" t="str">
        <f>IF($C168="","",IFERROR(MATCH($C168,Îlots!$C$6:$C$65,0),""))</f>
        <v/>
      </c>
      <c r="X168" s="46" t="str">
        <f>IF($F168="","",IFERROR(MATCH($F168,Fertilisants!$A$6:$A$45,0),""))</f>
        <v/>
      </c>
      <c r="Y168" s="46" t="str">
        <f>IF($W168="","",INDEX(Îlots!$D$6:$D$65,$W168))</f>
        <v/>
      </c>
      <c r="Z168" s="46" t="str">
        <f>IF($W168="","",INDEX(Îlots!$F$6:$F$65,$W168))</f>
        <v/>
      </c>
      <c r="AA168" s="46" t="str">
        <f>IF($W168="","",IF($E168=ApportCouvert,OccCouvert,INDEX(Îlots!$O$6:$O$65,$W168)))</f>
        <v/>
      </c>
      <c r="AB168" s="46" t="str">
        <f>IF(OR($AA168="",$G168="",$Z168="Non"),"",IFERROR(MATCH($AA168&amp;" | "&amp;$G168,Paramètres!$I$7:$I$41,0),""))</f>
        <v/>
      </c>
      <c r="AC168" s="46" t="str">
        <f t="shared" si="19"/>
        <v/>
      </c>
      <c r="AD168" s="46">
        <f>IF(OR($AB168="",$AC168=""),0,IF(OR(AND(INDEX(Paramètres!$J$7:$J$41,$AB168)&gt;0,IF(INDEX(Paramètres!$J$7:$J$41,$AB168)&lt;=INDEX(Paramètres!$K$7:$K$41,$AB168),AND($AC168&gt;=INDEX(Paramètres!$J$7:$J$41,$AB168),$AC168&lt;=INDEX(Paramètres!$K$7:$K$41,$AB168)),OR($AC168&gt;=INDEX(Paramètres!$J$7:$J$41,$AB168),$AC168&lt;=INDEX(Paramètres!$K$7:$K$41,$AB168)))),AND(INDEX(Paramètres!$L$7:$L$41,$AB168)&gt;0,IF(INDEX(Paramètres!$L$7:$L$41,$AB168)&lt;=INDEX(Paramètres!$M$7:$M$41,$AB168),AND($AC168&gt;=INDEX(Paramètres!$L$7:$L$41,$AB168),$AC168&lt;=INDEX(Paramètres!$M$7:$M$41,$AB168)),OR($AC168&gt;=INDEX(Paramètres!$L$7:$L$41,$AB168),$AC168&lt;=INDEX(Paramètres!$M$7:$M$41,$AB168))))),1,0))</f>
        <v>0</v>
      </c>
      <c r="AE168" s="46">
        <f>IF($X168="",0,IF(INDEX(Fertilisants!$C$6:$C$45,$X168)="Oui",1,0))</f>
        <v>0</v>
      </c>
      <c r="AF168" s="46" t="str">
        <f t="shared" si="20"/>
        <v/>
      </c>
      <c r="AG168" s="46" t="str">
        <f t="shared" si="21"/>
        <v/>
      </c>
      <c r="AH168" s="46" t="str">
        <f t="shared" si="22"/>
        <v/>
      </c>
      <c r="AI168" s="46" t="str">
        <f t="shared" si="23"/>
        <v/>
      </c>
    </row>
    <row r="169" spans="1:35" ht="18" customHeight="1" x14ac:dyDescent="0.25">
      <c r="A169" s="42" t="str">
        <f>IF(B169="","",COUNT($B$6:B169))</f>
        <v/>
      </c>
      <c r="B169" s="26"/>
      <c r="C169" s="5"/>
      <c r="D169" s="28" t="str">
        <f>IF($W169="","",INDEX(Îlots!$N$6:$N$65,$W169))</f>
        <v/>
      </c>
      <c r="E169" s="5"/>
      <c r="F169" s="5"/>
      <c r="G169" s="30" t="str">
        <f>IF($X169="","",INDEX(Fertilisants!$B$6:$B$45,$X169))</f>
        <v/>
      </c>
      <c r="H169" s="43"/>
      <c r="I169" s="44"/>
      <c r="J169" s="30" t="str">
        <f>IF($X169="","",INDEX(Fertilisants!$D$6:$D$45,$X169))</f>
        <v/>
      </c>
      <c r="K169" s="35" t="str">
        <f t="shared" si="16"/>
        <v/>
      </c>
      <c r="L169" s="36" t="str">
        <f>IF(OR($I169="",$X169=""),"",$I169*N(INDEX(Fertilisants!$E$6:$E$45,$X169)))</f>
        <v/>
      </c>
      <c r="M169" s="36" t="str">
        <f>IF(OR($I169="",$X169=""),"",$I169*N(INDEX(Fertilisants!$G$6:$G$45,$X169)))</f>
        <v/>
      </c>
      <c r="N169" s="36" t="str">
        <f>IF(OR($I169="",$X169=""),"",$I169*N(INDEX(Fertilisants!$H$6:$H$45,$X169)))</f>
        <v/>
      </c>
      <c r="O169" s="36" t="str">
        <f>IF(OR($I169="",$X169=""),"",$I169*N(INDEX(Fertilisants!$I$6:$I$45,$X169)))</f>
        <v/>
      </c>
      <c r="P169" s="36" t="str">
        <f t="shared" si="17"/>
        <v/>
      </c>
      <c r="Q169" s="5"/>
      <c r="R169" s="5"/>
      <c r="S169" s="8"/>
      <c r="T169" s="45" t="str">
        <f t="shared" si="18"/>
        <v/>
      </c>
      <c r="U169" s="5"/>
      <c r="W169" s="46" t="str">
        <f>IF($C169="","",IFERROR(MATCH($C169,Îlots!$C$6:$C$65,0),""))</f>
        <v/>
      </c>
      <c r="X169" s="46" t="str">
        <f>IF($F169="","",IFERROR(MATCH($F169,Fertilisants!$A$6:$A$45,0),""))</f>
        <v/>
      </c>
      <c r="Y169" s="46" t="str">
        <f>IF($W169="","",INDEX(Îlots!$D$6:$D$65,$W169))</f>
        <v/>
      </c>
      <c r="Z169" s="46" t="str">
        <f>IF($W169="","",INDEX(Îlots!$F$6:$F$65,$W169))</f>
        <v/>
      </c>
      <c r="AA169" s="46" t="str">
        <f>IF($W169="","",IF($E169=ApportCouvert,OccCouvert,INDEX(Îlots!$O$6:$O$65,$W169)))</f>
        <v/>
      </c>
      <c r="AB169" s="46" t="str">
        <f>IF(OR($AA169="",$G169="",$Z169="Non"),"",IFERROR(MATCH($AA169&amp;" | "&amp;$G169,Paramètres!$I$7:$I$41,0),""))</f>
        <v/>
      </c>
      <c r="AC169" s="46" t="str">
        <f t="shared" si="19"/>
        <v/>
      </c>
      <c r="AD169" s="46">
        <f>IF(OR($AB169="",$AC169=""),0,IF(OR(AND(INDEX(Paramètres!$J$7:$J$41,$AB169)&gt;0,IF(INDEX(Paramètres!$J$7:$J$41,$AB169)&lt;=INDEX(Paramètres!$K$7:$K$41,$AB169),AND($AC169&gt;=INDEX(Paramètres!$J$7:$J$41,$AB169),$AC169&lt;=INDEX(Paramètres!$K$7:$K$41,$AB169)),OR($AC169&gt;=INDEX(Paramètres!$J$7:$J$41,$AB169),$AC169&lt;=INDEX(Paramètres!$K$7:$K$41,$AB169)))),AND(INDEX(Paramètres!$L$7:$L$41,$AB169)&gt;0,IF(INDEX(Paramètres!$L$7:$L$41,$AB169)&lt;=INDEX(Paramètres!$M$7:$M$41,$AB169),AND($AC169&gt;=INDEX(Paramètres!$L$7:$L$41,$AB169),$AC169&lt;=INDEX(Paramètres!$M$7:$M$41,$AB169)),OR($AC169&gt;=INDEX(Paramètres!$L$7:$L$41,$AB169),$AC169&lt;=INDEX(Paramètres!$M$7:$M$41,$AB169))))),1,0))</f>
        <v>0</v>
      </c>
      <c r="AE169" s="46">
        <f>IF($X169="",0,IF(INDEX(Fertilisants!$C$6:$C$45,$X169)="Oui",1,0))</f>
        <v>0</v>
      </c>
      <c r="AF169" s="46" t="str">
        <f t="shared" si="20"/>
        <v/>
      </c>
      <c r="AG169" s="46" t="str">
        <f t="shared" si="21"/>
        <v/>
      </c>
      <c r="AH169" s="46" t="str">
        <f t="shared" si="22"/>
        <v/>
      </c>
      <c r="AI169" s="46" t="str">
        <f t="shared" si="23"/>
        <v/>
      </c>
    </row>
    <row r="170" spans="1:35" ht="18" customHeight="1" x14ac:dyDescent="0.25">
      <c r="A170" s="42" t="str">
        <f>IF(B170="","",COUNT($B$6:B170))</f>
        <v/>
      </c>
      <c r="B170" s="26"/>
      <c r="C170" s="5"/>
      <c r="D170" s="28" t="str">
        <f>IF($W170="","",INDEX(Îlots!$N$6:$N$65,$W170))</f>
        <v/>
      </c>
      <c r="E170" s="5"/>
      <c r="F170" s="5"/>
      <c r="G170" s="30" t="str">
        <f>IF($X170="","",INDEX(Fertilisants!$B$6:$B$45,$X170))</f>
        <v/>
      </c>
      <c r="H170" s="43"/>
      <c r="I170" s="44"/>
      <c r="J170" s="30" t="str">
        <f>IF($X170="","",INDEX(Fertilisants!$D$6:$D$45,$X170))</f>
        <v/>
      </c>
      <c r="K170" s="35" t="str">
        <f t="shared" si="16"/>
        <v/>
      </c>
      <c r="L170" s="36" t="str">
        <f>IF(OR($I170="",$X170=""),"",$I170*N(INDEX(Fertilisants!$E$6:$E$45,$X170)))</f>
        <v/>
      </c>
      <c r="M170" s="36" t="str">
        <f>IF(OR($I170="",$X170=""),"",$I170*N(INDEX(Fertilisants!$G$6:$G$45,$X170)))</f>
        <v/>
      </c>
      <c r="N170" s="36" t="str">
        <f>IF(OR($I170="",$X170=""),"",$I170*N(INDEX(Fertilisants!$H$6:$H$45,$X170)))</f>
        <v/>
      </c>
      <c r="O170" s="36" t="str">
        <f>IF(OR($I170="",$X170=""),"",$I170*N(INDEX(Fertilisants!$I$6:$I$45,$X170)))</f>
        <v/>
      </c>
      <c r="P170" s="36" t="str">
        <f t="shared" si="17"/>
        <v/>
      </c>
      <c r="Q170" s="5"/>
      <c r="R170" s="5"/>
      <c r="S170" s="8"/>
      <c r="T170" s="45" t="str">
        <f t="shared" si="18"/>
        <v/>
      </c>
      <c r="U170" s="5"/>
      <c r="W170" s="46" t="str">
        <f>IF($C170="","",IFERROR(MATCH($C170,Îlots!$C$6:$C$65,0),""))</f>
        <v/>
      </c>
      <c r="X170" s="46" t="str">
        <f>IF($F170="","",IFERROR(MATCH($F170,Fertilisants!$A$6:$A$45,0),""))</f>
        <v/>
      </c>
      <c r="Y170" s="46" t="str">
        <f>IF($W170="","",INDEX(Îlots!$D$6:$D$65,$W170))</f>
        <v/>
      </c>
      <c r="Z170" s="46" t="str">
        <f>IF($W170="","",INDEX(Îlots!$F$6:$F$65,$W170))</f>
        <v/>
      </c>
      <c r="AA170" s="46" t="str">
        <f>IF($W170="","",IF($E170=ApportCouvert,OccCouvert,INDEX(Îlots!$O$6:$O$65,$W170)))</f>
        <v/>
      </c>
      <c r="AB170" s="46" t="str">
        <f>IF(OR($AA170="",$G170="",$Z170="Non"),"",IFERROR(MATCH($AA170&amp;" | "&amp;$G170,Paramètres!$I$7:$I$41,0),""))</f>
        <v/>
      </c>
      <c r="AC170" s="46" t="str">
        <f t="shared" si="19"/>
        <v/>
      </c>
      <c r="AD170" s="46">
        <f>IF(OR($AB170="",$AC170=""),0,IF(OR(AND(INDEX(Paramètres!$J$7:$J$41,$AB170)&gt;0,IF(INDEX(Paramètres!$J$7:$J$41,$AB170)&lt;=INDEX(Paramètres!$K$7:$K$41,$AB170),AND($AC170&gt;=INDEX(Paramètres!$J$7:$J$41,$AB170),$AC170&lt;=INDEX(Paramètres!$K$7:$K$41,$AB170)),OR($AC170&gt;=INDEX(Paramètres!$J$7:$J$41,$AB170),$AC170&lt;=INDEX(Paramètres!$K$7:$K$41,$AB170)))),AND(INDEX(Paramètres!$L$7:$L$41,$AB170)&gt;0,IF(INDEX(Paramètres!$L$7:$L$41,$AB170)&lt;=INDEX(Paramètres!$M$7:$M$41,$AB170),AND($AC170&gt;=INDEX(Paramètres!$L$7:$L$41,$AB170),$AC170&lt;=INDEX(Paramètres!$M$7:$M$41,$AB170)),OR($AC170&gt;=INDEX(Paramètres!$L$7:$L$41,$AB170),$AC170&lt;=INDEX(Paramètres!$M$7:$M$41,$AB170))))),1,0))</f>
        <v>0</v>
      </c>
      <c r="AE170" s="46">
        <f>IF($X170="",0,IF(INDEX(Fertilisants!$C$6:$C$45,$X170)="Oui",1,0))</f>
        <v>0</v>
      </c>
      <c r="AF170" s="46" t="str">
        <f t="shared" si="20"/>
        <v/>
      </c>
      <c r="AG170" s="46" t="str">
        <f t="shared" si="21"/>
        <v/>
      </c>
      <c r="AH170" s="46" t="str">
        <f t="shared" si="22"/>
        <v/>
      </c>
      <c r="AI170" s="46" t="str">
        <f t="shared" si="23"/>
        <v/>
      </c>
    </row>
    <row r="171" spans="1:35" ht="18" customHeight="1" x14ac:dyDescent="0.25">
      <c r="A171" s="42" t="str">
        <f>IF(B171="","",COUNT($B$6:B171))</f>
        <v/>
      </c>
      <c r="B171" s="26"/>
      <c r="C171" s="5"/>
      <c r="D171" s="28" t="str">
        <f>IF($W171="","",INDEX(Îlots!$N$6:$N$65,$W171))</f>
        <v/>
      </c>
      <c r="E171" s="5"/>
      <c r="F171" s="5"/>
      <c r="G171" s="30" t="str">
        <f>IF($X171="","",INDEX(Fertilisants!$B$6:$B$45,$X171))</f>
        <v/>
      </c>
      <c r="H171" s="43"/>
      <c r="I171" s="44"/>
      <c r="J171" s="30" t="str">
        <f>IF($X171="","",INDEX(Fertilisants!$D$6:$D$45,$X171))</f>
        <v/>
      </c>
      <c r="K171" s="35" t="str">
        <f t="shared" si="16"/>
        <v/>
      </c>
      <c r="L171" s="36" t="str">
        <f>IF(OR($I171="",$X171=""),"",$I171*N(INDEX(Fertilisants!$E$6:$E$45,$X171)))</f>
        <v/>
      </c>
      <c r="M171" s="36" t="str">
        <f>IF(OR($I171="",$X171=""),"",$I171*N(INDEX(Fertilisants!$G$6:$G$45,$X171)))</f>
        <v/>
      </c>
      <c r="N171" s="36" t="str">
        <f>IF(OR($I171="",$X171=""),"",$I171*N(INDEX(Fertilisants!$H$6:$H$45,$X171)))</f>
        <v/>
      </c>
      <c r="O171" s="36" t="str">
        <f>IF(OR($I171="",$X171=""),"",$I171*N(INDEX(Fertilisants!$I$6:$I$45,$X171)))</f>
        <v/>
      </c>
      <c r="P171" s="36" t="str">
        <f t="shared" si="17"/>
        <v/>
      </c>
      <c r="Q171" s="5"/>
      <c r="R171" s="5"/>
      <c r="S171" s="8"/>
      <c r="T171" s="45" t="str">
        <f t="shared" si="18"/>
        <v/>
      </c>
      <c r="U171" s="5"/>
      <c r="W171" s="46" t="str">
        <f>IF($C171="","",IFERROR(MATCH($C171,Îlots!$C$6:$C$65,0),""))</f>
        <v/>
      </c>
      <c r="X171" s="46" t="str">
        <f>IF($F171="","",IFERROR(MATCH($F171,Fertilisants!$A$6:$A$45,0),""))</f>
        <v/>
      </c>
      <c r="Y171" s="46" t="str">
        <f>IF($W171="","",INDEX(Îlots!$D$6:$D$65,$W171))</f>
        <v/>
      </c>
      <c r="Z171" s="46" t="str">
        <f>IF($W171="","",INDEX(Îlots!$F$6:$F$65,$W171))</f>
        <v/>
      </c>
      <c r="AA171" s="46" t="str">
        <f>IF($W171="","",IF($E171=ApportCouvert,OccCouvert,INDEX(Îlots!$O$6:$O$65,$W171)))</f>
        <v/>
      </c>
      <c r="AB171" s="46" t="str">
        <f>IF(OR($AA171="",$G171="",$Z171="Non"),"",IFERROR(MATCH($AA171&amp;" | "&amp;$G171,Paramètres!$I$7:$I$41,0),""))</f>
        <v/>
      </c>
      <c r="AC171" s="46" t="str">
        <f t="shared" si="19"/>
        <v/>
      </c>
      <c r="AD171" s="46">
        <f>IF(OR($AB171="",$AC171=""),0,IF(OR(AND(INDEX(Paramètres!$J$7:$J$41,$AB171)&gt;0,IF(INDEX(Paramètres!$J$7:$J$41,$AB171)&lt;=INDEX(Paramètres!$K$7:$K$41,$AB171),AND($AC171&gt;=INDEX(Paramètres!$J$7:$J$41,$AB171),$AC171&lt;=INDEX(Paramètres!$K$7:$K$41,$AB171)),OR($AC171&gt;=INDEX(Paramètres!$J$7:$J$41,$AB171),$AC171&lt;=INDEX(Paramètres!$K$7:$K$41,$AB171)))),AND(INDEX(Paramètres!$L$7:$L$41,$AB171)&gt;0,IF(INDEX(Paramètres!$L$7:$L$41,$AB171)&lt;=INDEX(Paramètres!$M$7:$M$41,$AB171),AND($AC171&gt;=INDEX(Paramètres!$L$7:$L$41,$AB171),$AC171&lt;=INDEX(Paramètres!$M$7:$M$41,$AB171)),OR($AC171&gt;=INDEX(Paramètres!$L$7:$L$41,$AB171),$AC171&lt;=INDEX(Paramètres!$M$7:$M$41,$AB171))))),1,0))</f>
        <v>0</v>
      </c>
      <c r="AE171" s="46">
        <f>IF($X171="",0,IF(INDEX(Fertilisants!$C$6:$C$45,$X171)="Oui",1,0))</f>
        <v>0</v>
      </c>
      <c r="AF171" s="46" t="str">
        <f t="shared" si="20"/>
        <v/>
      </c>
      <c r="AG171" s="46" t="str">
        <f t="shared" si="21"/>
        <v/>
      </c>
      <c r="AH171" s="46" t="str">
        <f t="shared" si="22"/>
        <v/>
      </c>
      <c r="AI171" s="46" t="str">
        <f t="shared" si="23"/>
        <v/>
      </c>
    </row>
    <row r="172" spans="1:35" ht="18" customHeight="1" x14ac:dyDescent="0.25">
      <c r="A172" s="42" t="str">
        <f>IF(B172="","",COUNT($B$6:B172))</f>
        <v/>
      </c>
      <c r="B172" s="26"/>
      <c r="C172" s="5"/>
      <c r="D172" s="28" t="str">
        <f>IF($W172="","",INDEX(Îlots!$N$6:$N$65,$W172))</f>
        <v/>
      </c>
      <c r="E172" s="5"/>
      <c r="F172" s="5"/>
      <c r="G172" s="30" t="str">
        <f>IF($X172="","",INDEX(Fertilisants!$B$6:$B$45,$X172))</f>
        <v/>
      </c>
      <c r="H172" s="43"/>
      <c r="I172" s="44"/>
      <c r="J172" s="30" t="str">
        <f>IF($X172="","",INDEX(Fertilisants!$D$6:$D$45,$X172))</f>
        <v/>
      </c>
      <c r="K172" s="35" t="str">
        <f t="shared" si="16"/>
        <v/>
      </c>
      <c r="L172" s="36" t="str">
        <f>IF(OR($I172="",$X172=""),"",$I172*N(INDEX(Fertilisants!$E$6:$E$45,$X172)))</f>
        <v/>
      </c>
      <c r="M172" s="36" t="str">
        <f>IF(OR($I172="",$X172=""),"",$I172*N(INDEX(Fertilisants!$G$6:$G$45,$X172)))</f>
        <v/>
      </c>
      <c r="N172" s="36" t="str">
        <f>IF(OR($I172="",$X172=""),"",$I172*N(INDEX(Fertilisants!$H$6:$H$45,$X172)))</f>
        <v/>
      </c>
      <c r="O172" s="36" t="str">
        <f>IF(OR($I172="",$X172=""),"",$I172*N(INDEX(Fertilisants!$I$6:$I$45,$X172)))</f>
        <v/>
      </c>
      <c r="P172" s="36" t="str">
        <f t="shared" si="17"/>
        <v/>
      </c>
      <c r="Q172" s="5"/>
      <c r="R172" s="5"/>
      <c r="S172" s="8"/>
      <c r="T172" s="45" t="str">
        <f t="shared" si="18"/>
        <v/>
      </c>
      <c r="U172" s="5"/>
      <c r="W172" s="46" t="str">
        <f>IF($C172="","",IFERROR(MATCH($C172,Îlots!$C$6:$C$65,0),""))</f>
        <v/>
      </c>
      <c r="X172" s="46" t="str">
        <f>IF($F172="","",IFERROR(MATCH($F172,Fertilisants!$A$6:$A$45,0),""))</f>
        <v/>
      </c>
      <c r="Y172" s="46" t="str">
        <f>IF($W172="","",INDEX(Îlots!$D$6:$D$65,$W172))</f>
        <v/>
      </c>
      <c r="Z172" s="46" t="str">
        <f>IF($W172="","",INDEX(Îlots!$F$6:$F$65,$W172))</f>
        <v/>
      </c>
      <c r="AA172" s="46" t="str">
        <f>IF($W172="","",IF($E172=ApportCouvert,OccCouvert,INDEX(Îlots!$O$6:$O$65,$W172)))</f>
        <v/>
      </c>
      <c r="AB172" s="46" t="str">
        <f>IF(OR($AA172="",$G172="",$Z172="Non"),"",IFERROR(MATCH($AA172&amp;" | "&amp;$G172,Paramètres!$I$7:$I$41,0),""))</f>
        <v/>
      </c>
      <c r="AC172" s="46" t="str">
        <f t="shared" si="19"/>
        <v/>
      </c>
      <c r="AD172" s="46">
        <f>IF(OR($AB172="",$AC172=""),0,IF(OR(AND(INDEX(Paramètres!$J$7:$J$41,$AB172)&gt;0,IF(INDEX(Paramètres!$J$7:$J$41,$AB172)&lt;=INDEX(Paramètres!$K$7:$K$41,$AB172),AND($AC172&gt;=INDEX(Paramètres!$J$7:$J$41,$AB172),$AC172&lt;=INDEX(Paramètres!$K$7:$K$41,$AB172)),OR($AC172&gt;=INDEX(Paramètres!$J$7:$J$41,$AB172),$AC172&lt;=INDEX(Paramètres!$K$7:$K$41,$AB172)))),AND(INDEX(Paramètres!$L$7:$L$41,$AB172)&gt;0,IF(INDEX(Paramètres!$L$7:$L$41,$AB172)&lt;=INDEX(Paramètres!$M$7:$M$41,$AB172),AND($AC172&gt;=INDEX(Paramètres!$L$7:$L$41,$AB172),$AC172&lt;=INDEX(Paramètres!$M$7:$M$41,$AB172)),OR($AC172&gt;=INDEX(Paramètres!$L$7:$L$41,$AB172),$AC172&lt;=INDEX(Paramètres!$M$7:$M$41,$AB172))))),1,0))</f>
        <v>0</v>
      </c>
      <c r="AE172" s="46">
        <f>IF($X172="",0,IF(INDEX(Fertilisants!$C$6:$C$45,$X172)="Oui",1,0))</f>
        <v>0</v>
      </c>
      <c r="AF172" s="46" t="str">
        <f t="shared" si="20"/>
        <v/>
      </c>
      <c r="AG172" s="46" t="str">
        <f t="shared" si="21"/>
        <v/>
      </c>
      <c r="AH172" s="46" t="str">
        <f t="shared" si="22"/>
        <v/>
      </c>
      <c r="AI172" s="46" t="str">
        <f t="shared" si="23"/>
        <v/>
      </c>
    </row>
    <row r="173" spans="1:35" ht="18" customHeight="1" x14ac:dyDescent="0.25">
      <c r="A173" s="42" t="str">
        <f>IF(B173="","",COUNT($B$6:B173))</f>
        <v/>
      </c>
      <c r="B173" s="26"/>
      <c r="C173" s="5"/>
      <c r="D173" s="28" t="str">
        <f>IF($W173="","",INDEX(Îlots!$N$6:$N$65,$W173))</f>
        <v/>
      </c>
      <c r="E173" s="5"/>
      <c r="F173" s="5"/>
      <c r="G173" s="30" t="str">
        <f>IF($X173="","",INDEX(Fertilisants!$B$6:$B$45,$X173))</f>
        <v/>
      </c>
      <c r="H173" s="43"/>
      <c r="I173" s="44"/>
      <c r="J173" s="30" t="str">
        <f>IF($X173="","",INDEX(Fertilisants!$D$6:$D$45,$X173))</f>
        <v/>
      </c>
      <c r="K173" s="35" t="str">
        <f t="shared" si="16"/>
        <v/>
      </c>
      <c r="L173" s="36" t="str">
        <f>IF(OR($I173="",$X173=""),"",$I173*N(INDEX(Fertilisants!$E$6:$E$45,$X173)))</f>
        <v/>
      </c>
      <c r="M173" s="36" t="str">
        <f>IF(OR($I173="",$X173=""),"",$I173*N(INDEX(Fertilisants!$G$6:$G$45,$X173)))</f>
        <v/>
      </c>
      <c r="N173" s="36" t="str">
        <f>IF(OR($I173="",$X173=""),"",$I173*N(INDEX(Fertilisants!$H$6:$H$45,$X173)))</f>
        <v/>
      </c>
      <c r="O173" s="36" t="str">
        <f>IF(OR($I173="",$X173=""),"",$I173*N(INDEX(Fertilisants!$I$6:$I$45,$X173)))</f>
        <v/>
      </c>
      <c r="P173" s="36" t="str">
        <f t="shared" si="17"/>
        <v/>
      </c>
      <c r="Q173" s="5"/>
      <c r="R173" s="5"/>
      <c r="S173" s="8"/>
      <c r="T173" s="45" t="str">
        <f t="shared" si="18"/>
        <v/>
      </c>
      <c r="U173" s="5"/>
      <c r="W173" s="46" t="str">
        <f>IF($C173="","",IFERROR(MATCH($C173,Îlots!$C$6:$C$65,0),""))</f>
        <v/>
      </c>
      <c r="X173" s="46" t="str">
        <f>IF($F173="","",IFERROR(MATCH($F173,Fertilisants!$A$6:$A$45,0),""))</f>
        <v/>
      </c>
      <c r="Y173" s="46" t="str">
        <f>IF($W173="","",INDEX(Îlots!$D$6:$D$65,$W173))</f>
        <v/>
      </c>
      <c r="Z173" s="46" t="str">
        <f>IF($W173="","",INDEX(Îlots!$F$6:$F$65,$W173))</f>
        <v/>
      </c>
      <c r="AA173" s="46" t="str">
        <f>IF($W173="","",IF($E173=ApportCouvert,OccCouvert,INDEX(Îlots!$O$6:$O$65,$W173)))</f>
        <v/>
      </c>
      <c r="AB173" s="46" t="str">
        <f>IF(OR($AA173="",$G173="",$Z173="Non"),"",IFERROR(MATCH($AA173&amp;" | "&amp;$G173,Paramètres!$I$7:$I$41,0),""))</f>
        <v/>
      </c>
      <c r="AC173" s="46" t="str">
        <f t="shared" si="19"/>
        <v/>
      </c>
      <c r="AD173" s="46">
        <f>IF(OR($AB173="",$AC173=""),0,IF(OR(AND(INDEX(Paramètres!$J$7:$J$41,$AB173)&gt;0,IF(INDEX(Paramètres!$J$7:$J$41,$AB173)&lt;=INDEX(Paramètres!$K$7:$K$41,$AB173),AND($AC173&gt;=INDEX(Paramètres!$J$7:$J$41,$AB173),$AC173&lt;=INDEX(Paramètres!$K$7:$K$41,$AB173)),OR($AC173&gt;=INDEX(Paramètres!$J$7:$J$41,$AB173),$AC173&lt;=INDEX(Paramètres!$K$7:$K$41,$AB173)))),AND(INDEX(Paramètres!$L$7:$L$41,$AB173)&gt;0,IF(INDEX(Paramètres!$L$7:$L$41,$AB173)&lt;=INDEX(Paramètres!$M$7:$M$41,$AB173),AND($AC173&gt;=INDEX(Paramètres!$L$7:$L$41,$AB173),$AC173&lt;=INDEX(Paramètres!$M$7:$M$41,$AB173)),OR($AC173&gt;=INDEX(Paramètres!$L$7:$L$41,$AB173),$AC173&lt;=INDEX(Paramètres!$M$7:$M$41,$AB173))))),1,0))</f>
        <v>0</v>
      </c>
      <c r="AE173" s="46">
        <f>IF($X173="",0,IF(INDEX(Fertilisants!$C$6:$C$45,$X173)="Oui",1,0))</f>
        <v>0</v>
      </c>
      <c r="AF173" s="46" t="str">
        <f t="shared" si="20"/>
        <v/>
      </c>
      <c r="AG173" s="46" t="str">
        <f t="shared" si="21"/>
        <v/>
      </c>
      <c r="AH173" s="46" t="str">
        <f t="shared" si="22"/>
        <v/>
      </c>
      <c r="AI173" s="46" t="str">
        <f t="shared" si="23"/>
        <v/>
      </c>
    </row>
    <row r="174" spans="1:35" ht="18" customHeight="1" x14ac:dyDescent="0.25">
      <c r="A174" s="42" t="str">
        <f>IF(B174="","",COUNT($B$6:B174))</f>
        <v/>
      </c>
      <c r="B174" s="26"/>
      <c r="C174" s="5"/>
      <c r="D174" s="28" t="str">
        <f>IF($W174="","",INDEX(Îlots!$N$6:$N$65,$W174))</f>
        <v/>
      </c>
      <c r="E174" s="5"/>
      <c r="F174" s="5"/>
      <c r="G174" s="30" t="str">
        <f>IF($X174="","",INDEX(Fertilisants!$B$6:$B$45,$X174))</f>
        <v/>
      </c>
      <c r="H174" s="43"/>
      <c r="I174" s="44"/>
      <c r="J174" s="30" t="str">
        <f>IF($X174="","",INDEX(Fertilisants!$D$6:$D$45,$X174))</f>
        <v/>
      </c>
      <c r="K174" s="35" t="str">
        <f t="shared" si="16"/>
        <v/>
      </c>
      <c r="L174" s="36" t="str">
        <f>IF(OR($I174="",$X174=""),"",$I174*N(INDEX(Fertilisants!$E$6:$E$45,$X174)))</f>
        <v/>
      </c>
      <c r="M174" s="36" t="str">
        <f>IF(OR($I174="",$X174=""),"",$I174*N(INDEX(Fertilisants!$G$6:$G$45,$X174)))</f>
        <v/>
      </c>
      <c r="N174" s="36" t="str">
        <f>IF(OR($I174="",$X174=""),"",$I174*N(INDEX(Fertilisants!$H$6:$H$45,$X174)))</f>
        <v/>
      </c>
      <c r="O174" s="36" t="str">
        <f>IF(OR($I174="",$X174=""),"",$I174*N(INDEX(Fertilisants!$I$6:$I$45,$X174)))</f>
        <v/>
      </c>
      <c r="P174" s="36" t="str">
        <f t="shared" si="17"/>
        <v/>
      </c>
      <c r="Q174" s="5"/>
      <c r="R174" s="5"/>
      <c r="S174" s="8"/>
      <c r="T174" s="45" t="str">
        <f t="shared" si="18"/>
        <v/>
      </c>
      <c r="U174" s="5"/>
      <c r="W174" s="46" t="str">
        <f>IF($C174="","",IFERROR(MATCH($C174,Îlots!$C$6:$C$65,0),""))</f>
        <v/>
      </c>
      <c r="X174" s="46" t="str">
        <f>IF($F174="","",IFERROR(MATCH($F174,Fertilisants!$A$6:$A$45,0),""))</f>
        <v/>
      </c>
      <c r="Y174" s="46" t="str">
        <f>IF($W174="","",INDEX(Îlots!$D$6:$D$65,$W174))</f>
        <v/>
      </c>
      <c r="Z174" s="46" t="str">
        <f>IF($W174="","",INDEX(Îlots!$F$6:$F$65,$W174))</f>
        <v/>
      </c>
      <c r="AA174" s="46" t="str">
        <f>IF($W174="","",IF($E174=ApportCouvert,OccCouvert,INDEX(Îlots!$O$6:$O$65,$W174)))</f>
        <v/>
      </c>
      <c r="AB174" s="46" t="str">
        <f>IF(OR($AA174="",$G174="",$Z174="Non"),"",IFERROR(MATCH($AA174&amp;" | "&amp;$G174,Paramètres!$I$7:$I$41,0),""))</f>
        <v/>
      </c>
      <c r="AC174" s="46" t="str">
        <f t="shared" si="19"/>
        <v/>
      </c>
      <c r="AD174" s="46">
        <f>IF(OR($AB174="",$AC174=""),0,IF(OR(AND(INDEX(Paramètres!$J$7:$J$41,$AB174)&gt;0,IF(INDEX(Paramètres!$J$7:$J$41,$AB174)&lt;=INDEX(Paramètres!$K$7:$K$41,$AB174),AND($AC174&gt;=INDEX(Paramètres!$J$7:$J$41,$AB174),$AC174&lt;=INDEX(Paramètres!$K$7:$K$41,$AB174)),OR($AC174&gt;=INDEX(Paramètres!$J$7:$J$41,$AB174),$AC174&lt;=INDEX(Paramètres!$K$7:$K$41,$AB174)))),AND(INDEX(Paramètres!$L$7:$L$41,$AB174)&gt;0,IF(INDEX(Paramètres!$L$7:$L$41,$AB174)&lt;=INDEX(Paramètres!$M$7:$M$41,$AB174),AND($AC174&gt;=INDEX(Paramètres!$L$7:$L$41,$AB174),$AC174&lt;=INDEX(Paramètres!$M$7:$M$41,$AB174)),OR($AC174&gt;=INDEX(Paramètres!$L$7:$L$41,$AB174),$AC174&lt;=INDEX(Paramètres!$M$7:$M$41,$AB174))))),1,0))</f>
        <v>0</v>
      </c>
      <c r="AE174" s="46">
        <f>IF($X174="",0,IF(INDEX(Fertilisants!$C$6:$C$45,$X174)="Oui",1,0))</f>
        <v>0</v>
      </c>
      <c r="AF174" s="46" t="str">
        <f t="shared" si="20"/>
        <v/>
      </c>
      <c r="AG174" s="46" t="str">
        <f t="shared" si="21"/>
        <v/>
      </c>
      <c r="AH174" s="46" t="str">
        <f t="shared" si="22"/>
        <v/>
      </c>
      <c r="AI174" s="46" t="str">
        <f t="shared" si="23"/>
        <v/>
      </c>
    </row>
    <row r="175" spans="1:35" ht="18" customHeight="1" x14ac:dyDescent="0.25">
      <c r="A175" s="42" t="str">
        <f>IF(B175="","",COUNT($B$6:B175))</f>
        <v/>
      </c>
      <c r="B175" s="26"/>
      <c r="C175" s="5"/>
      <c r="D175" s="28" t="str">
        <f>IF($W175="","",INDEX(Îlots!$N$6:$N$65,$W175))</f>
        <v/>
      </c>
      <c r="E175" s="5"/>
      <c r="F175" s="5"/>
      <c r="G175" s="30" t="str">
        <f>IF($X175="","",INDEX(Fertilisants!$B$6:$B$45,$X175))</f>
        <v/>
      </c>
      <c r="H175" s="43"/>
      <c r="I175" s="44"/>
      <c r="J175" s="30" t="str">
        <f>IF($X175="","",INDEX(Fertilisants!$D$6:$D$45,$X175))</f>
        <v/>
      </c>
      <c r="K175" s="35" t="str">
        <f t="shared" si="16"/>
        <v/>
      </c>
      <c r="L175" s="36" t="str">
        <f>IF(OR($I175="",$X175=""),"",$I175*N(INDEX(Fertilisants!$E$6:$E$45,$X175)))</f>
        <v/>
      </c>
      <c r="M175" s="36" t="str">
        <f>IF(OR($I175="",$X175=""),"",$I175*N(INDEX(Fertilisants!$G$6:$G$45,$X175)))</f>
        <v/>
      </c>
      <c r="N175" s="36" t="str">
        <f>IF(OR($I175="",$X175=""),"",$I175*N(INDEX(Fertilisants!$H$6:$H$45,$X175)))</f>
        <v/>
      </c>
      <c r="O175" s="36" t="str">
        <f>IF(OR($I175="",$X175=""),"",$I175*N(INDEX(Fertilisants!$I$6:$I$45,$X175)))</f>
        <v/>
      </c>
      <c r="P175" s="36" t="str">
        <f t="shared" si="17"/>
        <v/>
      </c>
      <c r="Q175" s="5"/>
      <c r="R175" s="5"/>
      <c r="S175" s="8"/>
      <c r="T175" s="45" t="str">
        <f t="shared" si="18"/>
        <v/>
      </c>
      <c r="U175" s="5"/>
      <c r="W175" s="46" t="str">
        <f>IF($C175="","",IFERROR(MATCH($C175,Îlots!$C$6:$C$65,0),""))</f>
        <v/>
      </c>
      <c r="X175" s="46" t="str">
        <f>IF($F175="","",IFERROR(MATCH($F175,Fertilisants!$A$6:$A$45,0),""))</f>
        <v/>
      </c>
      <c r="Y175" s="46" t="str">
        <f>IF($W175="","",INDEX(Îlots!$D$6:$D$65,$W175))</f>
        <v/>
      </c>
      <c r="Z175" s="46" t="str">
        <f>IF($W175="","",INDEX(Îlots!$F$6:$F$65,$W175))</f>
        <v/>
      </c>
      <c r="AA175" s="46" t="str">
        <f>IF($W175="","",IF($E175=ApportCouvert,OccCouvert,INDEX(Îlots!$O$6:$O$65,$W175)))</f>
        <v/>
      </c>
      <c r="AB175" s="46" t="str">
        <f>IF(OR($AA175="",$G175="",$Z175="Non"),"",IFERROR(MATCH($AA175&amp;" | "&amp;$G175,Paramètres!$I$7:$I$41,0),""))</f>
        <v/>
      </c>
      <c r="AC175" s="46" t="str">
        <f t="shared" si="19"/>
        <v/>
      </c>
      <c r="AD175" s="46">
        <f>IF(OR($AB175="",$AC175=""),0,IF(OR(AND(INDEX(Paramètres!$J$7:$J$41,$AB175)&gt;0,IF(INDEX(Paramètres!$J$7:$J$41,$AB175)&lt;=INDEX(Paramètres!$K$7:$K$41,$AB175),AND($AC175&gt;=INDEX(Paramètres!$J$7:$J$41,$AB175),$AC175&lt;=INDEX(Paramètres!$K$7:$K$41,$AB175)),OR($AC175&gt;=INDEX(Paramètres!$J$7:$J$41,$AB175),$AC175&lt;=INDEX(Paramètres!$K$7:$K$41,$AB175)))),AND(INDEX(Paramètres!$L$7:$L$41,$AB175)&gt;0,IF(INDEX(Paramètres!$L$7:$L$41,$AB175)&lt;=INDEX(Paramètres!$M$7:$M$41,$AB175),AND($AC175&gt;=INDEX(Paramètres!$L$7:$L$41,$AB175),$AC175&lt;=INDEX(Paramètres!$M$7:$M$41,$AB175)),OR($AC175&gt;=INDEX(Paramètres!$L$7:$L$41,$AB175),$AC175&lt;=INDEX(Paramètres!$M$7:$M$41,$AB175))))),1,0))</f>
        <v>0</v>
      </c>
      <c r="AE175" s="46">
        <f>IF($X175="",0,IF(INDEX(Fertilisants!$C$6:$C$45,$X175)="Oui",1,0))</f>
        <v>0</v>
      </c>
      <c r="AF175" s="46" t="str">
        <f t="shared" si="20"/>
        <v/>
      </c>
      <c r="AG175" s="46" t="str">
        <f t="shared" si="21"/>
        <v/>
      </c>
      <c r="AH175" s="46" t="str">
        <f t="shared" si="22"/>
        <v/>
      </c>
      <c r="AI175" s="46" t="str">
        <f t="shared" si="23"/>
        <v/>
      </c>
    </row>
    <row r="176" spans="1:35" ht="18" customHeight="1" x14ac:dyDescent="0.25">
      <c r="A176" s="42" t="str">
        <f>IF(B176="","",COUNT($B$6:B176))</f>
        <v/>
      </c>
      <c r="B176" s="26"/>
      <c r="C176" s="5"/>
      <c r="D176" s="28" t="str">
        <f>IF($W176="","",INDEX(Îlots!$N$6:$N$65,$W176))</f>
        <v/>
      </c>
      <c r="E176" s="5"/>
      <c r="F176" s="5"/>
      <c r="G176" s="30" t="str">
        <f>IF($X176="","",INDEX(Fertilisants!$B$6:$B$45,$X176))</f>
        <v/>
      </c>
      <c r="H176" s="43"/>
      <c r="I176" s="44"/>
      <c r="J176" s="30" t="str">
        <f>IF($X176="","",INDEX(Fertilisants!$D$6:$D$45,$X176))</f>
        <v/>
      </c>
      <c r="K176" s="35" t="str">
        <f t="shared" si="16"/>
        <v/>
      </c>
      <c r="L176" s="36" t="str">
        <f>IF(OR($I176="",$X176=""),"",$I176*N(INDEX(Fertilisants!$E$6:$E$45,$X176)))</f>
        <v/>
      </c>
      <c r="M176" s="36" t="str">
        <f>IF(OR($I176="",$X176=""),"",$I176*N(INDEX(Fertilisants!$G$6:$G$45,$X176)))</f>
        <v/>
      </c>
      <c r="N176" s="36" t="str">
        <f>IF(OR($I176="",$X176=""),"",$I176*N(INDEX(Fertilisants!$H$6:$H$45,$X176)))</f>
        <v/>
      </c>
      <c r="O176" s="36" t="str">
        <f>IF(OR($I176="",$X176=""),"",$I176*N(INDEX(Fertilisants!$I$6:$I$45,$X176)))</f>
        <v/>
      </c>
      <c r="P176" s="36" t="str">
        <f t="shared" si="17"/>
        <v/>
      </c>
      <c r="Q176" s="5"/>
      <c r="R176" s="5"/>
      <c r="S176" s="8"/>
      <c r="T176" s="45" t="str">
        <f t="shared" si="18"/>
        <v/>
      </c>
      <c r="U176" s="5"/>
      <c r="W176" s="46" t="str">
        <f>IF($C176="","",IFERROR(MATCH($C176,Îlots!$C$6:$C$65,0),""))</f>
        <v/>
      </c>
      <c r="X176" s="46" t="str">
        <f>IF($F176="","",IFERROR(MATCH($F176,Fertilisants!$A$6:$A$45,0),""))</f>
        <v/>
      </c>
      <c r="Y176" s="46" t="str">
        <f>IF($W176="","",INDEX(Îlots!$D$6:$D$65,$W176))</f>
        <v/>
      </c>
      <c r="Z176" s="46" t="str">
        <f>IF($W176="","",INDEX(Îlots!$F$6:$F$65,$W176))</f>
        <v/>
      </c>
      <c r="AA176" s="46" t="str">
        <f>IF($W176="","",IF($E176=ApportCouvert,OccCouvert,INDEX(Îlots!$O$6:$O$65,$W176)))</f>
        <v/>
      </c>
      <c r="AB176" s="46" t="str">
        <f>IF(OR($AA176="",$G176="",$Z176="Non"),"",IFERROR(MATCH($AA176&amp;" | "&amp;$G176,Paramètres!$I$7:$I$41,0),""))</f>
        <v/>
      </c>
      <c r="AC176" s="46" t="str">
        <f t="shared" si="19"/>
        <v/>
      </c>
      <c r="AD176" s="46">
        <f>IF(OR($AB176="",$AC176=""),0,IF(OR(AND(INDEX(Paramètres!$J$7:$J$41,$AB176)&gt;0,IF(INDEX(Paramètres!$J$7:$J$41,$AB176)&lt;=INDEX(Paramètres!$K$7:$K$41,$AB176),AND($AC176&gt;=INDEX(Paramètres!$J$7:$J$41,$AB176),$AC176&lt;=INDEX(Paramètres!$K$7:$K$41,$AB176)),OR($AC176&gt;=INDEX(Paramètres!$J$7:$J$41,$AB176),$AC176&lt;=INDEX(Paramètres!$K$7:$K$41,$AB176)))),AND(INDEX(Paramètres!$L$7:$L$41,$AB176)&gt;0,IF(INDEX(Paramètres!$L$7:$L$41,$AB176)&lt;=INDEX(Paramètres!$M$7:$M$41,$AB176),AND($AC176&gt;=INDEX(Paramètres!$L$7:$L$41,$AB176),$AC176&lt;=INDEX(Paramètres!$M$7:$M$41,$AB176)),OR($AC176&gt;=INDEX(Paramètres!$L$7:$L$41,$AB176),$AC176&lt;=INDEX(Paramètres!$M$7:$M$41,$AB176))))),1,0))</f>
        <v>0</v>
      </c>
      <c r="AE176" s="46">
        <f>IF($X176="",0,IF(INDEX(Fertilisants!$C$6:$C$45,$X176)="Oui",1,0))</f>
        <v>0</v>
      </c>
      <c r="AF176" s="46" t="str">
        <f t="shared" si="20"/>
        <v/>
      </c>
      <c r="AG176" s="46" t="str">
        <f t="shared" si="21"/>
        <v/>
      </c>
      <c r="AH176" s="46" t="str">
        <f t="shared" si="22"/>
        <v/>
      </c>
      <c r="AI176" s="46" t="str">
        <f t="shared" si="23"/>
        <v/>
      </c>
    </row>
    <row r="177" spans="1:35" ht="18" customHeight="1" x14ac:dyDescent="0.25">
      <c r="A177" s="42" t="str">
        <f>IF(B177="","",COUNT($B$6:B177))</f>
        <v/>
      </c>
      <c r="B177" s="26"/>
      <c r="C177" s="5"/>
      <c r="D177" s="28" t="str">
        <f>IF($W177="","",INDEX(Îlots!$N$6:$N$65,$W177))</f>
        <v/>
      </c>
      <c r="E177" s="5"/>
      <c r="F177" s="5"/>
      <c r="G177" s="30" t="str">
        <f>IF($X177="","",INDEX(Fertilisants!$B$6:$B$45,$X177))</f>
        <v/>
      </c>
      <c r="H177" s="43"/>
      <c r="I177" s="44"/>
      <c r="J177" s="30" t="str">
        <f>IF($X177="","",INDEX(Fertilisants!$D$6:$D$45,$X177))</f>
        <v/>
      </c>
      <c r="K177" s="35" t="str">
        <f t="shared" si="16"/>
        <v/>
      </c>
      <c r="L177" s="36" t="str">
        <f>IF(OR($I177="",$X177=""),"",$I177*N(INDEX(Fertilisants!$E$6:$E$45,$X177)))</f>
        <v/>
      </c>
      <c r="M177" s="36" t="str">
        <f>IF(OR($I177="",$X177=""),"",$I177*N(INDEX(Fertilisants!$G$6:$G$45,$X177)))</f>
        <v/>
      </c>
      <c r="N177" s="36" t="str">
        <f>IF(OR($I177="",$X177=""),"",$I177*N(INDEX(Fertilisants!$H$6:$H$45,$X177)))</f>
        <v/>
      </c>
      <c r="O177" s="36" t="str">
        <f>IF(OR($I177="",$X177=""),"",$I177*N(INDEX(Fertilisants!$I$6:$I$45,$X177)))</f>
        <v/>
      </c>
      <c r="P177" s="36" t="str">
        <f t="shared" si="17"/>
        <v/>
      </c>
      <c r="Q177" s="5"/>
      <c r="R177" s="5"/>
      <c r="S177" s="8"/>
      <c r="T177" s="45" t="str">
        <f t="shared" si="18"/>
        <v/>
      </c>
      <c r="U177" s="5"/>
      <c r="W177" s="46" t="str">
        <f>IF($C177="","",IFERROR(MATCH($C177,Îlots!$C$6:$C$65,0),""))</f>
        <v/>
      </c>
      <c r="X177" s="46" t="str">
        <f>IF($F177="","",IFERROR(MATCH($F177,Fertilisants!$A$6:$A$45,0),""))</f>
        <v/>
      </c>
      <c r="Y177" s="46" t="str">
        <f>IF($W177="","",INDEX(Îlots!$D$6:$D$65,$W177))</f>
        <v/>
      </c>
      <c r="Z177" s="46" t="str">
        <f>IF($W177="","",INDEX(Îlots!$F$6:$F$65,$W177))</f>
        <v/>
      </c>
      <c r="AA177" s="46" t="str">
        <f>IF($W177="","",IF($E177=ApportCouvert,OccCouvert,INDEX(Îlots!$O$6:$O$65,$W177)))</f>
        <v/>
      </c>
      <c r="AB177" s="46" t="str">
        <f>IF(OR($AA177="",$G177="",$Z177="Non"),"",IFERROR(MATCH($AA177&amp;" | "&amp;$G177,Paramètres!$I$7:$I$41,0),""))</f>
        <v/>
      </c>
      <c r="AC177" s="46" t="str">
        <f t="shared" si="19"/>
        <v/>
      </c>
      <c r="AD177" s="46">
        <f>IF(OR($AB177="",$AC177=""),0,IF(OR(AND(INDEX(Paramètres!$J$7:$J$41,$AB177)&gt;0,IF(INDEX(Paramètres!$J$7:$J$41,$AB177)&lt;=INDEX(Paramètres!$K$7:$K$41,$AB177),AND($AC177&gt;=INDEX(Paramètres!$J$7:$J$41,$AB177),$AC177&lt;=INDEX(Paramètres!$K$7:$K$41,$AB177)),OR($AC177&gt;=INDEX(Paramètres!$J$7:$J$41,$AB177),$AC177&lt;=INDEX(Paramètres!$K$7:$K$41,$AB177)))),AND(INDEX(Paramètres!$L$7:$L$41,$AB177)&gt;0,IF(INDEX(Paramètres!$L$7:$L$41,$AB177)&lt;=INDEX(Paramètres!$M$7:$M$41,$AB177),AND($AC177&gt;=INDEX(Paramètres!$L$7:$L$41,$AB177),$AC177&lt;=INDEX(Paramètres!$M$7:$M$41,$AB177)),OR($AC177&gt;=INDEX(Paramètres!$L$7:$L$41,$AB177),$AC177&lt;=INDEX(Paramètres!$M$7:$M$41,$AB177))))),1,0))</f>
        <v>0</v>
      </c>
      <c r="AE177" s="46">
        <f>IF($X177="",0,IF(INDEX(Fertilisants!$C$6:$C$45,$X177)="Oui",1,0))</f>
        <v>0</v>
      </c>
      <c r="AF177" s="46" t="str">
        <f t="shared" si="20"/>
        <v/>
      </c>
      <c r="AG177" s="46" t="str">
        <f t="shared" si="21"/>
        <v/>
      </c>
      <c r="AH177" s="46" t="str">
        <f t="shared" si="22"/>
        <v/>
      </c>
      <c r="AI177" s="46" t="str">
        <f t="shared" si="23"/>
        <v/>
      </c>
    </row>
    <row r="178" spans="1:35" ht="18" customHeight="1" x14ac:dyDescent="0.25">
      <c r="A178" s="42" t="str">
        <f>IF(B178="","",COUNT($B$6:B178))</f>
        <v/>
      </c>
      <c r="B178" s="26"/>
      <c r="C178" s="5"/>
      <c r="D178" s="28" t="str">
        <f>IF($W178="","",INDEX(Îlots!$N$6:$N$65,$W178))</f>
        <v/>
      </c>
      <c r="E178" s="5"/>
      <c r="F178" s="5"/>
      <c r="G178" s="30" t="str">
        <f>IF($X178="","",INDEX(Fertilisants!$B$6:$B$45,$X178))</f>
        <v/>
      </c>
      <c r="H178" s="43"/>
      <c r="I178" s="44"/>
      <c r="J178" s="30" t="str">
        <f>IF($X178="","",INDEX(Fertilisants!$D$6:$D$45,$X178))</f>
        <v/>
      </c>
      <c r="K178" s="35" t="str">
        <f t="shared" si="16"/>
        <v/>
      </c>
      <c r="L178" s="36" t="str">
        <f>IF(OR($I178="",$X178=""),"",$I178*N(INDEX(Fertilisants!$E$6:$E$45,$X178)))</f>
        <v/>
      </c>
      <c r="M178" s="36" t="str">
        <f>IF(OR($I178="",$X178=""),"",$I178*N(INDEX(Fertilisants!$G$6:$G$45,$X178)))</f>
        <v/>
      </c>
      <c r="N178" s="36" t="str">
        <f>IF(OR($I178="",$X178=""),"",$I178*N(INDEX(Fertilisants!$H$6:$H$45,$X178)))</f>
        <v/>
      </c>
      <c r="O178" s="36" t="str">
        <f>IF(OR($I178="",$X178=""),"",$I178*N(INDEX(Fertilisants!$I$6:$I$45,$X178)))</f>
        <v/>
      </c>
      <c r="P178" s="36" t="str">
        <f t="shared" si="17"/>
        <v/>
      </c>
      <c r="Q178" s="5"/>
      <c r="R178" s="5"/>
      <c r="S178" s="8"/>
      <c r="T178" s="45" t="str">
        <f t="shared" si="18"/>
        <v/>
      </c>
      <c r="U178" s="5"/>
      <c r="W178" s="46" t="str">
        <f>IF($C178="","",IFERROR(MATCH($C178,Îlots!$C$6:$C$65,0),""))</f>
        <v/>
      </c>
      <c r="X178" s="46" t="str">
        <f>IF($F178="","",IFERROR(MATCH($F178,Fertilisants!$A$6:$A$45,0),""))</f>
        <v/>
      </c>
      <c r="Y178" s="46" t="str">
        <f>IF($W178="","",INDEX(Îlots!$D$6:$D$65,$W178))</f>
        <v/>
      </c>
      <c r="Z178" s="46" t="str">
        <f>IF($W178="","",INDEX(Îlots!$F$6:$F$65,$W178))</f>
        <v/>
      </c>
      <c r="AA178" s="46" t="str">
        <f>IF($W178="","",IF($E178=ApportCouvert,OccCouvert,INDEX(Îlots!$O$6:$O$65,$W178)))</f>
        <v/>
      </c>
      <c r="AB178" s="46" t="str">
        <f>IF(OR($AA178="",$G178="",$Z178="Non"),"",IFERROR(MATCH($AA178&amp;" | "&amp;$G178,Paramètres!$I$7:$I$41,0),""))</f>
        <v/>
      </c>
      <c r="AC178" s="46" t="str">
        <f t="shared" si="19"/>
        <v/>
      </c>
      <c r="AD178" s="46">
        <f>IF(OR($AB178="",$AC178=""),0,IF(OR(AND(INDEX(Paramètres!$J$7:$J$41,$AB178)&gt;0,IF(INDEX(Paramètres!$J$7:$J$41,$AB178)&lt;=INDEX(Paramètres!$K$7:$K$41,$AB178),AND($AC178&gt;=INDEX(Paramètres!$J$7:$J$41,$AB178),$AC178&lt;=INDEX(Paramètres!$K$7:$K$41,$AB178)),OR($AC178&gt;=INDEX(Paramètres!$J$7:$J$41,$AB178),$AC178&lt;=INDEX(Paramètres!$K$7:$K$41,$AB178)))),AND(INDEX(Paramètres!$L$7:$L$41,$AB178)&gt;0,IF(INDEX(Paramètres!$L$7:$L$41,$AB178)&lt;=INDEX(Paramètres!$M$7:$M$41,$AB178),AND($AC178&gt;=INDEX(Paramètres!$L$7:$L$41,$AB178),$AC178&lt;=INDEX(Paramètres!$M$7:$M$41,$AB178)),OR($AC178&gt;=INDEX(Paramètres!$L$7:$L$41,$AB178),$AC178&lt;=INDEX(Paramètres!$M$7:$M$41,$AB178))))),1,0))</f>
        <v>0</v>
      </c>
      <c r="AE178" s="46">
        <f>IF($X178="",0,IF(INDEX(Fertilisants!$C$6:$C$45,$X178)="Oui",1,0))</f>
        <v>0</v>
      </c>
      <c r="AF178" s="46" t="str">
        <f t="shared" si="20"/>
        <v/>
      </c>
      <c r="AG178" s="46" t="str">
        <f t="shared" si="21"/>
        <v/>
      </c>
      <c r="AH178" s="46" t="str">
        <f t="shared" si="22"/>
        <v/>
      </c>
      <c r="AI178" s="46" t="str">
        <f t="shared" si="23"/>
        <v/>
      </c>
    </row>
    <row r="179" spans="1:35" ht="18" customHeight="1" x14ac:dyDescent="0.25">
      <c r="A179" s="42" t="str">
        <f>IF(B179="","",COUNT($B$6:B179))</f>
        <v/>
      </c>
      <c r="B179" s="26"/>
      <c r="C179" s="5"/>
      <c r="D179" s="28" t="str">
        <f>IF($W179="","",INDEX(Îlots!$N$6:$N$65,$W179))</f>
        <v/>
      </c>
      <c r="E179" s="5"/>
      <c r="F179" s="5"/>
      <c r="G179" s="30" t="str">
        <f>IF($X179="","",INDEX(Fertilisants!$B$6:$B$45,$X179))</f>
        <v/>
      </c>
      <c r="H179" s="43"/>
      <c r="I179" s="44"/>
      <c r="J179" s="30" t="str">
        <f>IF($X179="","",INDEX(Fertilisants!$D$6:$D$45,$X179))</f>
        <v/>
      </c>
      <c r="K179" s="35" t="str">
        <f t="shared" si="16"/>
        <v/>
      </c>
      <c r="L179" s="36" t="str">
        <f>IF(OR($I179="",$X179=""),"",$I179*N(INDEX(Fertilisants!$E$6:$E$45,$X179)))</f>
        <v/>
      </c>
      <c r="M179" s="36" t="str">
        <f>IF(OR($I179="",$X179=""),"",$I179*N(INDEX(Fertilisants!$G$6:$G$45,$X179)))</f>
        <v/>
      </c>
      <c r="N179" s="36" t="str">
        <f>IF(OR($I179="",$X179=""),"",$I179*N(INDEX(Fertilisants!$H$6:$H$45,$X179)))</f>
        <v/>
      </c>
      <c r="O179" s="36" t="str">
        <f>IF(OR($I179="",$X179=""),"",$I179*N(INDEX(Fertilisants!$I$6:$I$45,$X179)))</f>
        <v/>
      </c>
      <c r="P179" s="36" t="str">
        <f t="shared" si="17"/>
        <v/>
      </c>
      <c r="Q179" s="5"/>
      <c r="R179" s="5"/>
      <c r="S179" s="8"/>
      <c r="T179" s="45" t="str">
        <f t="shared" si="18"/>
        <v/>
      </c>
      <c r="U179" s="5"/>
      <c r="W179" s="46" t="str">
        <f>IF($C179="","",IFERROR(MATCH($C179,Îlots!$C$6:$C$65,0),""))</f>
        <v/>
      </c>
      <c r="X179" s="46" t="str">
        <f>IF($F179="","",IFERROR(MATCH($F179,Fertilisants!$A$6:$A$45,0),""))</f>
        <v/>
      </c>
      <c r="Y179" s="46" t="str">
        <f>IF($W179="","",INDEX(Îlots!$D$6:$D$65,$W179))</f>
        <v/>
      </c>
      <c r="Z179" s="46" t="str">
        <f>IF($W179="","",INDEX(Îlots!$F$6:$F$65,$W179))</f>
        <v/>
      </c>
      <c r="AA179" s="46" t="str">
        <f>IF($W179="","",IF($E179=ApportCouvert,OccCouvert,INDEX(Îlots!$O$6:$O$65,$W179)))</f>
        <v/>
      </c>
      <c r="AB179" s="46" t="str">
        <f>IF(OR($AA179="",$G179="",$Z179="Non"),"",IFERROR(MATCH($AA179&amp;" | "&amp;$G179,Paramètres!$I$7:$I$41,0),""))</f>
        <v/>
      </c>
      <c r="AC179" s="46" t="str">
        <f t="shared" si="19"/>
        <v/>
      </c>
      <c r="AD179" s="46">
        <f>IF(OR($AB179="",$AC179=""),0,IF(OR(AND(INDEX(Paramètres!$J$7:$J$41,$AB179)&gt;0,IF(INDEX(Paramètres!$J$7:$J$41,$AB179)&lt;=INDEX(Paramètres!$K$7:$K$41,$AB179),AND($AC179&gt;=INDEX(Paramètres!$J$7:$J$41,$AB179),$AC179&lt;=INDEX(Paramètres!$K$7:$K$41,$AB179)),OR($AC179&gt;=INDEX(Paramètres!$J$7:$J$41,$AB179),$AC179&lt;=INDEX(Paramètres!$K$7:$K$41,$AB179)))),AND(INDEX(Paramètres!$L$7:$L$41,$AB179)&gt;0,IF(INDEX(Paramètres!$L$7:$L$41,$AB179)&lt;=INDEX(Paramètres!$M$7:$M$41,$AB179),AND($AC179&gt;=INDEX(Paramètres!$L$7:$L$41,$AB179),$AC179&lt;=INDEX(Paramètres!$M$7:$M$41,$AB179)),OR($AC179&gt;=INDEX(Paramètres!$L$7:$L$41,$AB179),$AC179&lt;=INDEX(Paramètres!$M$7:$M$41,$AB179))))),1,0))</f>
        <v>0</v>
      </c>
      <c r="AE179" s="46">
        <f>IF($X179="",0,IF(INDEX(Fertilisants!$C$6:$C$45,$X179)="Oui",1,0))</f>
        <v>0</v>
      </c>
      <c r="AF179" s="46" t="str">
        <f t="shared" si="20"/>
        <v/>
      </c>
      <c r="AG179" s="46" t="str">
        <f t="shared" si="21"/>
        <v/>
      </c>
      <c r="AH179" s="46" t="str">
        <f t="shared" si="22"/>
        <v/>
      </c>
      <c r="AI179" s="46" t="str">
        <f t="shared" si="23"/>
        <v/>
      </c>
    </row>
    <row r="180" spans="1:35" ht="18" customHeight="1" x14ac:dyDescent="0.25">
      <c r="A180" s="42" t="str">
        <f>IF(B180="","",COUNT($B$6:B180))</f>
        <v/>
      </c>
      <c r="B180" s="26"/>
      <c r="C180" s="5"/>
      <c r="D180" s="28" t="str">
        <f>IF($W180="","",INDEX(Îlots!$N$6:$N$65,$W180))</f>
        <v/>
      </c>
      <c r="E180" s="5"/>
      <c r="F180" s="5"/>
      <c r="G180" s="30" t="str">
        <f>IF($X180="","",INDEX(Fertilisants!$B$6:$B$45,$X180))</f>
        <v/>
      </c>
      <c r="H180" s="43"/>
      <c r="I180" s="44"/>
      <c r="J180" s="30" t="str">
        <f>IF($X180="","",INDEX(Fertilisants!$D$6:$D$45,$X180))</f>
        <v/>
      </c>
      <c r="K180" s="35" t="str">
        <f t="shared" si="16"/>
        <v/>
      </c>
      <c r="L180" s="36" t="str">
        <f>IF(OR($I180="",$X180=""),"",$I180*N(INDEX(Fertilisants!$E$6:$E$45,$X180)))</f>
        <v/>
      </c>
      <c r="M180" s="36" t="str">
        <f>IF(OR($I180="",$X180=""),"",$I180*N(INDEX(Fertilisants!$G$6:$G$45,$X180)))</f>
        <v/>
      </c>
      <c r="N180" s="36" t="str">
        <f>IF(OR($I180="",$X180=""),"",$I180*N(INDEX(Fertilisants!$H$6:$H$45,$X180)))</f>
        <v/>
      </c>
      <c r="O180" s="36" t="str">
        <f>IF(OR($I180="",$X180=""),"",$I180*N(INDEX(Fertilisants!$I$6:$I$45,$X180)))</f>
        <v/>
      </c>
      <c r="P180" s="36" t="str">
        <f t="shared" si="17"/>
        <v/>
      </c>
      <c r="Q180" s="5"/>
      <c r="R180" s="5"/>
      <c r="S180" s="8"/>
      <c r="T180" s="45" t="str">
        <f t="shared" si="18"/>
        <v/>
      </c>
      <c r="U180" s="5"/>
      <c r="W180" s="46" t="str">
        <f>IF($C180="","",IFERROR(MATCH($C180,Îlots!$C$6:$C$65,0),""))</f>
        <v/>
      </c>
      <c r="X180" s="46" t="str">
        <f>IF($F180="","",IFERROR(MATCH($F180,Fertilisants!$A$6:$A$45,0),""))</f>
        <v/>
      </c>
      <c r="Y180" s="46" t="str">
        <f>IF($W180="","",INDEX(Îlots!$D$6:$D$65,$W180))</f>
        <v/>
      </c>
      <c r="Z180" s="46" t="str">
        <f>IF($W180="","",INDEX(Îlots!$F$6:$F$65,$W180))</f>
        <v/>
      </c>
      <c r="AA180" s="46" t="str">
        <f>IF($W180="","",IF($E180=ApportCouvert,OccCouvert,INDEX(Îlots!$O$6:$O$65,$W180)))</f>
        <v/>
      </c>
      <c r="AB180" s="46" t="str">
        <f>IF(OR($AA180="",$G180="",$Z180="Non"),"",IFERROR(MATCH($AA180&amp;" | "&amp;$G180,Paramètres!$I$7:$I$41,0),""))</f>
        <v/>
      </c>
      <c r="AC180" s="46" t="str">
        <f t="shared" si="19"/>
        <v/>
      </c>
      <c r="AD180" s="46">
        <f>IF(OR($AB180="",$AC180=""),0,IF(OR(AND(INDEX(Paramètres!$J$7:$J$41,$AB180)&gt;0,IF(INDEX(Paramètres!$J$7:$J$41,$AB180)&lt;=INDEX(Paramètres!$K$7:$K$41,$AB180),AND($AC180&gt;=INDEX(Paramètres!$J$7:$J$41,$AB180),$AC180&lt;=INDEX(Paramètres!$K$7:$K$41,$AB180)),OR($AC180&gt;=INDEX(Paramètres!$J$7:$J$41,$AB180),$AC180&lt;=INDEX(Paramètres!$K$7:$K$41,$AB180)))),AND(INDEX(Paramètres!$L$7:$L$41,$AB180)&gt;0,IF(INDEX(Paramètres!$L$7:$L$41,$AB180)&lt;=INDEX(Paramètres!$M$7:$M$41,$AB180),AND($AC180&gt;=INDEX(Paramètres!$L$7:$L$41,$AB180),$AC180&lt;=INDEX(Paramètres!$M$7:$M$41,$AB180)),OR($AC180&gt;=INDEX(Paramètres!$L$7:$L$41,$AB180),$AC180&lt;=INDEX(Paramètres!$M$7:$M$41,$AB180))))),1,0))</f>
        <v>0</v>
      </c>
      <c r="AE180" s="46">
        <f>IF($X180="",0,IF(INDEX(Fertilisants!$C$6:$C$45,$X180)="Oui",1,0))</f>
        <v>0</v>
      </c>
      <c r="AF180" s="46" t="str">
        <f t="shared" si="20"/>
        <v/>
      </c>
      <c r="AG180" s="46" t="str">
        <f t="shared" si="21"/>
        <v/>
      </c>
      <c r="AH180" s="46" t="str">
        <f t="shared" si="22"/>
        <v/>
      </c>
      <c r="AI180" s="46" t="str">
        <f t="shared" si="23"/>
        <v/>
      </c>
    </row>
    <row r="181" spans="1:35" ht="18" customHeight="1" x14ac:dyDescent="0.25">
      <c r="A181" s="42" t="str">
        <f>IF(B181="","",COUNT($B$6:B181))</f>
        <v/>
      </c>
      <c r="B181" s="26"/>
      <c r="C181" s="5"/>
      <c r="D181" s="28" t="str">
        <f>IF($W181="","",INDEX(Îlots!$N$6:$N$65,$W181))</f>
        <v/>
      </c>
      <c r="E181" s="5"/>
      <c r="F181" s="5"/>
      <c r="G181" s="30" t="str">
        <f>IF($X181="","",INDEX(Fertilisants!$B$6:$B$45,$X181))</f>
        <v/>
      </c>
      <c r="H181" s="43"/>
      <c r="I181" s="44"/>
      <c r="J181" s="30" t="str">
        <f>IF($X181="","",INDEX(Fertilisants!$D$6:$D$45,$X181))</f>
        <v/>
      </c>
      <c r="K181" s="35" t="str">
        <f t="shared" si="16"/>
        <v/>
      </c>
      <c r="L181" s="36" t="str">
        <f>IF(OR($I181="",$X181=""),"",$I181*N(INDEX(Fertilisants!$E$6:$E$45,$X181)))</f>
        <v/>
      </c>
      <c r="M181" s="36" t="str">
        <f>IF(OR($I181="",$X181=""),"",$I181*N(INDEX(Fertilisants!$G$6:$G$45,$X181)))</f>
        <v/>
      </c>
      <c r="N181" s="36" t="str">
        <f>IF(OR($I181="",$X181=""),"",$I181*N(INDEX(Fertilisants!$H$6:$H$45,$X181)))</f>
        <v/>
      </c>
      <c r="O181" s="36" t="str">
        <f>IF(OR($I181="",$X181=""),"",$I181*N(INDEX(Fertilisants!$I$6:$I$45,$X181)))</f>
        <v/>
      </c>
      <c r="P181" s="36" t="str">
        <f t="shared" si="17"/>
        <v/>
      </c>
      <c r="Q181" s="5"/>
      <c r="R181" s="5"/>
      <c r="S181" s="8"/>
      <c r="T181" s="45" t="str">
        <f t="shared" si="18"/>
        <v/>
      </c>
      <c r="U181" s="5"/>
      <c r="W181" s="46" t="str">
        <f>IF($C181="","",IFERROR(MATCH($C181,Îlots!$C$6:$C$65,0),""))</f>
        <v/>
      </c>
      <c r="X181" s="46" t="str">
        <f>IF($F181="","",IFERROR(MATCH($F181,Fertilisants!$A$6:$A$45,0),""))</f>
        <v/>
      </c>
      <c r="Y181" s="46" t="str">
        <f>IF($W181="","",INDEX(Îlots!$D$6:$D$65,$W181))</f>
        <v/>
      </c>
      <c r="Z181" s="46" t="str">
        <f>IF($W181="","",INDEX(Îlots!$F$6:$F$65,$W181))</f>
        <v/>
      </c>
      <c r="AA181" s="46" t="str">
        <f>IF($W181="","",IF($E181=ApportCouvert,OccCouvert,INDEX(Îlots!$O$6:$O$65,$W181)))</f>
        <v/>
      </c>
      <c r="AB181" s="46" t="str">
        <f>IF(OR($AA181="",$G181="",$Z181="Non"),"",IFERROR(MATCH($AA181&amp;" | "&amp;$G181,Paramètres!$I$7:$I$41,0),""))</f>
        <v/>
      </c>
      <c r="AC181" s="46" t="str">
        <f t="shared" si="19"/>
        <v/>
      </c>
      <c r="AD181" s="46">
        <f>IF(OR($AB181="",$AC181=""),0,IF(OR(AND(INDEX(Paramètres!$J$7:$J$41,$AB181)&gt;0,IF(INDEX(Paramètres!$J$7:$J$41,$AB181)&lt;=INDEX(Paramètres!$K$7:$K$41,$AB181),AND($AC181&gt;=INDEX(Paramètres!$J$7:$J$41,$AB181),$AC181&lt;=INDEX(Paramètres!$K$7:$K$41,$AB181)),OR($AC181&gt;=INDEX(Paramètres!$J$7:$J$41,$AB181),$AC181&lt;=INDEX(Paramètres!$K$7:$K$41,$AB181)))),AND(INDEX(Paramètres!$L$7:$L$41,$AB181)&gt;0,IF(INDEX(Paramètres!$L$7:$L$41,$AB181)&lt;=INDEX(Paramètres!$M$7:$M$41,$AB181),AND($AC181&gt;=INDEX(Paramètres!$L$7:$L$41,$AB181),$AC181&lt;=INDEX(Paramètres!$M$7:$M$41,$AB181)),OR($AC181&gt;=INDEX(Paramètres!$L$7:$L$41,$AB181),$AC181&lt;=INDEX(Paramètres!$M$7:$M$41,$AB181))))),1,0))</f>
        <v>0</v>
      </c>
      <c r="AE181" s="46">
        <f>IF($X181="",0,IF(INDEX(Fertilisants!$C$6:$C$45,$X181)="Oui",1,0))</f>
        <v>0</v>
      </c>
      <c r="AF181" s="46" t="str">
        <f t="shared" si="20"/>
        <v/>
      </c>
      <c r="AG181" s="46" t="str">
        <f t="shared" si="21"/>
        <v/>
      </c>
      <c r="AH181" s="46" t="str">
        <f t="shared" si="22"/>
        <v/>
      </c>
      <c r="AI181" s="46" t="str">
        <f t="shared" si="23"/>
        <v/>
      </c>
    </row>
    <row r="182" spans="1:35" ht="18" customHeight="1" x14ac:dyDescent="0.25">
      <c r="A182" s="42" t="str">
        <f>IF(B182="","",COUNT($B$6:B182))</f>
        <v/>
      </c>
      <c r="B182" s="26"/>
      <c r="C182" s="5"/>
      <c r="D182" s="28" t="str">
        <f>IF($W182="","",INDEX(Îlots!$N$6:$N$65,$W182))</f>
        <v/>
      </c>
      <c r="E182" s="5"/>
      <c r="F182" s="5"/>
      <c r="G182" s="30" t="str">
        <f>IF($X182="","",INDEX(Fertilisants!$B$6:$B$45,$X182))</f>
        <v/>
      </c>
      <c r="H182" s="43"/>
      <c r="I182" s="44"/>
      <c r="J182" s="30" t="str">
        <f>IF($X182="","",INDEX(Fertilisants!$D$6:$D$45,$X182))</f>
        <v/>
      </c>
      <c r="K182" s="35" t="str">
        <f t="shared" si="16"/>
        <v/>
      </c>
      <c r="L182" s="36" t="str">
        <f>IF(OR($I182="",$X182=""),"",$I182*N(INDEX(Fertilisants!$E$6:$E$45,$X182)))</f>
        <v/>
      </c>
      <c r="M182" s="36" t="str">
        <f>IF(OR($I182="",$X182=""),"",$I182*N(INDEX(Fertilisants!$G$6:$G$45,$X182)))</f>
        <v/>
      </c>
      <c r="N182" s="36" t="str">
        <f>IF(OR($I182="",$X182=""),"",$I182*N(INDEX(Fertilisants!$H$6:$H$45,$X182)))</f>
        <v/>
      </c>
      <c r="O182" s="36" t="str">
        <f>IF(OR($I182="",$X182=""),"",$I182*N(INDEX(Fertilisants!$I$6:$I$45,$X182)))</f>
        <v/>
      </c>
      <c r="P182" s="36" t="str">
        <f t="shared" si="17"/>
        <v/>
      </c>
      <c r="Q182" s="5"/>
      <c r="R182" s="5"/>
      <c r="S182" s="8"/>
      <c r="T182" s="45" t="str">
        <f t="shared" si="18"/>
        <v/>
      </c>
      <c r="U182" s="5"/>
      <c r="W182" s="46" t="str">
        <f>IF($C182="","",IFERROR(MATCH($C182,Îlots!$C$6:$C$65,0),""))</f>
        <v/>
      </c>
      <c r="X182" s="46" t="str">
        <f>IF($F182="","",IFERROR(MATCH($F182,Fertilisants!$A$6:$A$45,0),""))</f>
        <v/>
      </c>
      <c r="Y182" s="46" t="str">
        <f>IF($W182="","",INDEX(Îlots!$D$6:$D$65,$W182))</f>
        <v/>
      </c>
      <c r="Z182" s="46" t="str">
        <f>IF($W182="","",INDEX(Îlots!$F$6:$F$65,$W182))</f>
        <v/>
      </c>
      <c r="AA182" s="46" t="str">
        <f>IF($W182="","",IF($E182=ApportCouvert,OccCouvert,INDEX(Îlots!$O$6:$O$65,$W182)))</f>
        <v/>
      </c>
      <c r="AB182" s="46" t="str">
        <f>IF(OR($AA182="",$G182="",$Z182="Non"),"",IFERROR(MATCH($AA182&amp;" | "&amp;$G182,Paramètres!$I$7:$I$41,0),""))</f>
        <v/>
      </c>
      <c r="AC182" s="46" t="str">
        <f t="shared" si="19"/>
        <v/>
      </c>
      <c r="AD182" s="46">
        <f>IF(OR($AB182="",$AC182=""),0,IF(OR(AND(INDEX(Paramètres!$J$7:$J$41,$AB182)&gt;0,IF(INDEX(Paramètres!$J$7:$J$41,$AB182)&lt;=INDEX(Paramètres!$K$7:$K$41,$AB182),AND($AC182&gt;=INDEX(Paramètres!$J$7:$J$41,$AB182),$AC182&lt;=INDEX(Paramètres!$K$7:$K$41,$AB182)),OR($AC182&gt;=INDEX(Paramètres!$J$7:$J$41,$AB182),$AC182&lt;=INDEX(Paramètres!$K$7:$K$41,$AB182)))),AND(INDEX(Paramètres!$L$7:$L$41,$AB182)&gt;0,IF(INDEX(Paramètres!$L$7:$L$41,$AB182)&lt;=INDEX(Paramètres!$M$7:$M$41,$AB182),AND($AC182&gt;=INDEX(Paramètres!$L$7:$L$41,$AB182),$AC182&lt;=INDEX(Paramètres!$M$7:$M$41,$AB182)),OR($AC182&gt;=INDEX(Paramètres!$L$7:$L$41,$AB182),$AC182&lt;=INDEX(Paramètres!$M$7:$M$41,$AB182))))),1,0))</f>
        <v>0</v>
      </c>
      <c r="AE182" s="46">
        <f>IF($X182="",0,IF(INDEX(Fertilisants!$C$6:$C$45,$X182)="Oui",1,0))</f>
        <v>0</v>
      </c>
      <c r="AF182" s="46" t="str">
        <f t="shared" si="20"/>
        <v/>
      </c>
      <c r="AG182" s="46" t="str">
        <f t="shared" si="21"/>
        <v/>
      </c>
      <c r="AH182" s="46" t="str">
        <f t="shared" si="22"/>
        <v/>
      </c>
      <c r="AI182" s="46" t="str">
        <f t="shared" si="23"/>
        <v/>
      </c>
    </row>
    <row r="183" spans="1:35" ht="18" customHeight="1" x14ac:dyDescent="0.25">
      <c r="A183" s="42" t="str">
        <f>IF(B183="","",COUNT($B$6:B183))</f>
        <v/>
      </c>
      <c r="B183" s="26"/>
      <c r="C183" s="5"/>
      <c r="D183" s="28" t="str">
        <f>IF($W183="","",INDEX(Îlots!$N$6:$N$65,$W183))</f>
        <v/>
      </c>
      <c r="E183" s="5"/>
      <c r="F183" s="5"/>
      <c r="G183" s="30" t="str">
        <f>IF($X183="","",INDEX(Fertilisants!$B$6:$B$45,$X183))</f>
        <v/>
      </c>
      <c r="H183" s="43"/>
      <c r="I183" s="44"/>
      <c r="J183" s="30" t="str">
        <f>IF($X183="","",INDEX(Fertilisants!$D$6:$D$45,$X183))</f>
        <v/>
      </c>
      <c r="K183" s="35" t="str">
        <f t="shared" si="16"/>
        <v/>
      </c>
      <c r="L183" s="36" t="str">
        <f>IF(OR($I183="",$X183=""),"",$I183*N(INDEX(Fertilisants!$E$6:$E$45,$X183)))</f>
        <v/>
      </c>
      <c r="M183" s="36" t="str">
        <f>IF(OR($I183="",$X183=""),"",$I183*N(INDEX(Fertilisants!$G$6:$G$45,$X183)))</f>
        <v/>
      </c>
      <c r="N183" s="36" t="str">
        <f>IF(OR($I183="",$X183=""),"",$I183*N(INDEX(Fertilisants!$H$6:$H$45,$X183)))</f>
        <v/>
      </c>
      <c r="O183" s="36" t="str">
        <f>IF(OR($I183="",$X183=""),"",$I183*N(INDEX(Fertilisants!$I$6:$I$45,$X183)))</f>
        <v/>
      </c>
      <c r="P183" s="36" t="str">
        <f t="shared" si="17"/>
        <v/>
      </c>
      <c r="Q183" s="5"/>
      <c r="R183" s="5"/>
      <c r="S183" s="8"/>
      <c r="T183" s="45" t="str">
        <f t="shared" si="18"/>
        <v/>
      </c>
      <c r="U183" s="5"/>
      <c r="W183" s="46" t="str">
        <f>IF($C183="","",IFERROR(MATCH($C183,Îlots!$C$6:$C$65,0),""))</f>
        <v/>
      </c>
      <c r="X183" s="46" t="str">
        <f>IF($F183="","",IFERROR(MATCH($F183,Fertilisants!$A$6:$A$45,0),""))</f>
        <v/>
      </c>
      <c r="Y183" s="46" t="str">
        <f>IF($W183="","",INDEX(Îlots!$D$6:$D$65,$W183))</f>
        <v/>
      </c>
      <c r="Z183" s="46" t="str">
        <f>IF($W183="","",INDEX(Îlots!$F$6:$F$65,$W183))</f>
        <v/>
      </c>
      <c r="AA183" s="46" t="str">
        <f>IF($W183="","",IF($E183=ApportCouvert,OccCouvert,INDEX(Îlots!$O$6:$O$65,$W183)))</f>
        <v/>
      </c>
      <c r="AB183" s="46" t="str">
        <f>IF(OR($AA183="",$G183="",$Z183="Non"),"",IFERROR(MATCH($AA183&amp;" | "&amp;$G183,Paramètres!$I$7:$I$41,0),""))</f>
        <v/>
      </c>
      <c r="AC183" s="46" t="str">
        <f t="shared" si="19"/>
        <v/>
      </c>
      <c r="AD183" s="46">
        <f>IF(OR($AB183="",$AC183=""),0,IF(OR(AND(INDEX(Paramètres!$J$7:$J$41,$AB183)&gt;0,IF(INDEX(Paramètres!$J$7:$J$41,$AB183)&lt;=INDEX(Paramètres!$K$7:$K$41,$AB183),AND($AC183&gt;=INDEX(Paramètres!$J$7:$J$41,$AB183),$AC183&lt;=INDEX(Paramètres!$K$7:$K$41,$AB183)),OR($AC183&gt;=INDEX(Paramètres!$J$7:$J$41,$AB183),$AC183&lt;=INDEX(Paramètres!$K$7:$K$41,$AB183)))),AND(INDEX(Paramètres!$L$7:$L$41,$AB183)&gt;0,IF(INDEX(Paramètres!$L$7:$L$41,$AB183)&lt;=INDEX(Paramètres!$M$7:$M$41,$AB183),AND($AC183&gt;=INDEX(Paramètres!$L$7:$L$41,$AB183),$AC183&lt;=INDEX(Paramètres!$M$7:$M$41,$AB183)),OR($AC183&gt;=INDEX(Paramètres!$L$7:$L$41,$AB183),$AC183&lt;=INDEX(Paramètres!$M$7:$M$41,$AB183))))),1,0))</f>
        <v>0</v>
      </c>
      <c r="AE183" s="46">
        <f>IF($X183="",0,IF(INDEX(Fertilisants!$C$6:$C$45,$X183)="Oui",1,0))</f>
        <v>0</v>
      </c>
      <c r="AF183" s="46" t="str">
        <f t="shared" si="20"/>
        <v/>
      </c>
      <c r="AG183" s="46" t="str">
        <f t="shared" si="21"/>
        <v/>
      </c>
      <c r="AH183" s="46" t="str">
        <f t="shared" si="22"/>
        <v/>
      </c>
      <c r="AI183" s="46" t="str">
        <f t="shared" si="23"/>
        <v/>
      </c>
    </row>
    <row r="184" spans="1:35" ht="18" customHeight="1" x14ac:dyDescent="0.25">
      <c r="A184" s="42" t="str">
        <f>IF(B184="","",COUNT($B$6:B184))</f>
        <v/>
      </c>
      <c r="B184" s="26"/>
      <c r="C184" s="5"/>
      <c r="D184" s="28" t="str">
        <f>IF($W184="","",INDEX(Îlots!$N$6:$N$65,$W184))</f>
        <v/>
      </c>
      <c r="E184" s="5"/>
      <c r="F184" s="5"/>
      <c r="G184" s="30" t="str">
        <f>IF($X184="","",INDEX(Fertilisants!$B$6:$B$45,$X184))</f>
        <v/>
      </c>
      <c r="H184" s="43"/>
      <c r="I184" s="44"/>
      <c r="J184" s="30" t="str">
        <f>IF($X184="","",INDEX(Fertilisants!$D$6:$D$45,$X184))</f>
        <v/>
      </c>
      <c r="K184" s="35" t="str">
        <f t="shared" si="16"/>
        <v/>
      </c>
      <c r="L184" s="36" t="str">
        <f>IF(OR($I184="",$X184=""),"",$I184*N(INDEX(Fertilisants!$E$6:$E$45,$X184)))</f>
        <v/>
      </c>
      <c r="M184" s="36" t="str">
        <f>IF(OR($I184="",$X184=""),"",$I184*N(INDEX(Fertilisants!$G$6:$G$45,$X184)))</f>
        <v/>
      </c>
      <c r="N184" s="36" t="str">
        <f>IF(OR($I184="",$X184=""),"",$I184*N(INDEX(Fertilisants!$H$6:$H$45,$X184)))</f>
        <v/>
      </c>
      <c r="O184" s="36" t="str">
        <f>IF(OR($I184="",$X184=""),"",$I184*N(INDEX(Fertilisants!$I$6:$I$45,$X184)))</f>
        <v/>
      </c>
      <c r="P184" s="36" t="str">
        <f t="shared" si="17"/>
        <v/>
      </c>
      <c r="Q184" s="5"/>
      <c r="R184" s="5"/>
      <c r="S184" s="8"/>
      <c r="T184" s="45" t="str">
        <f t="shared" si="18"/>
        <v/>
      </c>
      <c r="U184" s="5"/>
      <c r="W184" s="46" t="str">
        <f>IF($C184="","",IFERROR(MATCH($C184,Îlots!$C$6:$C$65,0),""))</f>
        <v/>
      </c>
      <c r="X184" s="46" t="str">
        <f>IF($F184="","",IFERROR(MATCH($F184,Fertilisants!$A$6:$A$45,0),""))</f>
        <v/>
      </c>
      <c r="Y184" s="46" t="str">
        <f>IF($W184="","",INDEX(Îlots!$D$6:$D$65,$W184))</f>
        <v/>
      </c>
      <c r="Z184" s="46" t="str">
        <f>IF($W184="","",INDEX(Îlots!$F$6:$F$65,$W184))</f>
        <v/>
      </c>
      <c r="AA184" s="46" t="str">
        <f>IF($W184="","",IF($E184=ApportCouvert,OccCouvert,INDEX(Îlots!$O$6:$O$65,$W184)))</f>
        <v/>
      </c>
      <c r="AB184" s="46" t="str">
        <f>IF(OR($AA184="",$G184="",$Z184="Non"),"",IFERROR(MATCH($AA184&amp;" | "&amp;$G184,Paramètres!$I$7:$I$41,0),""))</f>
        <v/>
      </c>
      <c r="AC184" s="46" t="str">
        <f t="shared" si="19"/>
        <v/>
      </c>
      <c r="AD184" s="46">
        <f>IF(OR($AB184="",$AC184=""),0,IF(OR(AND(INDEX(Paramètres!$J$7:$J$41,$AB184)&gt;0,IF(INDEX(Paramètres!$J$7:$J$41,$AB184)&lt;=INDEX(Paramètres!$K$7:$K$41,$AB184),AND($AC184&gt;=INDEX(Paramètres!$J$7:$J$41,$AB184),$AC184&lt;=INDEX(Paramètres!$K$7:$K$41,$AB184)),OR($AC184&gt;=INDEX(Paramètres!$J$7:$J$41,$AB184),$AC184&lt;=INDEX(Paramètres!$K$7:$K$41,$AB184)))),AND(INDEX(Paramètres!$L$7:$L$41,$AB184)&gt;0,IF(INDEX(Paramètres!$L$7:$L$41,$AB184)&lt;=INDEX(Paramètres!$M$7:$M$41,$AB184),AND($AC184&gt;=INDEX(Paramètres!$L$7:$L$41,$AB184),$AC184&lt;=INDEX(Paramètres!$M$7:$M$41,$AB184)),OR($AC184&gt;=INDEX(Paramètres!$L$7:$L$41,$AB184),$AC184&lt;=INDEX(Paramètres!$M$7:$M$41,$AB184))))),1,0))</f>
        <v>0</v>
      </c>
      <c r="AE184" s="46">
        <f>IF($X184="",0,IF(INDEX(Fertilisants!$C$6:$C$45,$X184)="Oui",1,0))</f>
        <v>0</v>
      </c>
      <c r="AF184" s="46" t="str">
        <f t="shared" si="20"/>
        <v/>
      </c>
      <c r="AG184" s="46" t="str">
        <f t="shared" si="21"/>
        <v/>
      </c>
      <c r="AH184" s="46" t="str">
        <f t="shared" si="22"/>
        <v/>
      </c>
      <c r="AI184" s="46" t="str">
        <f t="shared" si="23"/>
        <v/>
      </c>
    </row>
    <row r="185" spans="1:35" ht="18" customHeight="1" x14ac:dyDescent="0.25">
      <c r="A185" s="42" t="str">
        <f>IF(B185="","",COUNT($B$6:B185))</f>
        <v/>
      </c>
      <c r="B185" s="26"/>
      <c r="C185" s="5"/>
      <c r="D185" s="28" t="str">
        <f>IF($W185="","",INDEX(Îlots!$N$6:$N$65,$W185))</f>
        <v/>
      </c>
      <c r="E185" s="5"/>
      <c r="F185" s="5"/>
      <c r="G185" s="30" t="str">
        <f>IF($X185="","",INDEX(Fertilisants!$B$6:$B$45,$X185))</f>
        <v/>
      </c>
      <c r="H185" s="43"/>
      <c r="I185" s="44"/>
      <c r="J185" s="30" t="str">
        <f>IF($X185="","",INDEX(Fertilisants!$D$6:$D$45,$X185))</f>
        <v/>
      </c>
      <c r="K185" s="35" t="str">
        <f t="shared" si="16"/>
        <v/>
      </c>
      <c r="L185" s="36" t="str">
        <f>IF(OR($I185="",$X185=""),"",$I185*N(INDEX(Fertilisants!$E$6:$E$45,$X185)))</f>
        <v/>
      </c>
      <c r="M185" s="36" t="str">
        <f>IF(OR($I185="",$X185=""),"",$I185*N(INDEX(Fertilisants!$G$6:$G$45,$X185)))</f>
        <v/>
      </c>
      <c r="N185" s="36" t="str">
        <f>IF(OR($I185="",$X185=""),"",$I185*N(INDEX(Fertilisants!$H$6:$H$45,$X185)))</f>
        <v/>
      </c>
      <c r="O185" s="36" t="str">
        <f>IF(OR($I185="",$X185=""),"",$I185*N(INDEX(Fertilisants!$I$6:$I$45,$X185)))</f>
        <v/>
      </c>
      <c r="P185" s="36" t="str">
        <f t="shared" si="17"/>
        <v/>
      </c>
      <c r="Q185" s="5"/>
      <c r="R185" s="5"/>
      <c r="S185" s="8"/>
      <c r="T185" s="45" t="str">
        <f t="shared" si="18"/>
        <v/>
      </c>
      <c r="U185" s="5"/>
      <c r="W185" s="46" t="str">
        <f>IF($C185="","",IFERROR(MATCH($C185,Îlots!$C$6:$C$65,0),""))</f>
        <v/>
      </c>
      <c r="X185" s="46" t="str">
        <f>IF($F185="","",IFERROR(MATCH($F185,Fertilisants!$A$6:$A$45,0),""))</f>
        <v/>
      </c>
      <c r="Y185" s="46" t="str">
        <f>IF($W185="","",INDEX(Îlots!$D$6:$D$65,$W185))</f>
        <v/>
      </c>
      <c r="Z185" s="46" t="str">
        <f>IF($W185="","",INDEX(Îlots!$F$6:$F$65,$W185))</f>
        <v/>
      </c>
      <c r="AA185" s="46" t="str">
        <f>IF($W185="","",IF($E185=ApportCouvert,OccCouvert,INDEX(Îlots!$O$6:$O$65,$W185)))</f>
        <v/>
      </c>
      <c r="AB185" s="46" t="str">
        <f>IF(OR($AA185="",$G185="",$Z185="Non"),"",IFERROR(MATCH($AA185&amp;" | "&amp;$G185,Paramètres!$I$7:$I$41,0),""))</f>
        <v/>
      </c>
      <c r="AC185" s="46" t="str">
        <f t="shared" si="19"/>
        <v/>
      </c>
      <c r="AD185" s="46">
        <f>IF(OR($AB185="",$AC185=""),0,IF(OR(AND(INDEX(Paramètres!$J$7:$J$41,$AB185)&gt;0,IF(INDEX(Paramètres!$J$7:$J$41,$AB185)&lt;=INDEX(Paramètres!$K$7:$K$41,$AB185),AND($AC185&gt;=INDEX(Paramètres!$J$7:$J$41,$AB185),$AC185&lt;=INDEX(Paramètres!$K$7:$K$41,$AB185)),OR($AC185&gt;=INDEX(Paramètres!$J$7:$J$41,$AB185),$AC185&lt;=INDEX(Paramètres!$K$7:$K$41,$AB185)))),AND(INDEX(Paramètres!$L$7:$L$41,$AB185)&gt;0,IF(INDEX(Paramètres!$L$7:$L$41,$AB185)&lt;=INDEX(Paramètres!$M$7:$M$41,$AB185),AND($AC185&gt;=INDEX(Paramètres!$L$7:$L$41,$AB185),$AC185&lt;=INDEX(Paramètres!$M$7:$M$41,$AB185)),OR($AC185&gt;=INDEX(Paramètres!$L$7:$L$41,$AB185),$AC185&lt;=INDEX(Paramètres!$M$7:$M$41,$AB185))))),1,0))</f>
        <v>0</v>
      </c>
      <c r="AE185" s="46">
        <f>IF($X185="",0,IF(INDEX(Fertilisants!$C$6:$C$45,$X185)="Oui",1,0))</f>
        <v>0</v>
      </c>
      <c r="AF185" s="46" t="str">
        <f t="shared" si="20"/>
        <v/>
      </c>
      <c r="AG185" s="46" t="str">
        <f t="shared" si="21"/>
        <v/>
      </c>
      <c r="AH185" s="46" t="str">
        <f t="shared" si="22"/>
        <v/>
      </c>
      <c r="AI185" s="46" t="str">
        <f t="shared" si="23"/>
        <v/>
      </c>
    </row>
    <row r="186" spans="1:35" ht="18" customHeight="1" x14ac:dyDescent="0.25">
      <c r="A186" s="42" t="str">
        <f>IF(B186="","",COUNT($B$6:B186))</f>
        <v/>
      </c>
      <c r="B186" s="26"/>
      <c r="C186" s="5"/>
      <c r="D186" s="28" t="str">
        <f>IF($W186="","",INDEX(Îlots!$N$6:$N$65,$W186))</f>
        <v/>
      </c>
      <c r="E186" s="5"/>
      <c r="F186" s="5"/>
      <c r="G186" s="30" t="str">
        <f>IF($X186="","",INDEX(Fertilisants!$B$6:$B$45,$X186))</f>
        <v/>
      </c>
      <c r="H186" s="43"/>
      <c r="I186" s="44"/>
      <c r="J186" s="30" t="str">
        <f>IF($X186="","",INDEX(Fertilisants!$D$6:$D$45,$X186))</f>
        <v/>
      </c>
      <c r="K186" s="35" t="str">
        <f t="shared" si="16"/>
        <v/>
      </c>
      <c r="L186" s="36" t="str">
        <f>IF(OR($I186="",$X186=""),"",$I186*N(INDEX(Fertilisants!$E$6:$E$45,$X186)))</f>
        <v/>
      </c>
      <c r="M186" s="36" t="str">
        <f>IF(OR($I186="",$X186=""),"",$I186*N(INDEX(Fertilisants!$G$6:$G$45,$X186)))</f>
        <v/>
      </c>
      <c r="N186" s="36" t="str">
        <f>IF(OR($I186="",$X186=""),"",$I186*N(INDEX(Fertilisants!$H$6:$H$45,$X186)))</f>
        <v/>
      </c>
      <c r="O186" s="36" t="str">
        <f>IF(OR($I186="",$X186=""),"",$I186*N(INDEX(Fertilisants!$I$6:$I$45,$X186)))</f>
        <v/>
      </c>
      <c r="P186" s="36" t="str">
        <f t="shared" si="17"/>
        <v/>
      </c>
      <c r="Q186" s="5"/>
      <c r="R186" s="5"/>
      <c r="S186" s="8"/>
      <c r="T186" s="45" t="str">
        <f t="shared" si="18"/>
        <v/>
      </c>
      <c r="U186" s="5"/>
      <c r="W186" s="46" t="str">
        <f>IF($C186="","",IFERROR(MATCH($C186,Îlots!$C$6:$C$65,0),""))</f>
        <v/>
      </c>
      <c r="X186" s="46" t="str">
        <f>IF($F186="","",IFERROR(MATCH($F186,Fertilisants!$A$6:$A$45,0),""))</f>
        <v/>
      </c>
      <c r="Y186" s="46" t="str">
        <f>IF($W186="","",INDEX(Îlots!$D$6:$D$65,$W186))</f>
        <v/>
      </c>
      <c r="Z186" s="46" t="str">
        <f>IF($W186="","",INDEX(Îlots!$F$6:$F$65,$W186))</f>
        <v/>
      </c>
      <c r="AA186" s="46" t="str">
        <f>IF($W186="","",IF($E186=ApportCouvert,OccCouvert,INDEX(Îlots!$O$6:$O$65,$W186)))</f>
        <v/>
      </c>
      <c r="AB186" s="46" t="str">
        <f>IF(OR($AA186="",$G186="",$Z186="Non"),"",IFERROR(MATCH($AA186&amp;" | "&amp;$G186,Paramètres!$I$7:$I$41,0),""))</f>
        <v/>
      </c>
      <c r="AC186" s="46" t="str">
        <f t="shared" si="19"/>
        <v/>
      </c>
      <c r="AD186" s="46">
        <f>IF(OR($AB186="",$AC186=""),0,IF(OR(AND(INDEX(Paramètres!$J$7:$J$41,$AB186)&gt;0,IF(INDEX(Paramètres!$J$7:$J$41,$AB186)&lt;=INDEX(Paramètres!$K$7:$K$41,$AB186),AND($AC186&gt;=INDEX(Paramètres!$J$7:$J$41,$AB186),$AC186&lt;=INDEX(Paramètres!$K$7:$K$41,$AB186)),OR($AC186&gt;=INDEX(Paramètres!$J$7:$J$41,$AB186),$AC186&lt;=INDEX(Paramètres!$K$7:$K$41,$AB186)))),AND(INDEX(Paramètres!$L$7:$L$41,$AB186)&gt;0,IF(INDEX(Paramètres!$L$7:$L$41,$AB186)&lt;=INDEX(Paramètres!$M$7:$M$41,$AB186),AND($AC186&gt;=INDEX(Paramètres!$L$7:$L$41,$AB186),$AC186&lt;=INDEX(Paramètres!$M$7:$M$41,$AB186)),OR($AC186&gt;=INDEX(Paramètres!$L$7:$L$41,$AB186),$AC186&lt;=INDEX(Paramètres!$M$7:$M$41,$AB186))))),1,0))</f>
        <v>0</v>
      </c>
      <c r="AE186" s="46">
        <f>IF($X186="",0,IF(INDEX(Fertilisants!$C$6:$C$45,$X186)="Oui",1,0))</f>
        <v>0</v>
      </c>
      <c r="AF186" s="46" t="str">
        <f t="shared" si="20"/>
        <v/>
      </c>
      <c r="AG186" s="46" t="str">
        <f t="shared" si="21"/>
        <v/>
      </c>
      <c r="AH186" s="46" t="str">
        <f t="shared" si="22"/>
        <v/>
      </c>
      <c r="AI186" s="46" t="str">
        <f t="shared" si="23"/>
        <v/>
      </c>
    </row>
    <row r="187" spans="1:35" ht="18" customHeight="1" x14ac:dyDescent="0.25">
      <c r="A187" s="42" t="str">
        <f>IF(B187="","",COUNT($B$6:B187))</f>
        <v/>
      </c>
      <c r="B187" s="26"/>
      <c r="C187" s="5"/>
      <c r="D187" s="28" t="str">
        <f>IF($W187="","",INDEX(Îlots!$N$6:$N$65,$W187))</f>
        <v/>
      </c>
      <c r="E187" s="5"/>
      <c r="F187" s="5"/>
      <c r="G187" s="30" t="str">
        <f>IF($X187="","",INDEX(Fertilisants!$B$6:$B$45,$X187))</f>
        <v/>
      </c>
      <c r="H187" s="43"/>
      <c r="I187" s="44"/>
      <c r="J187" s="30" t="str">
        <f>IF($X187="","",INDEX(Fertilisants!$D$6:$D$45,$X187))</f>
        <v/>
      </c>
      <c r="K187" s="35" t="str">
        <f t="shared" si="16"/>
        <v/>
      </c>
      <c r="L187" s="36" t="str">
        <f>IF(OR($I187="",$X187=""),"",$I187*N(INDEX(Fertilisants!$E$6:$E$45,$X187)))</f>
        <v/>
      </c>
      <c r="M187" s="36" t="str">
        <f>IF(OR($I187="",$X187=""),"",$I187*N(INDEX(Fertilisants!$G$6:$G$45,$X187)))</f>
        <v/>
      </c>
      <c r="N187" s="36" t="str">
        <f>IF(OR($I187="",$X187=""),"",$I187*N(INDEX(Fertilisants!$H$6:$H$45,$X187)))</f>
        <v/>
      </c>
      <c r="O187" s="36" t="str">
        <f>IF(OR($I187="",$X187=""),"",$I187*N(INDEX(Fertilisants!$I$6:$I$45,$X187)))</f>
        <v/>
      </c>
      <c r="P187" s="36" t="str">
        <f t="shared" si="17"/>
        <v/>
      </c>
      <c r="Q187" s="5"/>
      <c r="R187" s="5"/>
      <c r="S187" s="8"/>
      <c r="T187" s="45" t="str">
        <f t="shared" si="18"/>
        <v/>
      </c>
      <c r="U187" s="5"/>
      <c r="W187" s="46" t="str">
        <f>IF($C187="","",IFERROR(MATCH($C187,Îlots!$C$6:$C$65,0),""))</f>
        <v/>
      </c>
      <c r="X187" s="46" t="str">
        <f>IF($F187="","",IFERROR(MATCH($F187,Fertilisants!$A$6:$A$45,0),""))</f>
        <v/>
      </c>
      <c r="Y187" s="46" t="str">
        <f>IF($W187="","",INDEX(Îlots!$D$6:$D$65,$W187))</f>
        <v/>
      </c>
      <c r="Z187" s="46" t="str">
        <f>IF($W187="","",INDEX(Îlots!$F$6:$F$65,$W187))</f>
        <v/>
      </c>
      <c r="AA187" s="46" t="str">
        <f>IF($W187="","",IF($E187=ApportCouvert,OccCouvert,INDEX(Îlots!$O$6:$O$65,$W187)))</f>
        <v/>
      </c>
      <c r="AB187" s="46" t="str">
        <f>IF(OR($AA187="",$G187="",$Z187="Non"),"",IFERROR(MATCH($AA187&amp;" | "&amp;$G187,Paramètres!$I$7:$I$41,0),""))</f>
        <v/>
      </c>
      <c r="AC187" s="46" t="str">
        <f t="shared" si="19"/>
        <v/>
      </c>
      <c r="AD187" s="46">
        <f>IF(OR($AB187="",$AC187=""),0,IF(OR(AND(INDEX(Paramètres!$J$7:$J$41,$AB187)&gt;0,IF(INDEX(Paramètres!$J$7:$J$41,$AB187)&lt;=INDEX(Paramètres!$K$7:$K$41,$AB187),AND($AC187&gt;=INDEX(Paramètres!$J$7:$J$41,$AB187),$AC187&lt;=INDEX(Paramètres!$K$7:$K$41,$AB187)),OR($AC187&gt;=INDEX(Paramètres!$J$7:$J$41,$AB187),$AC187&lt;=INDEX(Paramètres!$K$7:$K$41,$AB187)))),AND(INDEX(Paramètres!$L$7:$L$41,$AB187)&gt;0,IF(INDEX(Paramètres!$L$7:$L$41,$AB187)&lt;=INDEX(Paramètres!$M$7:$M$41,$AB187),AND($AC187&gt;=INDEX(Paramètres!$L$7:$L$41,$AB187),$AC187&lt;=INDEX(Paramètres!$M$7:$M$41,$AB187)),OR($AC187&gt;=INDEX(Paramètres!$L$7:$L$41,$AB187),$AC187&lt;=INDEX(Paramètres!$M$7:$M$41,$AB187))))),1,0))</f>
        <v>0</v>
      </c>
      <c r="AE187" s="46">
        <f>IF($X187="",0,IF(INDEX(Fertilisants!$C$6:$C$45,$X187)="Oui",1,0))</f>
        <v>0</v>
      </c>
      <c r="AF187" s="46" t="str">
        <f t="shared" si="20"/>
        <v/>
      </c>
      <c r="AG187" s="46" t="str">
        <f t="shared" si="21"/>
        <v/>
      </c>
      <c r="AH187" s="46" t="str">
        <f t="shared" si="22"/>
        <v/>
      </c>
      <c r="AI187" s="46" t="str">
        <f t="shared" si="23"/>
        <v/>
      </c>
    </row>
    <row r="188" spans="1:35" ht="18" customHeight="1" x14ac:dyDescent="0.25">
      <c r="A188" s="42" t="str">
        <f>IF(B188="","",COUNT($B$6:B188))</f>
        <v/>
      </c>
      <c r="B188" s="26"/>
      <c r="C188" s="5"/>
      <c r="D188" s="28" t="str">
        <f>IF($W188="","",INDEX(Îlots!$N$6:$N$65,$W188))</f>
        <v/>
      </c>
      <c r="E188" s="5"/>
      <c r="F188" s="5"/>
      <c r="G188" s="30" t="str">
        <f>IF($X188="","",INDEX(Fertilisants!$B$6:$B$45,$X188))</f>
        <v/>
      </c>
      <c r="H188" s="43"/>
      <c r="I188" s="44"/>
      <c r="J188" s="30" t="str">
        <f>IF($X188="","",INDEX(Fertilisants!$D$6:$D$45,$X188))</f>
        <v/>
      </c>
      <c r="K188" s="35" t="str">
        <f t="shared" si="16"/>
        <v/>
      </c>
      <c r="L188" s="36" t="str">
        <f>IF(OR($I188="",$X188=""),"",$I188*N(INDEX(Fertilisants!$E$6:$E$45,$X188)))</f>
        <v/>
      </c>
      <c r="M188" s="36" t="str">
        <f>IF(OR($I188="",$X188=""),"",$I188*N(INDEX(Fertilisants!$G$6:$G$45,$X188)))</f>
        <v/>
      </c>
      <c r="N188" s="36" t="str">
        <f>IF(OR($I188="",$X188=""),"",$I188*N(INDEX(Fertilisants!$H$6:$H$45,$X188)))</f>
        <v/>
      </c>
      <c r="O188" s="36" t="str">
        <f>IF(OR($I188="",$X188=""),"",$I188*N(INDEX(Fertilisants!$I$6:$I$45,$X188)))</f>
        <v/>
      </c>
      <c r="P188" s="36" t="str">
        <f t="shared" si="17"/>
        <v/>
      </c>
      <c r="Q188" s="5"/>
      <c r="R188" s="5"/>
      <c r="S188" s="8"/>
      <c r="T188" s="45" t="str">
        <f t="shared" si="18"/>
        <v/>
      </c>
      <c r="U188" s="5"/>
      <c r="W188" s="46" t="str">
        <f>IF($C188="","",IFERROR(MATCH($C188,Îlots!$C$6:$C$65,0),""))</f>
        <v/>
      </c>
      <c r="X188" s="46" t="str">
        <f>IF($F188="","",IFERROR(MATCH($F188,Fertilisants!$A$6:$A$45,0),""))</f>
        <v/>
      </c>
      <c r="Y188" s="46" t="str">
        <f>IF($W188="","",INDEX(Îlots!$D$6:$D$65,$W188))</f>
        <v/>
      </c>
      <c r="Z188" s="46" t="str">
        <f>IF($W188="","",INDEX(Îlots!$F$6:$F$65,$W188))</f>
        <v/>
      </c>
      <c r="AA188" s="46" t="str">
        <f>IF($W188="","",IF($E188=ApportCouvert,OccCouvert,INDEX(Îlots!$O$6:$O$65,$W188)))</f>
        <v/>
      </c>
      <c r="AB188" s="46" t="str">
        <f>IF(OR($AA188="",$G188="",$Z188="Non"),"",IFERROR(MATCH($AA188&amp;" | "&amp;$G188,Paramètres!$I$7:$I$41,0),""))</f>
        <v/>
      </c>
      <c r="AC188" s="46" t="str">
        <f t="shared" si="19"/>
        <v/>
      </c>
      <c r="AD188" s="46">
        <f>IF(OR($AB188="",$AC188=""),0,IF(OR(AND(INDEX(Paramètres!$J$7:$J$41,$AB188)&gt;0,IF(INDEX(Paramètres!$J$7:$J$41,$AB188)&lt;=INDEX(Paramètres!$K$7:$K$41,$AB188),AND($AC188&gt;=INDEX(Paramètres!$J$7:$J$41,$AB188),$AC188&lt;=INDEX(Paramètres!$K$7:$K$41,$AB188)),OR($AC188&gt;=INDEX(Paramètres!$J$7:$J$41,$AB188),$AC188&lt;=INDEX(Paramètres!$K$7:$K$41,$AB188)))),AND(INDEX(Paramètres!$L$7:$L$41,$AB188)&gt;0,IF(INDEX(Paramètres!$L$7:$L$41,$AB188)&lt;=INDEX(Paramètres!$M$7:$M$41,$AB188),AND($AC188&gt;=INDEX(Paramètres!$L$7:$L$41,$AB188),$AC188&lt;=INDEX(Paramètres!$M$7:$M$41,$AB188)),OR($AC188&gt;=INDEX(Paramètres!$L$7:$L$41,$AB188),$AC188&lt;=INDEX(Paramètres!$M$7:$M$41,$AB188))))),1,0))</f>
        <v>0</v>
      </c>
      <c r="AE188" s="46">
        <f>IF($X188="",0,IF(INDEX(Fertilisants!$C$6:$C$45,$X188)="Oui",1,0))</f>
        <v>0</v>
      </c>
      <c r="AF188" s="46" t="str">
        <f t="shared" si="20"/>
        <v/>
      </c>
      <c r="AG188" s="46" t="str">
        <f t="shared" si="21"/>
        <v/>
      </c>
      <c r="AH188" s="46" t="str">
        <f t="shared" si="22"/>
        <v/>
      </c>
      <c r="AI188" s="46" t="str">
        <f t="shared" si="23"/>
        <v/>
      </c>
    </row>
    <row r="189" spans="1:35" ht="18" customHeight="1" x14ac:dyDescent="0.25">
      <c r="A189" s="42" t="str">
        <f>IF(B189="","",COUNT($B$6:B189))</f>
        <v/>
      </c>
      <c r="B189" s="26"/>
      <c r="C189" s="5"/>
      <c r="D189" s="28" t="str">
        <f>IF($W189="","",INDEX(Îlots!$N$6:$N$65,$W189))</f>
        <v/>
      </c>
      <c r="E189" s="5"/>
      <c r="F189" s="5"/>
      <c r="G189" s="30" t="str">
        <f>IF($X189="","",INDEX(Fertilisants!$B$6:$B$45,$X189))</f>
        <v/>
      </c>
      <c r="H189" s="43"/>
      <c r="I189" s="44"/>
      <c r="J189" s="30" t="str">
        <f>IF($X189="","",INDEX(Fertilisants!$D$6:$D$45,$X189))</f>
        <v/>
      </c>
      <c r="K189" s="35" t="str">
        <f t="shared" si="16"/>
        <v/>
      </c>
      <c r="L189" s="36" t="str">
        <f>IF(OR($I189="",$X189=""),"",$I189*N(INDEX(Fertilisants!$E$6:$E$45,$X189)))</f>
        <v/>
      </c>
      <c r="M189" s="36" t="str">
        <f>IF(OR($I189="",$X189=""),"",$I189*N(INDEX(Fertilisants!$G$6:$G$45,$X189)))</f>
        <v/>
      </c>
      <c r="N189" s="36" t="str">
        <f>IF(OR($I189="",$X189=""),"",$I189*N(INDEX(Fertilisants!$H$6:$H$45,$X189)))</f>
        <v/>
      </c>
      <c r="O189" s="36" t="str">
        <f>IF(OR($I189="",$X189=""),"",$I189*N(INDEX(Fertilisants!$I$6:$I$45,$X189)))</f>
        <v/>
      </c>
      <c r="P189" s="36" t="str">
        <f t="shared" si="17"/>
        <v/>
      </c>
      <c r="Q189" s="5"/>
      <c r="R189" s="5"/>
      <c r="S189" s="8"/>
      <c r="T189" s="45" t="str">
        <f t="shared" si="18"/>
        <v/>
      </c>
      <c r="U189" s="5"/>
      <c r="W189" s="46" t="str">
        <f>IF($C189="","",IFERROR(MATCH($C189,Îlots!$C$6:$C$65,0),""))</f>
        <v/>
      </c>
      <c r="X189" s="46" t="str">
        <f>IF($F189="","",IFERROR(MATCH($F189,Fertilisants!$A$6:$A$45,0),""))</f>
        <v/>
      </c>
      <c r="Y189" s="46" t="str">
        <f>IF($W189="","",INDEX(Îlots!$D$6:$D$65,$W189))</f>
        <v/>
      </c>
      <c r="Z189" s="46" t="str">
        <f>IF($W189="","",INDEX(Îlots!$F$6:$F$65,$W189))</f>
        <v/>
      </c>
      <c r="AA189" s="46" t="str">
        <f>IF($W189="","",IF($E189=ApportCouvert,OccCouvert,INDEX(Îlots!$O$6:$O$65,$W189)))</f>
        <v/>
      </c>
      <c r="AB189" s="46" t="str">
        <f>IF(OR($AA189="",$G189="",$Z189="Non"),"",IFERROR(MATCH($AA189&amp;" | "&amp;$G189,Paramètres!$I$7:$I$41,0),""))</f>
        <v/>
      </c>
      <c r="AC189" s="46" t="str">
        <f t="shared" si="19"/>
        <v/>
      </c>
      <c r="AD189" s="46">
        <f>IF(OR($AB189="",$AC189=""),0,IF(OR(AND(INDEX(Paramètres!$J$7:$J$41,$AB189)&gt;0,IF(INDEX(Paramètres!$J$7:$J$41,$AB189)&lt;=INDEX(Paramètres!$K$7:$K$41,$AB189),AND($AC189&gt;=INDEX(Paramètres!$J$7:$J$41,$AB189),$AC189&lt;=INDEX(Paramètres!$K$7:$K$41,$AB189)),OR($AC189&gt;=INDEX(Paramètres!$J$7:$J$41,$AB189),$AC189&lt;=INDEX(Paramètres!$K$7:$K$41,$AB189)))),AND(INDEX(Paramètres!$L$7:$L$41,$AB189)&gt;0,IF(INDEX(Paramètres!$L$7:$L$41,$AB189)&lt;=INDEX(Paramètres!$M$7:$M$41,$AB189),AND($AC189&gt;=INDEX(Paramètres!$L$7:$L$41,$AB189),$AC189&lt;=INDEX(Paramètres!$M$7:$M$41,$AB189)),OR($AC189&gt;=INDEX(Paramètres!$L$7:$L$41,$AB189),$AC189&lt;=INDEX(Paramètres!$M$7:$M$41,$AB189))))),1,0))</f>
        <v>0</v>
      </c>
      <c r="AE189" s="46">
        <f>IF($X189="",0,IF(INDEX(Fertilisants!$C$6:$C$45,$X189)="Oui",1,0))</f>
        <v>0</v>
      </c>
      <c r="AF189" s="46" t="str">
        <f t="shared" si="20"/>
        <v/>
      </c>
      <c r="AG189" s="46" t="str">
        <f t="shared" si="21"/>
        <v/>
      </c>
      <c r="AH189" s="46" t="str">
        <f t="shared" si="22"/>
        <v/>
      </c>
      <c r="AI189" s="46" t="str">
        <f t="shared" si="23"/>
        <v/>
      </c>
    </row>
    <row r="190" spans="1:35" ht="18" customHeight="1" x14ac:dyDescent="0.25">
      <c r="A190" s="42" t="str">
        <f>IF(B190="","",COUNT($B$6:B190))</f>
        <v/>
      </c>
      <c r="B190" s="26"/>
      <c r="C190" s="5"/>
      <c r="D190" s="28" t="str">
        <f>IF($W190="","",INDEX(Îlots!$N$6:$N$65,$W190))</f>
        <v/>
      </c>
      <c r="E190" s="5"/>
      <c r="F190" s="5"/>
      <c r="G190" s="30" t="str">
        <f>IF($X190="","",INDEX(Fertilisants!$B$6:$B$45,$X190))</f>
        <v/>
      </c>
      <c r="H190" s="43"/>
      <c r="I190" s="44"/>
      <c r="J190" s="30" t="str">
        <f>IF($X190="","",INDEX(Fertilisants!$D$6:$D$45,$X190))</f>
        <v/>
      </c>
      <c r="K190" s="35" t="str">
        <f t="shared" si="16"/>
        <v/>
      </c>
      <c r="L190" s="36" t="str">
        <f>IF(OR($I190="",$X190=""),"",$I190*N(INDEX(Fertilisants!$E$6:$E$45,$X190)))</f>
        <v/>
      </c>
      <c r="M190" s="36" t="str">
        <f>IF(OR($I190="",$X190=""),"",$I190*N(INDEX(Fertilisants!$G$6:$G$45,$X190)))</f>
        <v/>
      </c>
      <c r="N190" s="36" t="str">
        <f>IF(OR($I190="",$X190=""),"",$I190*N(INDEX(Fertilisants!$H$6:$H$45,$X190)))</f>
        <v/>
      </c>
      <c r="O190" s="36" t="str">
        <f>IF(OR($I190="",$X190=""),"",$I190*N(INDEX(Fertilisants!$I$6:$I$45,$X190)))</f>
        <v/>
      </c>
      <c r="P190" s="36" t="str">
        <f t="shared" si="17"/>
        <v/>
      </c>
      <c r="Q190" s="5"/>
      <c r="R190" s="5"/>
      <c r="S190" s="8"/>
      <c r="T190" s="45" t="str">
        <f t="shared" si="18"/>
        <v/>
      </c>
      <c r="U190" s="5"/>
      <c r="W190" s="46" t="str">
        <f>IF($C190="","",IFERROR(MATCH($C190,Îlots!$C$6:$C$65,0),""))</f>
        <v/>
      </c>
      <c r="X190" s="46" t="str">
        <f>IF($F190="","",IFERROR(MATCH($F190,Fertilisants!$A$6:$A$45,0),""))</f>
        <v/>
      </c>
      <c r="Y190" s="46" t="str">
        <f>IF($W190="","",INDEX(Îlots!$D$6:$D$65,$W190))</f>
        <v/>
      </c>
      <c r="Z190" s="46" t="str">
        <f>IF($W190="","",INDEX(Îlots!$F$6:$F$65,$W190))</f>
        <v/>
      </c>
      <c r="AA190" s="46" t="str">
        <f>IF($W190="","",IF($E190=ApportCouvert,OccCouvert,INDEX(Îlots!$O$6:$O$65,$W190)))</f>
        <v/>
      </c>
      <c r="AB190" s="46" t="str">
        <f>IF(OR($AA190="",$G190="",$Z190="Non"),"",IFERROR(MATCH($AA190&amp;" | "&amp;$G190,Paramètres!$I$7:$I$41,0),""))</f>
        <v/>
      </c>
      <c r="AC190" s="46" t="str">
        <f t="shared" si="19"/>
        <v/>
      </c>
      <c r="AD190" s="46">
        <f>IF(OR($AB190="",$AC190=""),0,IF(OR(AND(INDEX(Paramètres!$J$7:$J$41,$AB190)&gt;0,IF(INDEX(Paramètres!$J$7:$J$41,$AB190)&lt;=INDEX(Paramètres!$K$7:$K$41,$AB190),AND($AC190&gt;=INDEX(Paramètres!$J$7:$J$41,$AB190),$AC190&lt;=INDEX(Paramètres!$K$7:$K$41,$AB190)),OR($AC190&gt;=INDEX(Paramètres!$J$7:$J$41,$AB190),$AC190&lt;=INDEX(Paramètres!$K$7:$K$41,$AB190)))),AND(INDEX(Paramètres!$L$7:$L$41,$AB190)&gt;0,IF(INDEX(Paramètres!$L$7:$L$41,$AB190)&lt;=INDEX(Paramètres!$M$7:$M$41,$AB190),AND($AC190&gt;=INDEX(Paramètres!$L$7:$L$41,$AB190),$AC190&lt;=INDEX(Paramètres!$M$7:$M$41,$AB190)),OR($AC190&gt;=INDEX(Paramètres!$L$7:$L$41,$AB190),$AC190&lt;=INDEX(Paramètres!$M$7:$M$41,$AB190))))),1,0))</f>
        <v>0</v>
      </c>
      <c r="AE190" s="46">
        <f>IF($X190="",0,IF(INDEX(Fertilisants!$C$6:$C$45,$X190)="Oui",1,0))</f>
        <v>0</v>
      </c>
      <c r="AF190" s="46" t="str">
        <f t="shared" si="20"/>
        <v/>
      </c>
      <c r="AG190" s="46" t="str">
        <f t="shared" si="21"/>
        <v/>
      </c>
      <c r="AH190" s="46" t="str">
        <f t="shared" si="22"/>
        <v/>
      </c>
      <c r="AI190" s="46" t="str">
        <f t="shared" si="23"/>
        <v/>
      </c>
    </row>
    <row r="191" spans="1:35" ht="18" customHeight="1" x14ac:dyDescent="0.25">
      <c r="A191" s="42" t="str">
        <f>IF(B191="","",COUNT($B$6:B191))</f>
        <v/>
      </c>
      <c r="B191" s="26"/>
      <c r="C191" s="5"/>
      <c r="D191" s="28" t="str">
        <f>IF($W191="","",INDEX(Îlots!$N$6:$N$65,$W191))</f>
        <v/>
      </c>
      <c r="E191" s="5"/>
      <c r="F191" s="5"/>
      <c r="G191" s="30" t="str">
        <f>IF($X191="","",INDEX(Fertilisants!$B$6:$B$45,$X191))</f>
        <v/>
      </c>
      <c r="H191" s="43"/>
      <c r="I191" s="44"/>
      <c r="J191" s="30" t="str">
        <f>IF($X191="","",INDEX(Fertilisants!$D$6:$D$45,$X191))</f>
        <v/>
      </c>
      <c r="K191" s="35" t="str">
        <f t="shared" si="16"/>
        <v/>
      </c>
      <c r="L191" s="36" t="str">
        <f>IF(OR($I191="",$X191=""),"",$I191*N(INDEX(Fertilisants!$E$6:$E$45,$X191)))</f>
        <v/>
      </c>
      <c r="M191" s="36" t="str">
        <f>IF(OR($I191="",$X191=""),"",$I191*N(INDEX(Fertilisants!$G$6:$G$45,$X191)))</f>
        <v/>
      </c>
      <c r="N191" s="36" t="str">
        <f>IF(OR($I191="",$X191=""),"",$I191*N(INDEX(Fertilisants!$H$6:$H$45,$X191)))</f>
        <v/>
      </c>
      <c r="O191" s="36" t="str">
        <f>IF(OR($I191="",$X191=""),"",$I191*N(INDEX(Fertilisants!$I$6:$I$45,$X191)))</f>
        <v/>
      </c>
      <c r="P191" s="36" t="str">
        <f t="shared" si="17"/>
        <v/>
      </c>
      <c r="Q191" s="5"/>
      <c r="R191" s="5"/>
      <c r="S191" s="8"/>
      <c r="T191" s="45" t="str">
        <f t="shared" si="18"/>
        <v/>
      </c>
      <c r="U191" s="5"/>
      <c r="W191" s="46" t="str">
        <f>IF($C191="","",IFERROR(MATCH($C191,Îlots!$C$6:$C$65,0),""))</f>
        <v/>
      </c>
      <c r="X191" s="46" t="str">
        <f>IF($F191="","",IFERROR(MATCH($F191,Fertilisants!$A$6:$A$45,0),""))</f>
        <v/>
      </c>
      <c r="Y191" s="46" t="str">
        <f>IF($W191="","",INDEX(Îlots!$D$6:$D$65,$W191))</f>
        <v/>
      </c>
      <c r="Z191" s="46" t="str">
        <f>IF($W191="","",INDEX(Îlots!$F$6:$F$65,$W191))</f>
        <v/>
      </c>
      <c r="AA191" s="46" t="str">
        <f>IF($W191="","",IF($E191=ApportCouvert,OccCouvert,INDEX(Îlots!$O$6:$O$65,$W191)))</f>
        <v/>
      </c>
      <c r="AB191" s="46" t="str">
        <f>IF(OR($AA191="",$G191="",$Z191="Non"),"",IFERROR(MATCH($AA191&amp;" | "&amp;$G191,Paramètres!$I$7:$I$41,0),""))</f>
        <v/>
      </c>
      <c r="AC191" s="46" t="str">
        <f t="shared" si="19"/>
        <v/>
      </c>
      <c r="AD191" s="46">
        <f>IF(OR($AB191="",$AC191=""),0,IF(OR(AND(INDEX(Paramètres!$J$7:$J$41,$AB191)&gt;0,IF(INDEX(Paramètres!$J$7:$J$41,$AB191)&lt;=INDEX(Paramètres!$K$7:$K$41,$AB191),AND($AC191&gt;=INDEX(Paramètres!$J$7:$J$41,$AB191),$AC191&lt;=INDEX(Paramètres!$K$7:$K$41,$AB191)),OR($AC191&gt;=INDEX(Paramètres!$J$7:$J$41,$AB191),$AC191&lt;=INDEX(Paramètres!$K$7:$K$41,$AB191)))),AND(INDEX(Paramètres!$L$7:$L$41,$AB191)&gt;0,IF(INDEX(Paramètres!$L$7:$L$41,$AB191)&lt;=INDEX(Paramètres!$M$7:$M$41,$AB191),AND($AC191&gt;=INDEX(Paramètres!$L$7:$L$41,$AB191),$AC191&lt;=INDEX(Paramètres!$M$7:$M$41,$AB191)),OR($AC191&gt;=INDEX(Paramètres!$L$7:$L$41,$AB191),$AC191&lt;=INDEX(Paramètres!$M$7:$M$41,$AB191))))),1,0))</f>
        <v>0</v>
      </c>
      <c r="AE191" s="46">
        <f>IF($X191="",0,IF(INDEX(Fertilisants!$C$6:$C$45,$X191)="Oui",1,0))</f>
        <v>0</v>
      </c>
      <c r="AF191" s="46" t="str">
        <f t="shared" si="20"/>
        <v/>
      </c>
      <c r="AG191" s="46" t="str">
        <f t="shared" si="21"/>
        <v/>
      </c>
      <c r="AH191" s="46" t="str">
        <f t="shared" si="22"/>
        <v/>
      </c>
      <c r="AI191" s="46" t="str">
        <f t="shared" si="23"/>
        <v/>
      </c>
    </row>
    <row r="192" spans="1:35" ht="18" customHeight="1" x14ac:dyDescent="0.25">
      <c r="A192" s="42" t="str">
        <f>IF(B192="","",COUNT($B$6:B192))</f>
        <v/>
      </c>
      <c r="B192" s="26"/>
      <c r="C192" s="5"/>
      <c r="D192" s="28" t="str">
        <f>IF($W192="","",INDEX(Îlots!$N$6:$N$65,$W192))</f>
        <v/>
      </c>
      <c r="E192" s="5"/>
      <c r="F192" s="5"/>
      <c r="G192" s="30" t="str">
        <f>IF($X192="","",INDEX(Fertilisants!$B$6:$B$45,$X192))</f>
        <v/>
      </c>
      <c r="H192" s="43"/>
      <c r="I192" s="44"/>
      <c r="J192" s="30" t="str">
        <f>IF($X192="","",INDEX(Fertilisants!$D$6:$D$45,$X192))</f>
        <v/>
      </c>
      <c r="K192" s="35" t="str">
        <f t="shared" si="16"/>
        <v/>
      </c>
      <c r="L192" s="36" t="str">
        <f>IF(OR($I192="",$X192=""),"",$I192*N(INDEX(Fertilisants!$E$6:$E$45,$X192)))</f>
        <v/>
      </c>
      <c r="M192" s="36" t="str">
        <f>IF(OR($I192="",$X192=""),"",$I192*N(INDEX(Fertilisants!$G$6:$G$45,$X192)))</f>
        <v/>
      </c>
      <c r="N192" s="36" t="str">
        <f>IF(OR($I192="",$X192=""),"",$I192*N(INDEX(Fertilisants!$H$6:$H$45,$X192)))</f>
        <v/>
      </c>
      <c r="O192" s="36" t="str">
        <f>IF(OR($I192="",$X192=""),"",$I192*N(INDEX(Fertilisants!$I$6:$I$45,$X192)))</f>
        <v/>
      </c>
      <c r="P192" s="36" t="str">
        <f t="shared" si="17"/>
        <v/>
      </c>
      <c r="Q192" s="5"/>
      <c r="R192" s="5"/>
      <c r="S192" s="8"/>
      <c r="T192" s="45" t="str">
        <f t="shared" si="18"/>
        <v/>
      </c>
      <c r="U192" s="5"/>
      <c r="W192" s="46" t="str">
        <f>IF($C192="","",IFERROR(MATCH($C192,Îlots!$C$6:$C$65,0),""))</f>
        <v/>
      </c>
      <c r="X192" s="46" t="str">
        <f>IF($F192="","",IFERROR(MATCH($F192,Fertilisants!$A$6:$A$45,0),""))</f>
        <v/>
      </c>
      <c r="Y192" s="46" t="str">
        <f>IF($W192="","",INDEX(Îlots!$D$6:$D$65,$W192))</f>
        <v/>
      </c>
      <c r="Z192" s="46" t="str">
        <f>IF($W192="","",INDEX(Îlots!$F$6:$F$65,$W192))</f>
        <v/>
      </c>
      <c r="AA192" s="46" t="str">
        <f>IF($W192="","",IF($E192=ApportCouvert,OccCouvert,INDEX(Îlots!$O$6:$O$65,$W192)))</f>
        <v/>
      </c>
      <c r="AB192" s="46" t="str">
        <f>IF(OR($AA192="",$G192="",$Z192="Non"),"",IFERROR(MATCH($AA192&amp;" | "&amp;$G192,Paramètres!$I$7:$I$41,0),""))</f>
        <v/>
      </c>
      <c r="AC192" s="46" t="str">
        <f t="shared" si="19"/>
        <v/>
      </c>
      <c r="AD192" s="46">
        <f>IF(OR($AB192="",$AC192=""),0,IF(OR(AND(INDEX(Paramètres!$J$7:$J$41,$AB192)&gt;0,IF(INDEX(Paramètres!$J$7:$J$41,$AB192)&lt;=INDEX(Paramètres!$K$7:$K$41,$AB192),AND($AC192&gt;=INDEX(Paramètres!$J$7:$J$41,$AB192),$AC192&lt;=INDEX(Paramètres!$K$7:$K$41,$AB192)),OR($AC192&gt;=INDEX(Paramètres!$J$7:$J$41,$AB192),$AC192&lt;=INDEX(Paramètres!$K$7:$K$41,$AB192)))),AND(INDEX(Paramètres!$L$7:$L$41,$AB192)&gt;0,IF(INDEX(Paramètres!$L$7:$L$41,$AB192)&lt;=INDEX(Paramètres!$M$7:$M$41,$AB192),AND($AC192&gt;=INDEX(Paramètres!$L$7:$L$41,$AB192),$AC192&lt;=INDEX(Paramètres!$M$7:$M$41,$AB192)),OR($AC192&gt;=INDEX(Paramètres!$L$7:$L$41,$AB192),$AC192&lt;=INDEX(Paramètres!$M$7:$M$41,$AB192))))),1,0))</f>
        <v>0</v>
      </c>
      <c r="AE192" s="46">
        <f>IF($X192="",0,IF(INDEX(Fertilisants!$C$6:$C$45,$X192)="Oui",1,0))</f>
        <v>0</v>
      </c>
      <c r="AF192" s="46" t="str">
        <f t="shared" si="20"/>
        <v/>
      </c>
      <c r="AG192" s="46" t="str">
        <f t="shared" si="21"/>
        <v/>
      </c>
      <c r="AH192" s="46" t="str">
        <f t="shared" si="22"/>
        <v/>
      </c>
      <c r="AI192" s="46" t="str">
        <f t="shared" si="23"/>
        <v/>
      </c>
    </row>
    <row r="193" spans="1:35" ht="18" customHeight="1" x14ac:dyDescent="0.25">
      <c r="A193" s="42" t="str">
        <f>IF(B193="","",COUNT($B$6:B193))</f>
        <v/>
      </c>
      <c r="B193" s="26"/>
      <c r="C193" s="5"/>
      <c r="D193" s="28" t="str">
        <f>IF($W193="","",INDEX(Îlots!$N$6:$N$65,$W193))</f>
        <v/>
      </c>
      <c r="E193" s="5"/>
      <c r="F193" s="5"/>
      <c r="G193" s="30" t="str">
        <f>IF($X193="","",INDEX(Fertilisants!$B$6:$B$45,$X193))</f>
        <v/>
      </c>
      <c r="H193" s="43"/>
      <c r="I193" s="44"/>
      <c r="J193" s="30" t="str">
        <f>IF($X193="","",INDEX(Fertilisants!$D$6:$D$45,$X193))</f>
        <v/>
      </c>
      <c r="K193" s="35" t="str">
        <f t="shared" si="16"/>
        <v/>
      </c>
      <c r="L193" s="36" t="str">
        <f>IF(OR($I193="",$X193=""),"",$I193*N(INDEX(Fertilisants!$E$6:$E$45,$X193)))</f>
        <v/>
      </c>
      <c r="M193" s="36" t="str">
        <f>IF(OR($I193="",$X193=""),"",$I193*N(INDEX(Fertilisants!$G$6:$G$45,$X193)))</f>
        <v/>
      </c>
      <c r="N193" s="36" t="str">
        <f>IF(OR($I193="",$X193=""),"",$I193*N(INDEX(Fertilisants!$H$6:$H$45,$X193)))</f>
        <v/>
      </c>
      <c r="O193" s="36" t="str">
        <f>IF(OR($I193="",$X193=""),"",$I193*N(INDEX(Fertilisants!$I$6:$I$45,$X193)))</f>
        <v/>
      </c>
      <c r="P193" s="36" t="str">
        <f t="shared" si="17"/>
        <v/>
      </c>
      <c r="Q193" s="5"/>
      <c r="R193" s="5"/>
      <c r="S193" s="8"/>
      <c r="T193" s="45" t="str">
        <f t="shared" si="18"/>
        <v/>
      </c>
      <c r="U193" s="5"/>
      <c r="W193" s="46" t="str">
        <f>IF($C193="","",IFERROR(MATCH($C193,Îlots!$C$6:$C$65,0),""))</f>
        <v/>
      </c>
      <c r="X193" s="46" t="str">
        <f>IF($F193="","",IFERROR(MATCH($F193,Fertilisants!$A$6:$A$45,0),""))</f>
        <v/>
      </c>
      <c r="Y193" s="46" t="str">
        <f>IF($W193="","",INDEX(Îlots!$D$6:$D$65,$W193))</f>
        <v/>
      </c>
      <c r="Z193" s="46" t="str">
        <f>IF($W193="","",INDEX(Îlots!$F$6:$F$65,$W193))</f>
        <v/>
      </c>
      <c r="AA193" s="46" t="str">
        <f>IF($W193="","",IF($E193=ApportCouvert,OccCouvert,INDEX(Îlots!$O$6:$O$65,$W193)))</f>
        <v/>
      </c>
      <c r="AB193" s="46" t="str">
        <f>IF(OR($AA193="",$G193="",$Z193="Non"),"",IFERROR(MATCH($AA193&amp;" | "&amp;$G193,Paramètres!$I$7:$I$41,0),""))</f>
        <v/>
      </c>
      <c r="AC193" s="46" t="str">
        <f t="shared" si="19"/>
        <v/>
      </c>
      <c r="AD193" s="46">
        <f>IF(OR($AB193="",$AC193=""),0,IF(OR(AND(INDEX(Paramètres!$J$7:$J$41,$AB193)&gt;0,IF(INDEX(Paramètres!$J$7:$J$41,$AB193)&lt;=INDEX(Paramètres!$K$7:$K$41,$AB193),AND($AC193&gt;=INDEX(Paramètres!$J$7:$J$41,$AB193),$AC193&lt;=INDEX(Paramètres!$K$7:$K$41,$AB193)),OR($AC193&gt;=INDEX(Paramètres!$J$7:$J$41,$AB193),$AC193&lt;=INDEX(Paramètres!$K$7:$K$41,$AB193)))),AND(INDEX(Paramètres!$L$7:$L$41,$AB193)&gt;0,IF(INDEX(Paramètres!$L$7:$L$41,$AB193)&lt;=INDEX(Paramètres!$M$7:$M$41,$AB193),AND($AC193&gt;=INDEX(Paramètres!$L$7:$L$41,$AB193),$AC193&lt;=INDEX(Paramètres!$M$7:$M$41,$AB193)),OR($AC193&gt;=INDEX(Paramètres!$L$7:$L$41,$AB193),$AC193&lt;=INDEX(Paramètres!$M$7:$M$41,$AB193))))),1,0))</f>
        <v>0</v>
      </c>
      <c r="AE193" s="46">
        <f>IF($X193="",0,IF(INDEX(Fertilisants!$C$6:$C$45,$X193)="Oui",1,0))</f>
        <v>0</v>
      </c>
      <c r="AF193" s="46" t="str">
        <f t="shared" si="20"/>
        <v/>
      </c>
      <c r="AG193" s="46" t="str">
        <f t="shared" si="21"/>
        <v/>
      </c>
      <c r="AH193" s="46" t="str">
        <f t="shared" si="22"/>
        <v/>
      </c>
      <c r="AI193" s="46" t="str">
        <f t="shared" si="23"/>
        <v/>
      </c>
    </row>
    <row r="194" spans="1:35" ht="18" customHeight="1" x14ac:dyDescent="0.25">
      <c r="A194" s="42" t="str">
        <f>IF(B194="","",COUNT($B$6:B194))</f>
        <v/>
      </c>
      <c r="B194" s="26"/>
      <c r="C194" s="5"/>
      <c r="D194" s="28" t="str">
        <f>IF($W194="","",INDEX(Îlots!$N$6:$N$65,$W194))</f>
        <v/>
      </c>
      <c r="E194" s="5"/>
      <c r="F194" s="5"/>
      <c r="G194" s="30" t="str">
        <f>IF($X194="","",INDEX(Fertilisants!$B$6:$B$45,$X194))</f>
        <v/>
      </c>
      <c r="H194" s="43"/>
      <c r="I194" s="44"/>
      <c r="J194" s="30" t="str">
        <f>IF($X194="","",INDEX(Fertilisants!$D$6:$D$45,$X194))</f>
        <v/>
      </c>
      <c r="K194" s="35" t="str">
        <f t="shared" si="16"/>
        <v/>
      </c>
      <c r="L194" s="36" t="str">
        <f>IF(OR($I194="",$X194=""),"",$I194*N(INDEX(Fertilisants!$E$6:$E$45,$X194)))</f>
        <v/>
      </c>
      <c r="M194" s="36" t="str">
        <f>IF(OR($I194="",$X194=""),"",$I194*N(INDEX(Fertilisants!$G$6:$G$45,$X194)))</f>
        <v/>
      </c>
      <c r="N194" s="36" t="str">
        <f>IF(OR($I194="",$X194=""),"",$I194*N(INDEX(Fertilisants!$H$6:$H$45,$X194)))</f>
        <v/>
      </c>
      <c r="O194" s="36" t="str">
        <f>IF(OR($I194="",$X194=""),"",$I194*N(INDEX(Fertilisants!$I$6:$I$45,$X194)))</f>
        <v/>
      </c>
      <c r="P194" s="36" t="str">
        <f t="shared" si="17"/>
        <v/>
      </c>
      <c r="Q194" s="5"/>
      <c r="R194" s="5"/>
      <c r="S194" s="8"/>
      <c r="T194" s="45" t="str">
        <f t="shared" si="18"/>
        <v/>
      </c>
      <c r="U194" s="5"/>
      <c r="W194" s="46" t="str">
        <f>IF($C194="","",IFERROR(MATCH($C194,Îlots!$C$6:$C$65,0),""))</f>
        <v/>
      </c>
      <c r="X194" s="46" t="str">
        <f>IF($F194="","",IFERROR(MATCH($F194,Fertilisants!$A$6:$A$45,0),""))</f>
        <v/>
      </c>
      <c r="Y194" s="46" t="str">
        <f>IF($W194="","",INDEX(Îlots!$D$6:$D$65,$W194))</f>
        <v/>
      </c>
      <c r="Z194" s="46" t="str">
        <f>IF($W194="","",INDEX(Îlots!$F$6:$F$65,$W194))</f>
        <v/>
      </c>
      <c r="AA194" s="46" t="str">
        <f>IF($W194="","",IF($E194=ApportCouvert,OccCouvert,INDEX(Îlots!$O$6:$O$65,$W194)))</f>
        <v/>
      </c>
      <c r="AB194" s="46" t="str">
        <f>IF(OR($AA194="",$G194="",$Z194="Non"),"",IFERROR(MATCH($AA194&amp;" | "&amp;$G194,Paramètres!$I$7:$I$41,0),""))</f>
        <v/>
      </c>
      <c r="AC194" s="46" t="str">
        <f t="shared" si="19"/>
        <v/>
      </c>
      <c r="AD194" s="46">
        <f>IF(OR($AB194="",$AC194=""),0,IF(OR(AND(INDEX(Paramètres!$J$7:$J$41,$AB194)&gt;0,IF(INDEX(Paramètres!$J$7:$J$41,$AB194)&lt;=INDEX(Paramètres!$K$7:$K$41,$AB194),AND($AC194&gt;=INDEX(Paramètres!$J$7:$J$41,$AB194),$AC194&lt;=INDEX(Paramètres!$K$7:$K$41,$AB194)),OR($AC194&gt;=INDEX(Paramètres!$J$7:$J$41,$AB194),$AC194&lt;=INDEX(Paramètres!$K$7:$K$41,$AB194)))),AND(INDEX(Paramètres!$L$7:$L$41,$AB194)&gt;0,IF(INDEX(Paramètres!$L$7:$L$41,$AB194)&lt;=INDEX(Paramètres!$M$7:$M$41,$AB194),AND($AC194&gt;=INDEX(Paramètres!$L$7:$L$41,$AB194),$AC194&lt;=INDEX(Paramètres!$M$7:$M$41,$AB194)),OR($AC194&gt;=INDEX(Paramètres!$L$7:$L$41,$AB194),$AC194&lt;=INDEX(Paramètres!$M$7:$M$41,$AB194))))),1,0))</f>
        <v>0</v>
      </c>
      <c r="AE194" s="46">
        <f>IF($X194="",0,IF(INDEX(Fertilisants!$C$6:$C$45,$X194)="Oui",1,0))</f>
        <v>0</v>
      </c>
      <c r="AF194" s="46" t="str">
        <f t="shared" si="20"/>
        <v/>
      </c>
      <c r="AG194" s="46" t="str">
        <f t="shared" si="21"/>
        <v/>
      </c>
      <c r="AH194" s="46" t="str">
        <f t="shared" si="22"/>
        <v/>
      </c>
      <c r="AI194" s="46" t="str">
        <f t="shared" si="23"/>
        <v/>
      </c>
    </row>
    <row r="195" spans="1:35" ht="18" customHeight="1" x14ac:dyDescent="0.25">
      <c r="A195" s="42" t="str">
        <f>IF(B195="","",COUNT($B$6:B195))</f>
        <v/>
      </c>
      <c r="B195" s="26"/>
      <c r="C195" s="5"/>
      <c r="D195" s="28" t="str">
        <f>IF($W195="","",INDEX(Îlots!$N$6:$N$65,$W195))</f>
        <v/>
      </c>
      <c r="E195" s="5"/>
      <c r="F195" s="5"/>
      <c r="G195" s="30" t="str">
        <f>IF($X195="","",INDEX(Fertilisants!$B$6:$B$45,$X195))</f>
        <v/>
      </c>
      <c r="H195" s="43"/>
      <c r="I195" s="44"/>
      <c r="J195" s="30" t="str">
        <f>IF($X195="","",INDEX(Fertilisants!$D$6:$D$45,$X195))</f>
        <v/>
      </c>
      <c r="K195" s="35" t="str">
        <f t="shared" si="16"/>
        <v/>
      </c>
      <c r="L195" s="36" t="str">
        <f>IF(OR($I195="",$X195=""),"",$I195*N(INDEX(Fertilisants!$E$6:$E$45,$X195)))</f>
        <v/>
      </c>
      <c r="M195" s="36" t="str">
        <f>IF(OR($I195="",$X195=""),"",$I195*N(INDEX(Fertilisants!$G$6:$G$45,$X195)))</f>
        <v/>
      </c>
      <c r="N195" s="36" t="str">
        <f>IF(OR($I195="",$X195=""),"",$I195*N(INDEX(Fertilisants!$H$6:$H$45,$X195)))</f>
        <v/>
      </c>
      <c r="O195" s="36" t="str">
        <f>IF(OR($I195="",$X195=""),"",$I195*N(INDEX(Fertilisants!$I$6:$I$45,$X195)))</f>
        <v/>
      </c>
      <c r="P195" s="36" t="str">
        <f t="shared" si="17"/>
        <v/>
      </c>
      <c r="Q195" s="5"/>
      <c r="R195" s="5"/>
      <c r="S195" s="8"/>
      <c r="T195" s="45" t="str">
        <f t="shared" si="18"/>
        <v/>
      </c>
      <c r="U195" s="5"/>
      <c r="W195" s="46" t="str">
        <f>IF($C195="","",IFERROR(MATCH($C195,Îlots!$C$6:$C$65,0),""))</f>
        <v/>
      </c>
      <c r="X195" s="46" t="str">
        <f>IF($F195="","",IFERROR(MATCH($F195,Fertilisants!$A$6:$A$45,0),""))</f>
        <v/>
      </c>
      <c r="Y195" s="46" t="str">
        <f>IF($W195="","",INDEX(Îlots!$D$6:$D$65,$W195))</f>
        <v/>
      </c>
      <c r="Z195" s="46" t="str">
        <f>IF($W195="","",INDEX(Îlots!$F$6:$F$65,$W195))</f>
        <v/>
      </c>
      <c r="AA195" s="46" t="str">
        <f>IF($W195="","",IF($E195=ApportCouvert,OccCouvert,INDEX(Îlots!$O$6:$O$65,$W195)))</f>
        <v/>
      </c>
      <c r="AB195" s="46" t="str">
        <f>IF(OR($AA195="",$G195="",$Z195="Non"),"",IFERROR(MATCH($AA195&amp;" | "&amp;$G195,Paramètres!$I$7:$I$41,0),""))</f>
        <v/>
      </c>
      <c r="AC195" s="46" t="str">
        <f t="shared" si="19"/>
        <v/>
      </c>
      <c r="AD195" s="46">
        <f>IF(OR($AB195="",$AC195=""),0,IF(OR(AND(INDEX(Paramètres!$J$7:$J$41,$AB195)&gt;0,IF(INDEX(Paramètres!$J$7:$J$41,$AB195)&lt;=INDEX(Paramètres!$K$7:$K$41,$AB195),AND($AC195&gt;=INDEX(Paramètres!$J$7:$J$41,$AB195),$AC195&lt;=INDEX(Paramètres!$K$7:$K$41,$AB195)),OR($AC195&gt;=INDEX(Paramètres!$J$7:$J$41,$AB195),$AC195&lt;=INDEX(Paramètres!$K$7:$K$41,$AB195)))),AND(INDEX(Paramètres!$L$7:$L$41,$AB195)&gt;0,IF(INDEX(Paramètres!$L$7:$L$41,$AB195)&lt;=INDEX(Paramètres!$M$7:$M$41,$AB195),AND($AC195&gt;=INDEX(Paramètres!$L$7:$L$41,$AB195),$AC195&lt;=INDEX(Paramètres!$M$7:$M$41,$AB195)),OR($AC195&gt;=INDEX(Paramètres!$L$7:$L$41,$AB195),$AC195&lt;=INDEX(Paramètres!$M$7:$M$41,$AB195))))),1,0))</f>
        <v>0</v>
      </c>
      <c r="AE195" s="46">
        <f>IF($X195="",0,IF(INDEX(Fertilisants!$C$6:$C$45,$X195)="Oui",1,0))</f>
        <v>0</v>
      </c>
      <c r="AF195" s="46" t="str">
        <f t="shared" si="20"/>
        <v/>
      </c>
      <c r="AG195" s="46" t="str">
        <f t="shared" si="21"/>
        <v/>
      </c>
      <c r="AH195" s="46" t="str">
        <f t="shared" si="22"/>
        <v/>
      </c>
      <c r="AI195" s="46" t="str">
        <f t="shared" si="23"/>
        <v/>
      </c>
    </row>
    <row r="196" spans="1:35" ht="18" customHeight="1" x14ac:dyDescent="0.25">
      <c r="A196" s="42" t="str">
        <f>IF(B196="","",COUNT($B$6:B196))</f>
        <v/>
      </c>
      <c r="B196" s="26"/>
      <c r="C196" s="5"/>
      <c r="D196" s="28" t="str">
        <f>IF($W196="","",INDEX(Îlots!$N$6:$N$65,$W196))</f>
        <v/>
      </c>
      <c r="E196" s="5"/>
      <c r="F196" s="5"/>
      <c r="G196" s="30" t="str">
        <f>IF($X196="","",INDEX(Fertilisants!$B$6:$B$45,$X196))</f>
        <v/>
      </c>
      <c r="H196" s="43"/>
      <c r="I196" s="44"/>
      <c r="J196" s="30" t="str">
        <f>IF($X196="","",INDEX(Fertilisants!$D$6:$D$45,$X196))</f>
        <v/>
      </c>
      <c r="K196" s="35" t="str">
        <f t="shared" si="16"/>
        <v/>
      </c>
      <c r="L196" s="36" t="str">
        <f>IF(OR($I196="",$X196=""),"",$I196*N(INDEX(Fertilisants!$E$6:$E$45,$X196)))</f>
        <v/>
      </c>
      <c r="M196" s="36" t="str">
        <f>IF(OR($I196="",$X196=""),"",$I196*N(INDEX(Fertilisants!$G$6:$G$45,$X196)))</f>
        <v/>
      </c>
      <c r="N196" s="36" t="str">
        <f>IF(OR($I196="",$X196=""),"",$I196*N(INDEX(Fertilisants!$H$6:$H$45,$X196)))</f>
        <v/>
      </c>
      <c r="O196" s="36" t="str">
        <f>IF(OR($I196="",$X196=""),"",$I196*N(INDEX(Fertilisants!$I$6:$I$45,$X196)))</f>
        <v/>
      </c>
      <c r="P196" s="36" t="str">
        <f t="shared" si="17"/>
        <v/>
      </c>
      <c r="Q196" s="5"/>
      <c r="R196" s="5"/>
      <c r="S196" s="8"/>
      <c r="T196" s="45" t="str">
        <f t="shared" si="18"/>
        <v/>
      </c>
      <c r="U196" s="5"/>
      <c r="W196" s="46" t="str">
        <f>IF($C196="","",IFERROR(MATCH($C196,Îlots!$C$6:$C$65,0),""))</f>
        <v/>
      </c>
      <c r="X196" s="46" t="str">
        <f>IF($F196="","",IFERROR(MATCH($F196,Fertilisants!$A$6:$A$45,0),""))</f>
        <v/>
      </c>
      <c r="Y196" s="46" t="str">
        <f>IF($W196="","",INDEX(Îlots!$D$6:$D$65,$W196))</f>
        <v/>
      </c>
      <c r="Z196" s="46" t="str">
        <f>IF($W196="","",INDEX(Îlots!$F$6:$F$65,$W196))</f>
        <v/>
      </c>
      <c r="AA196" s="46" t="str">
        <f>IF($W196="","",IF($E196=ApportCouvert,OccCouvert,INDEX(Îlots!$O$6:$O$65,$W196)))</f>
        <v/>
      </c>
      <c r="AB196" s="46" t="str">
        <f>IF(OR($AA196="",$G196="",$Z196="Non"),"",IFERROR(MATCH($AA196&amp;" | "&amp;$G196,Paramètres!$I$7:$I$41,0),""))</f>
        <v/>
      </c>
      <c r="AC196" s="46" t="str">
        <f t="shared" si="19"/>
        <v/>
      </c>
      <c r="AD196" s="46">
        <f>IF(OR($AB196="",$AC196=""),0,IF(OR(AND(INDEX(Paramètres!$J$7:$J$41,$AB196)&gt;0,IF(INDEX(Paramètres!$J$7:$J$41,$AB196)&lt;=INDEX(Paramètres!$K$7:$K$41,$AB196),AND($AC196&gt;=INDEX(Paramètres!$J$7:$J$41,$AB196),$AC196&lt;=INDEX(Paramètres!$K$7:$K$41,$AB196)),OR($AC196&gt;=INDEX(Paramètres!$J$7:$J$41,$AB196),$AC196&lt;=INDEX(Paramètres!$K$7:$K$41,$AB196)))),AND(INDEX(Paramètres!$L$7:$L$41,$AB196)&gt;0,IF(INDEX(Paramètres!$L$7:$L$41,$AB196)&lt;=INDEX(Paramètres!$M$7:$M$41,$AB196),AND($AC196&gt;=INDEX(Paramètres!$L$7:$L$41,$AB196),$AC196&lt;=INDEX(Paramètres!$M$7:$M$41,$AB196)),OR($AC196&gt;=INDEX(Paramètres!$L$7:$L$41,$AB196),$AC196&lt;=INDEX(Paramètres!$M$7:$M$41,$AB196))))),1,0))</f>
        <v>0</v>
      </c>
      <c r="AE196" s="46">
        <f>IF($X196="",0,IF(INDEX(Fertilisants!$C$6:$C$45,$X196)="Oui",1,0))</f>
        <v>0</v>
      </c>
      <c r="AF196" s="46" t="str">
        <f t="shared" si="20"/>
        <v/>
      </c>
      <c r="AG196" s="46" t="str">
        <f t="shared" si="21"/>
        <v/>
      </c>
      <c r="AH196" s="46" t="str">
        <f t="shared" si="22"/>
        <v/>
      </c>
      <c r="AI196" s="46" t="str">
        <f t="shared" si="23"/>
        <v/>
      </c>
    </row>
    <row r="197" spans="1:35" ht="18" customHeight="1" x14ac:dyDescent="0.25">
      <c r="A197" s="42" t="str">
        <f>IF(B197="","",COUNT($B$6:B197))</f>
        <v/>
      </c>
      <c r="B197" s="26"/>
      <c r="C197" s="5"/>
      <c r="D197" s="28" t="str">
        <f>IF($W197="","",INDEX(Îlots!$N$6:$N$65,$W197))</f>
        <v/>
      </c>
      <c r="E197" s="5"/>
      <c r="F197" s="5"/>
      <c r="G197" s="30" t="str">
        <f>IF($X197="","",INDEX(Fertilisants!$B$6:$B$45,$X197))</f>
        <v/>
      </c>
      <c r="H197" s="43"/>
      <c r="I197" s="44"/>
      <c r="J197" s="30" t="str">
        <f>IF($X197="","",INDEX(Fertilisants!$D$6:$D$45,$X197))</f>
        <v/>
      </c>
      <c r="K197" s="35" t="str">
        <f t="shared" si="16"/>
        <v/>
      </c>
      <c r="L197" s="36" t="str">
        <f>IF(OR($I197="",$X197=""),"",$I197*N(INDEX(Fertilisants!$E$6:$E$45,$X197)))</f>
        <v/>
      </c>
      <c r="M197" s="36" t="str">
        <f>IF(OR($I197="",$X197=""),"",$I197*N(INDEX(Fertilisants!$G$6:$G$45,$X197)))</f>
        <v/>
      </c>
      <c r="N197" s="36" t="str">
        <f>IF(OR($I197="",$X197=""),"",$I197*N(INDEX(Fertilisants!$H$6:$H$45,$X197)))</f>
        <v/>
      </c>
      <c r="O197" s="36" t="str">
        <f>IF(OR($I197="",$X197=""),"",$I197*N(INDEX(Fertilisants!$I$6:$I$45,$X197)))</f>
        <v/>
      </c>
      <c r="P197" s="36" t="str">
        <f t="shared" si="17"/>
        <v/>
      </c>
      <c r="Q197" s="5"/>
      <c r="R197" s="5"/>
      <c r="S197" s="8"/>
      <c r="T197" s="45" t="str">
        <f t="shared" si="18"/>
        <v/>
      </c>
      <c r="U197" s="5"/>
      <c r="W197" s="46" t="str">
        <f>IF($C197="","",IFERROR(MATCH($C197,Îlots!$C$6:$C$65,0),""))</f>
        <v/>
      </c>
      <c r="X197" s="46" t="str">
        <f>IF($F197="","",IFERROR(MATCH($F197,Fertilisants!$A$6:$A$45,0),""))</f>
        <v/>
      </c>
      <c r="Y197" s="46" t="str">
        <f>IF($W197="","",INDEX(Îlots!$D$6:$D$65,$W197))</f>
        <v/>
      </c>
      <c r="Z197" s="46" t="str">
        <f>IF($W197="","",INDEX(Îlots!$F$6:$F$65,$W197))</f>
        <v/>
      </c>
      <c r="AA197" s="46" t="str">
        <f>IF($W197="","",IF($E197=ApportCouvert,OccCouvert,INDEX(Îlots!$O$6:$O$65,$W197)))</f>
        <v/>
      </c>
      <c r="AB197" s="46" t="str">
        <f>IF(OR($AA197="",$G197="",$Z197="Non"),"",IFERROR(MATCH($AA197&amp;" | "&amp;$G197,Paramètres!$I$7:$I$41,0),""))</f>
        <v/>
      </c>
      <c r="AC197" s="46" t="str">
        <f t="shared" si="19"/>
        <v/>
      </c>
      <c r="AD197" s="46">
        <f>IF(OR($AB197="",$AC197=""),0,IF(OR(AND(INDEX(Paramètres!$J$7:$J$41,$AB197)&gt;0,IF(INDEX(Paramètres!$J$7:$J$41,$AB197)&lt;=INDEX(Paramètres!$K$7:$K$41,$AB197),AND($AC197&gt;=INDEX(Paramètres!$J$7:$J$41,$AB197),$AC197&lt;=INDEX(Paramètres!$K$7:$K$41,$AB197)),OR($AC197&gt;=INDEX(Paramètres!$J$7:$J$41,$AB197),$AC197&lt;=INDEX(Paramètres!$K$7:$K$41,$AB197)))),AND(INDEX(Paramètres!$L$7:$L$41,$AB197)&gt;0,IF(INDEX(Paramètres!$L$7:$L$41,$AB197)&lt;=INDEX(Paramètres!$M$7:$M$41,$AB197),AND($AC197&gt;=INDEX(Paramètres!$L$7:$L$41,$AB197),$AC197&lt;=INDEX(Paramètres!$M$7:$M$41,$AB197)),OR($AC197&gt;=INDEX(Paramètres!$L$7:$L$41,$AB197),$AC197&lt;=INDEX(Paramètres!$M$7:$M$41,$AB197))))),1,0))</f>
        <v>0</v>
      </c>
      <c r="AE197" s="46">
        <f>IF($X197="",0,IF(INDEX(Fertilisants!$C$6:$C$45,$X197)="Oui",1,0))</f>
        <v>0</v>
      </c>
      <c r="AF197" s="46" t="str">
        <f t="shared" si="20"/>
        <v/>
      </c>
      <c r="AG197" s="46" t="str">
        <f t="shared" si="21"/>
        <v/>
      </c>
      <c r="AH197" s="46" t="str">
        <f t="shared" si="22"/>
        <v/>
      </c>
      <c r="AI197" s="46" t="str">
        <f t="shared" si="23"/>
        <v/>
      </c>
    </row>
    <row r="198" spans="1:35" ht="18" customHeight="1" x14ac:dyDescent="0.25">
      <c r="A198" s="42" t="str">
        <f>IF(B198="","",COUNT($B$6:B198))</f>
        <v/>
      </c>
      <c r="B198" s="26"/>
      <c r="C198" s="5"/>
      <c r="D198" s="28" t="str">
        <f>IF($W198="","",INDEX(Îlots!$N$6:$N$65,$W198))</f>
        <v/>
      </c>
      <c r="E198" s="5"/>
      <c r="F198" s="5"/>
      <c r="G198" s="30" t="str">
        <f>IF($X198="","",INDEX(Fertilisants!$B$6:$B$45,$X198))</f>
        <v/>
      </c>
      <c r="H198" s="43"/>
      <c r="I198" s="44"/>
      <c r="J198" s="30" t="str">
        <f>IF($X198="","",INDEX(Fertilisants!$D$6:$D$45,$X198))</f>
        <v/>
      </c>
      <c r="K198" s="35" t="str">
        <f t="shared" ref="K198:K261" si="24">IF(OR($H198="",$I198=""),"",$H198*$I198)</f>
        <v/>
      </c>
      <c r="L198" s="36" t="str">
        <f>IF(OR($I198="",$X198=""),"",$I198*N(INDEX(Fertilisants!$E$6:$E$45,$X198)))</f>
        <v/>
      </c>
      <c r="M198" s="36" t="str">
        <f>IF(OR($I198="",$X198=""),"",$I198*N(INDEX(Fertilisants!$G$6:$G$45,$X198)))</f>
        <v/>
      </c>
      <c r="N198" s="36" t="str">
        <f>IF(OR($I198="",$X198=""),"",$I198*N(INDEX(Fertilisants!$H$6:$H$45,$X198)))</f>
        <v/>
      </c>
      <c r="O198" s="36" t="str">
        <f>IF(OR($I198="",$X198=""),"",$I198*N(INDEX(Fertilisants!$I$6:$I$45,$X198)))</f>
        <v/>
      </c>
      <c r="P198" s="36" t="str">
        <f t="shared" ref="P198:P261" si="25">IF(OR($H198="",$L198=""),"",$H198*$L198)</f>
        <v/>
      </c>
      <c r="Q198" s="5"/>
      <c r="R198" s="5"/>
      <c r="S198" s="8"/>
      <c r="T198" s="45" t="str">
        <f t="shared" ref="T198:T261" si="26">IF($B198="","",IF(OR($C198="",$F198="",$H198="",$I198=""),"À compléter",IF(OR($Q198="Enneigé",$Q198="Détrempé",$Q198="Inondé",AND($Q198="Gelé",$G198&lt;&gt;"Type 0",$G198&lt;&gt;"Type Ia")),"Sol interdit",IF($AD198=1,"Période d'interdiction",IF(AND(ISNUMBER($Y198),ISNUMBER($H198),$H198&gt;$Y198+0.001),"Surface &gt; îlot",IF(OR($B198&lt;DebutCampagne,$B198&gt;FinCampagne),"Hors campagne","Conforme"))))))</f>
        <v/>
      </c>
      <c r="U198" s="5"/>
      <c r="W198" s="46" t="str">
        <f>IF($C198="","",IFERROR(MATCH($C198,Îlots!$C$6:$C$65,0),""))</f>
        <v/>
      </c>
      <c r="X198" s="46" t="str">
        <f>IF($F198="","",IFERROR(MATCH($F198,Fertilisants!$A$6:$A$45,0),""))</f>
        <v/>
      </c>
      <c r="Y198" s="46" t="str">
        <f>IF($W198="","",INDEX(Îlots!$D$6:$D$65,$W198))</f>
        <v/>
      </c>
      <c r="Z198" s="46" t="str">
        <f>IF($W198="","",INDEX(Îlots!$F$6:$F$65,$W198))</f>
        <v/>
      </c>
      <c r="AA198" s="46" t="str">
        <f>IF($W198="","",IF($E198=ApportCouvert,OccCouvert,INDEX(Îlots!$O$6:$O$65,$W198)))</f>
        <v/>
      </c>
      <c r="AB198" s="46" t="str">
        <f>IF(OR($AA198="",$G198="",$Z198="Non"),"",IFERROR(MATCH($AA198&amp;" | "&amp;$G198,Paramètres!$I$7:$I$41,0),""))</f>
        <v/>
      </c>
      <c r="AC198" s="46" t="str">
        <f t="shared" ref="AC198:AC261" si="27">IF($B198="","",MONTH($B198)*100+DAY($B198))</f>
        <v/>
      </c>
      <c r="AD198" s="46">
        <f>IF(OR($AB198="",$AC198=""),0,IF(OR(AND(INDEX(Paramètres!$J$7:$J$41,$AB198)&gt;0,IF(INDEX(Paramètres!$J$7:$J$41,$AB198)&lt;=INDEX(Paramètres!$K$7:$K$41,$AB198),AND($AC198&gt;=INDEX(Paramètres!$J$7:$J$41,$AB198),$AC198&lt;=INDEX(Paramètres!$K$7:$K$41,$AB198)),OR($AC198&gt;=INDEX(Paramètres!$J$7:$J$41,$AB198),$AC198&lt;=INDEX(Paramètres!$K$7:$K$41,$AB198)))),AND(INDEX(Paramètres!$L$7:$L$41,$AB198)&gt;0,IF(INDEX(Paramètres!$L$7:$L$41,$AB198)&lt;=INDEX(Paramètres!$M$7:$M$41,$AB198),AND($AC198&gt;=INDEX(Paramètres!$L$7:$L$41,$AB198),$AC198&lt;=INDEX(Paramètres!$M$7:$M$41,$AB198)),OR($AC198&gt;=INDEX(Paramètres!$L$7:$L$41,$AB198),$AC198&lt;=INDEX(Paramètres!$M$7:$M$41,$AB198))))),1,0))</f>
        <v>0</v>
      </c>
      <c r="AE198" s="46">
        <f>IF($X198="",0,IF(INDEX(Fertilisants!$C$6:$C$45,$X198)="Oui",1,0))</f>
        <v>0</v>
      </c>
      <c r="AF198" s="46" t="str">
        <f t="shared" ref="AF198:AF261" si="28">IF($G198="","",IF($G198="Type III","Minéral","Organique"))</f>
        <v/>
      </c>
      <c r="AG198" s="46" t="str">
        <f t="shared" ref="AG198:AG261" si="29">IF(OR($H198="",$M198=""),"",$H198*$M198)</f>
        <v/>
      </c>
      <c r="AH198" s="46" t="str">
        <f t="shared" ref="AH198:AH261" si="30">IF(OR($H198="",$N198=""),"",$H198*$N198)</f>
        <v/>
      </c>
      <c r="AI198" s="46" t="str">
        <f t="shared" ref="AI198:AI261" si="31">IF(OR($H198="",$O198=""),"",$H198*$O198)</f>
        <v/>
      </c>
    </row>
    <row r="199" spans="1:35" ht="18" customHeight="1" x14ac:dyDescent="0.25">
      <c r="A199" s="42" t="str">
        <f>IF(B199="","",COUNT($B$6:B199))</f>
        <v/>
      </c>
      <c r="B199" s="26"/>
      <c r="C199" s="5"/>
      <c r="D199" s="28" t="str">
        <f>IF($W199="","",INDEX(Îlots!$N$6:$N$65,$W199))</f>
        <v/>
      </c>
      <c r="E199" s="5"/>
      <c r="F199" s="5"/>
      <c r="G199" s="30" t="str">
        <f>IF($X199="","",INDEX(Fertilisants!$B$6:$B$45,$X199))</f>
        <v/>
      </c>
      <c r="H199" s="43"/>
      <c r="I199" s="44"/>
      <c r="J199" s="30" t="str">
        <f>IF($X199="","",INDEX(Fertilisants!$D$6:$D$45,$X199))</f>
        <v/>
      </c>
      <c r="K199" s="35" t="str">
        <f t="shared" si="24"/>
        <v/>
      </c>
      <c r="L199" s="36" t="str">
        <f>IF(OR($I199="",$X199=""),"",$I199*N(INDEX(Fertilisants!$E$6:$E$45,$X199)))</f>
        <v/>
      </c>
      <c r="M199" s="36" t="str">
        <f>IF(OR($I199="",$X199=""),"",$I199*N(INDEX(Fertilisants!$G$6:$G$45,$X199)))</f>
        <v/>
      </c>
      <c r="N199" s="36" t="str">
        <f>IF(OR($I199="",$X199=""),"",$I199*N(INDEX(Fertilisants!$H$6:$H$45,$X199)))</f>
        <v/>
      </c>
      <c r="O199" s="36" t="str">
        <f>IF(OR($I199="",$X199=""),"",$I199*N(INDEX(Fertilisants!$I$6:$I$45,$X199)))</f>
        <v/>
      </c>
      <c r="P199" s="36" t="str">
        <f t="shared" si="25"/>
        <v/>
      </c>
      <c r="Q199" s="5"/>
      <c r="R199" s="5"/>
      <c r="S199" s="8"/>
      <c r="T199" s="45" t="str">
        <f t="shared" si="26"/>
        <v/>
      </c>
      <c r="U199" s="5"/>
      <c r="W199" s="46" t="str">
        <f>IF($C199="","",IFERROR(MATCH($C199,Îlots!$C$6:$C$65,0),""))</f>
        <v/>
      </c>
      <c r="X199" s="46" t="str">
        <f>IF($F199="","",IFERROR(MATCH($F199,Fertilisants!$A$6:$A$45,0),""))</f>
        <v/>
      </c>
      <c r="Y199" s="46" t="str">
        <f>IF($W199="","",INDEX(Îlots!$D$6:$D$65,$W199))</f>
        <v/>
      </c>
      <c r="Z199" s="46" t="str">
        <f>IF($W199="","",INDEX(Îlots!$F$6:$F$65,$W199))</f>
        <v/>
      </c>
      <c r="AA199" s="46" t="str">
        <f>IF($W199="","",IF($E199=ApportCouvert,OccCouvert,INDEX(Îlots!$O$6:$O$65,$W199)))</f>
        <v/>
      </c>
      <c r="AB199" s="46" t="str">
        <f>IF(OR($AA199="",$G199="",$Z199="Non"),"",IFERROR(MATCH($AA199&amp;" | "&amp;$G199,Paramètres!$I$7:$I$41,0),""))</f>
        <v/>
      </c>
      <c r="AC199" s="46" t="str">
        <f t="shared" si="27"/>
        <v/>
      </c>
      <c r="AD199" s="46">
        <f>IF(OR($AB199="",$AC199=""),0,IF(OR(AND(INDEX(Paramètres!$J$7:$J$41,$AB199)&gt;0,IF(INDEX(Paramètres!$J$7:$J$41,$AB199)&lt;=INDEX(Paramètres!$K$7:$K$41,$AB199),AND($AC199&gt;=INDEX(Paramètres!$J$7:$J$41,$AB199),$AC199&lt;=INDEX(Paramètres!$K$7:$K$41,$AB199)),OR($AC199&gt;=INDEX(Paramètres!$J$7:$J$41,$AB199),$AC199&lt;=INDEX(Paramètres!$K$7:$K$41,$AB199)))),AND(INDEX(Paramètres!$L$7:$L$41,$AB199)&gt;0,IF(INDEX(Paramètres!$L$7:$L$41,$AB199)&lt;=INDEX(Paramètres!$M$7:$M$41,$AB199),AND($AC199&gt;=INDEX(Paramètres!$L$7:$L$41,$AB199),$AC199&lt;=INDEX(Paramètres!$M$7:$M$41,$AB199)),OR($AC199&gt;=INDEX(Paramètres!$L$7:$L$41,$AB199),$AC199&lt;=INDEX(Paramètres!$M$7:$M$41,$AB199))))),1,0))</f>
        <v>0</v>
      </c>
      <c r="AE199" s="46">
        <f>IF($X199="",0,IF(INDEX(Fertilisants!$C$6:$C$45,$X199)="Oui",1,0))</f>
        <v>0</v>
      </c>
      <c r="AF199" s="46" t="str">
        <f t="shared" si="28"/>
        <v/>
      </c>
      <c r="AG199" s="46" t="str">
        <f t="shared" si="29"/>
        <v/>
      </c>
      <c r="AH199" s="46" t="str">
        <f t="shared" si="30"/>
        <v/>
      </c>
      <c r="AI199" s="46" t="str">
        <f t="shared" si="31"/>
        <v/>
      </c>
    </row>
    <row r="200" spans="1:35" ht="18" customHeight="1" x14ac:dyDescent="0.25">
      <c r="A200" s="42" t="str">
        <f>IF(B200="","",COUNT($B$6:B200))</f>
        <v/>
      </c>
      <c r="B200" s="26"/>
      <c r="C200" s="5"/>
      <c r="D200" s="28" t="str">
        <f>IF($W200="","",INDEX(Îlots!$N$6:$N$65,$W200))</f>
        <v/>
      </c>
      <c r="E200" s="5"/>
      <c r="F200" s="5"/>
      <c r="G200" s="30" t="str">
        <f>IF($X200="","",INDEX(Fertilisants!$B$6:$B$45,$X200))</f>
        <v/>
      </c>
      <c r="H200" s="43"/>
      <c r="I200" s="44"/>
      <c r="J200" s="30" t="str">
        <f>IF($X200="","",INDEX(Fertilisants!$D$6:$D$45,$X200))</f>
        <v/>
      </c>
      <c r="K200" s="35" t="str">
        <f t="shared" si="24"/>
        <v/>
      </c>
      <c r="L200" s="36" t="str">
        <f>IF(OR($I200="",$X200=""),"",$I200*N(INDEX(Fertilisants!$E$6:$E$45,$X200)))</f>
        <v/>
      </c>
      <c r="M200" s="36" t="str">
        <f>IF(OR($I200="",$X200=""),"",$I200*N(INDEX(Fertilisants!$G$6:$G$45,$X200)))</f>
        <v/>
      </c>
      <c r="N200" s="36" t="str">
        <f>IF(OR($I200="",$X200=""),"",$I200*N(INDEX(Fertilisants!$H$6:$H$45,$X200)))</f>
        <v/>
      </c>
      <c r="O200" s="36" t="str">
        <f>IF(OR($I200="",$X200=""),"",$I200*N(INDEX(Fertilisants!$I$6:$I$45,$X200)))</f>
        <v/>
      </c>
      <c r="P200" s="36" t="str">
        <f t="shared" si="25"/>
        <v/>
      </c>
      <c r="Q200" s="5"/>
      <c r="R200" s="5"/>
      <c r="S200" s="8"/>
      <c r="T200" s="45" t="str">
        <f t="shared" si="26"/>
        <v/>
      </c>
      <c r="U200" s="5"/>
      <c r="W200" s="46" t="str">
        <f>IF($C200="","",IFERROR(MATCH($C200,Îlots!$C$6:$C$65,0),""))</f>
        <v/>
      </c>
      <c r="X200" s="46" t="str">
        <f>IF($F200="","",IFERROR(MATCH($F200,Fertilisants!$A$6:$A$45,0),""))</f>
        <v/>
      </c>
      <c r="Y200" s="46" t="str">
        <f>IF($W200="","",INDEX(Îlots!$D$6:$D$65,$W200))</f>
        <v/>
      </c>
      <c r="Z200" s="46" t="str">
        <f>IF($W200="","",INDEX(Îlots!$F$6:$F$65,$W200))</f>
        <v/>
      </c>
      <c r="AA200" s="46" t="str">
        <f>IF($W200="","",IF($E200=ApportCouvert,OccCouvert,INDEX(Îlots!$O$6:$O$65,$W200)))</f>
        <v/>
      </c>
      <c r="AB200" s="46" t="str">
        <f>IF(OR($AA200="",$G200="",$Z200="Non"),"",IFERROR(MATCH($AA200&amp;" | "&amp;$G200,Paramètres!$I$7:$I$41,0),""))</f>
        <v/>
      </c>
      <c r="AC200" s="46" t="str">
        <f t="shared" si="27"/>
        <v/>
      </c>
      <c r="AD200" s="46">
        <f>IF(OR($AB200="",$AC200=""),0,IF(OR(AND(INDEX(Paramètres!$J$7:$J$41,$AB200)&gt;0,IF(INDEX(Paramètres!$J$7:$J$41,$AB200)&lt;=INDEX(Paramètres!$K$7:$K$41,$AB200),AND($AC200&gt;=INDEX(Paramètres!$J$7:$J$41,$AB200),$AC200&lt;=INDEX(Paramètres!$K$7:$K$41,$AB200)),OR($AC200&gt;=INDEX(Paramètres!$J$7:$J$41,$AB200),$AC200&lt;=INDEX(Paramètres!$K$7:$K$41,$AB200)))),AND(INDEX(Paramètres!$L$7:$L$41,$AB200)&gt;0,IF(INDEX(Paramètres!$L$7:$L$41,$AB200)&lt;=INDEX(Paramètres!$M$7:$M$41,$AB200),AND($AC200&gt;=INDEX(Paramètres!$L$7:$L$41,$AB200),$AC200&lt;=INDEX(Paramètres!$M$7:$M$41,$AB200)),OR($AC200&gt;=INDEX(Paramètres!$L$7:$L$41,$AB200),$AC200&lt;=INDEX(Paramètres!$M$7:$M$41,$AB200))))),1,0))</f>
        <v>0</v>
      </c>
      <c r="AE200" s="46">
        <f>IF($X200="",0,IF(INDEX(Fertilisants!$C$6:$C$45,$X200)="Oui",1,0))</f>
        <v>0</v>
      </c>
      <c r="AF200" s="46" t="str">
        <f t="shared" si="28"/>
        <v/>
      </c>
      <c r="AG200" s="46" t="str">
        <f t="shared" si="29"/>
        <v/>
      </c>
      <c r="AH200" s="46" t="str">
        <f t="shared" si="30"/>
        <v/>
      </c>
      <c r="AI200" s="46" t="str">
        <f t="shared" si="31"/>
        <v/>
      </c>
    </row>
    <row r="201" spans="1:35" ht="18" customHeight="1" x14ac:dyDescent="0.25">
      <c r="A201" s="42" t="str">
        <f>IF(B201="","",COUNT($B$6:B201))</f>
        <v/>
      </c>
      <c r="B201" s="26"/>
      <c r="C201" s="5"/>
      <c r="D201" s="28" t="str">
        <f>IF($W201="","",INDEX(Îlots!$N$6:$N$65,$W201))</f>
        <v/>
      </c>
      <c r="E201" s="5"/>
      <c r="F201" s="5"/>
      <c r="G201" s="30" t="str">
        <f>IF($X201="","",INDEX(Fertilisants!$B$6:$B$45,$X201))</f>
        <v/>
      </c>
      <c r="H201" s="43"/>
      <c r="I201" s="44"/>
      <c r="J201" s="30" t="str">
        <f>IF($X201="","",INDEX(Fertilisants!$D$6:$D$45,$X201))</f>
        <v/>
      </c>
      <c r="K201" s="35" t="str">
        <f t="shared" si="24"/>
        <v/>
      </c>
      <c r="L201" s="36" t="str">
        <f>IF(OR($I201="",$X201=""),"",$I201*N(INDEX(Fertilisants!$E$6:$E$45,$X201)))</f>
        <v/>
      </c>
      <c r="M201" s="36" t="str">
        <f>IF(OR($I201="",$X201=""),"",$I201*N(INDEX(Fertilisants!$G$6:$G$45,$X201)))</f>
        <v/>
      </c>
      <c r="N201" s="36" t="str">
        <f>IF(OR($I201="",$X201=""),"",$I201*N(INDEX(Fertilisants!$H$6:$H$45,$X201)))</f>
        <v/>
      </c>
      <c r="O201" s="36" t="str">
        <f>IF(OR($I201="",$X201=""),"",$I201*N(INDEX(Fertilisants!$I$6:$I$45,$X201)))</f>
        <v/>
      </c>
      <c r="P201" s="36" t="str">
        <f t="shared" si="25"/>
        <v/>
      </c>
      <c r="Q201" s="5"/>
      <c r="R201" s="5"/>
      <c r="S201" s="8"/>
      <c r="T201" s="45" t="str">
        <f t="shared" si="26"/>
        <v/>
      </c>
      <c r="U201" s="5"/>
      <c r="W201" s="46" t="str">
        <f>IF($C201="","",IFERROR(MATCH($C201,Îlots!$C$6:$C$65,0),""))</f>
        <v/>
      </c>
      <c r="X201" s="46" t="str">
        <f>IF($F201="","",IFERROR(MATCH($F201,Fertilisants!$A$6:$A$45,0),""))</f>
        <v/>
      </c>
      <c r="Y201" s="46" t="str">
        <f>IF($W201="","",INDEX(Îlots!$D$6:$D$65,$W201))</f>
        <v/>
      </c>
      <c r="Z201" s="46" t="str">
        <f>IF($W201="","",INDEX(Îlots!$F$6:$F$65,$W201))</f>
        <v/>
      </c>
      <c r="AA201" s="46" t="str">
        <f>IF($W201="","",IF($E201=ApportCouvert,OccCouvert,INDEX(Îlots!$O$6:$O$65,$W201)))</f>
        <v/>
      </c>
      <c r="AB201" s="46" t="str">
        <f>IF(OR($AA201="",$G201="",$Z201="Non"),"",IFERROR(MATCH($AA201&amp;" | "&amp;$G201,Paramètres!$I$7:$I$41,0),""))</f>
        <v/>
      </c>
      <c r="AC201" s="46" t="str">
        <f t="shared" si="27"/>
        <v/>
      </c>
      <c r="AD201" s="46">
        <f>IF(OR($AB201="",$AC201=""),0,IF(OR(AND(INDEX(Paramètres!$J$7:$J$41,$AB201)&gt;0,IF(INDEX(Paramètres!$J$7:$J$41,$AB201)&lt;=INDEX(Paramètres!$K$7:$K$41,$AB201),AND($AC201&gt;=INDEX(Paramètres!$J$7:$J$41,$AB201),$AC201&lt;=INDEX(Paramètres!$K$7:$K$41,$AB201)),OR($AC201&gt;=INDEX(Paramètres!$J$7:$J$41,$AB201),$AC201&lt;=INDEX(Paramètres!$K$7:$K$41,$AB201)))),AND(INDEX(Paramètres!$L$7:$L$41,$AB201)&gt;0,IF(INDEX(Paramètres!$L$7:$L$41,$AB201)&lt;=INDEX(Paramètres!$M$7:$M$41,$AB201),AND($AC201&gt;=INDEX(Paramètres!$L$7:$L$41,$AB201),$AC201&lt;=INDEX(Paramètres!$M$7:$M$41,$AB201)),OR($AC201&gt;=INDEX(Paramètres!$L$7:$L$41,$AB201),$AC201&lt;=INDEX(Paramètres!$M$7:$M$41,$AB201))))),1,0))</f>
        <v>0</v>
      </c>
      <c r="AE201" s="46">
        <f>IF($X201="",0,IF(INDEX(Fertilisants!$C$6:$C$45,$X201)="Oui",1,0))</f>
        <v>0</v>
      </c>
      <c r="AF201" s="46" t="str">
        <f t="shared" si="28"/>
        <v/>
      </c>
      <c r="AG201" s="46" t="str">
        <f t="shared" si="29"/>
        <v/>
      </c>
      <c r="AH201" s="46" t="str">
        <f t="shared" si="30"/>
        <v/>
      </c>
      <c r="AI201" s="46" t="str">
        <f t="shared" si="31"/>
        <v/>
      </c>
    </row>
    <row r="202" spans="1:35" ht="18" customHeight="1" x14ac:dyDescent="0.25">
      <c r="A202" s="42" t="str">
        <f>IF(B202="","",COUNT($B$6:B202))</f>
        <v/>
      </c>
      <c r="B202" s="26"/>
      <c r="C202" s="5"/>
      <c r="D202" s="28" t="str">
        <f>IF($W202="","",INDEX(Îlots!$N$6:$N$65,$W202))</f>
        <v/>
      </c>
      <c r="E202" s="5"/>
      <c r="F202" s="5"/>
      <c r="G202" s="30" t="str">
        <f>IF($X202="","",INDEX(Fertilisants!$B$6:$B$45,$X202))</f>
        <v/>
      </c>
      <c r="H202" s="43"/>
      <c r="I202" s="44"/>
      <c r="J202" s="30" t="str">
        <f>IF($X202="","",INDEX(Fertilisants!$D$6:$D$45,$X202))</f>
        <v/>
      </c>
      <c r="K202" s="35" t="str">
        <f t="shared" si="24"/>
        <v/>
      </c>
      <c r="L202" s="36" t="str">
        <f>IF(OR($I202="",$X202=""),"",$I202*N(INDEX(Fertilisants!$E$6:$E$45,$X202)))</f>
        <v/>
      </c>
      <c r="M202" s="36" t="str">
        <f>IF(OR($I202="",$X202=""),"",$I202*N(INDEX(Fertilisants!$G$6:$G$45,$X202)))</f>
        <v/>
      </c>
      <c r="N202" s="36" t="str">
        <f>IF(OR($I202="",$X202=""),"",$I202*N(INDEX(Fertilisants!$H$6:$H$45,$X202)))</f>
        <v/>
      </c>
      <c r="O202" s="36" t="str">
        <f>IF(OR($I202="",$X202=""),"",$I202*N(INDEX(Fertilisants!$I$6:$I$45,$X202)))</f>
        <v/>
      </c>
      <c r="P202" s="36" t="str">
        <f t="shared" si="25"/>
        <v/>
      </c>
      <c r="Q202" s="5"/>
      <c r="R202" s="5"/>
      <c r="S202" s="8"/>
      <c r="T202" s="45" t="str">
        <f t="shared" si="26"/>
        <v/>
      </c>
      <c r="U202" s="5"/>
      <c r="W202" s="46" t="str">
        <f>IF($C202="","",IFERROR(MATCH($C202,Îlots!$C$6:$C$65,0),""))</f>
        <v/>
      </c>
      <c r="X202" s="46" t="str">
        <f>IF($F202="","",IFERROR(MATCH($F202,Fertilisants!$A$6:$A$45,0),""))</f>
        <v/>
      </c>
      <c r="Y202" s="46" t="str">
        <f>IF($W202="","",INDEX(Îlots!$D$6:$D$65,$W202))</f>
        <v/>
      </c>
      <c r="Z202" s="46" t="str">
        <f>IF($W202="","",INDEX(Îlots!$F$6:$F$65,$W202))</f>
        <v/>
      </c>
      <c r="AA202" s="46" t="str">
        <f>IF($W202="","",IF($E202=ApportCouvert,OccCouvert,INDEX(Îlots!$O$6:$O$65,$W202)))</f>
        <v/>
      </c>
      <c r="AB202" s="46" t="str">
        <f>IF(OR($AA202="",$G202="",$Z202="Non"),"",IFERROR(MATCH($AA202&amp;" | "&amp;$G202,Paramètres!$I$7:$I$41,0),""))</f>
        <v/>
      </c>
      <c r="AC202" s="46" t="str">
        <f t="shared" si="27"/>
        <v/>
      </c>
      <c r="AD202" s="46">
        <f>IF(OR($AB202="",$AC202=""),0,IF(OR(AND(INDEX(Paramètres!$J$7:$J$41,$AB202)&gt;0,IF(INDEX(Paramètres!$J$7:$J$41,$AB202)&lt;=INDEX(Paramètres!$K$7:$K$41,$AB202),AND($AC202&gt;=INDEX(Paramètres!$J$7:$J$41,$AB202),$AC202&lt;=INDEX(Paramètres!$K$7:$K$41,$AB202)),OR($AC202&gt;=INDEX(Paramètres!$J$7:$J$41,$AB202),$AC202&lt;=INDEX(Paramètres!$K$7:$K$41,$AB202)))),AND(INDEX(Paramètres!$L$7:$L$41,$AB202)&gt;0,IF(INDEX(Paramètres!$L$7:$L$41,$AB202)&lt;=INDEX(Paramètres!$M$7:$M$41,$AB202),AND($AC202&gt;=INDEX(Paramètres!$L$7:$L$41,$AB202),$AC202&lt;=INDEX(Paramètres!$M$7:$M$41,$AB202)),OR($AC202&gt;=INDEX(Paramètres!$L$7:$L$41,$AB202),$AC202&lt;=INDEX(Paramètres!$M$7:$M$41,$AB202))))),1,0))</f>
        <v>0</v>
      </c>
      <c r="AE202" s="46">
        <f>IF($X202="",0,IF(INDEX(Fertilisants!$C$6:$C$45,$X202)="Oui",1,0))</f>
        <v>0</v>
      </c>
      <c r="AF202" s="46" t="str">
        <f t="shared" si="28"/>
        <v/>
      </c>
      <c r="AG202" s="46" t="str">
        <f t="shared" si="29"/>
        <v/>
      </c>
      <c r="AH202" s="46" t="str">
        <f t="shared" si="30"/>
        <v/>
      </c>
      <c r="AI202" s="46" t="str">
        <f t="shared" si="31"/>
        <v/>
      </c>
    </row>
    <row r="203" spans="1:35" ht="18" customHeight="1" x14ac:dyDescent="0.25">
      <c r="A203" s="42" t="str">
        <f>IF(B203="","",COUNT($B$6:B203))</f>
        <v/>
      </c>
      <c r="B203" s="26"/>
      <c r="C203" s="5"/>
      <c r="D203" s="28" t="str">
        <f>IF($W203="","",INDEX(Îlots!$N$6:$N$65,$W203))</f>
        <v/>
      </c>
      <c r="E203" s="5"/>
      <c r="F203" s="5"/>
      <c r="G203" s="30" t="str">
        <f>IF($X203="","",INDEX(Fertilisants!$B$6:$B$45,$X203))</f>
        <v/>
      </c>
      <c r="H203" s="43"/>
      <c r="I203" s="44"/>
      <c r="J203" s="30" t="str">
        <f>IF($X203="","",INDEX(Fertilisants!$D$6:$D$45,$X203))</f>
        <v/>
      </c>
      <c r="K203" s="35" t="str">
        <f t="shared" si="24"/>
        <v/>
      </c>
      <c r="L203" s="36" t="str">
        <f>IF(OR($I203="",$X203=""),"",$I203*N(INDEX(Fertilisants!$E$6:$E$45,$X203)))</f>
        <v/>
      </c>
      <c r="M203" s="36" t="str">
        <f>IF(OR($I203="",$X203=""),"",$I203*N(INDEX(Fertilisants!$G$6:$G$45,$X203)))</f>
        <v/>
      </c>
      <c r="N203" s="36" t="str">
        <f>IF(OR($I203="",$X203=""),"",$I203*N(INDEX(Fertilisants!$H$6:$H$45,$X203)))</f>
        <v/>
      </c>
      <c r="O203" s="36" t="str">
        <f>IF(OR($I203="",$X203=""),"",$I203*N(INDEX(Fertilisants!$I$6:$I$45,$X203)))</f>
        <v/>
      </c>
      <c r="P203" s="36" t="str">
        <f t="shared" si="25"/>
        <v/>
      </c>
      <c r="Q203" s="5"/>
      <c r="R203" s="5"/>
      <c r="S203" s="8"/>
      <c r="T203" s="45" t="str">
        <f t="shared" si="26"/>
        <v/>
      </c>
      <c r="U203" s="5"/>
      <c r="W203" s="46" t="str">
        <f>IF($C203="","",IFERROR(MATCH($C203,Îlots!$C$6:$C$65,0),""))</f>
        <v/>
      </c>
      <c r="X203" s="46" t="str">
        <f>IF($F203="","",IFERROR(MATCH($F203,Fertilisants!$A$6:$A$45,0),""))</f>
        <v/>
      </c>
      <c r="Y203" s="46" t="str">
        <f>IF($W203="","",INDEX(Îlots!$D$6:$D$65,$W203))</f>
        <v/>
      </c>
      <c r="Z203" s="46" t="str">
        <f>IF($W203="","",INDEX(Îlots!$F$6:$F$65,$W203))</f>
        <v/>
      </c>
      <c r="AA203" s="46" t="str">
        <f>IF($W203="","",IF($E203=ApportCouvert,OccCouvert,INDEX(Îlots!$O$6:$O$65,$W203)))</f>
        <v/>
      </c>
      <c r="AB203" s="46" t="str">
        <f>IF(OR($AA203="",$G203="",$Z203="Non"),"",IFERROR(MATCH($AA203&amp;" | "&amp;$G203,Paramètres!$I$7:$I$41,0),""))</f>
        <v/>
      </c>
      <c r="AC203" s="46" t="str">
        <f t="shared" si="27"/>
        <v/>
      </c>
      <c r="AD203" s="46">
        <f>IF(OR($AB203="",$AC203=""),0,IF(OR(AND(INDEX(Paramètres!$J$7:$J$41,$AB203)&gt;0,IF(INDEX(Paramètres!$J$7:$J$41,$AB203)&lt;=INDEX(Paramètres!$K$7:$K$41,$AB203),AND($AC203&gt;=INDEX(Paramètres!$J$7:$J$41,$AB203),$AC203&lt;=INDEX(Paramètres!$K$7:$K$41,$AB203)),OR($AC203&gt;=INDEX(Paramètres!$J$7:$J$41,$AB203),$AC203&lt;=INDEX(Paramètres!$K$7:$K$41,$AB203)))),AND(INDEX(Paramètres!$L$7:$L$41,$AB203)&gt;0,IF(INDEX(Paramètres!$L$7:$L$41,$AB203)&lt;=INDEX(Paramètres!$M$7:$M$41,$AB203),AND($AC203&gt;=INDEX(Paramètres!$L$7:$L$41,$AB203),$AC203&lt;=INDEX(Paramètres!$M$7:$M$41,$AB203)),OR($AC203&gt;=INDEX(Paramètres!$L$7:$L$41,$AB203),$AC203&lt;=INDEX(Paramètres!$M$7:$M$41,$AB203))))),1,0))</f>
        <v>0</v>
      </c>
      <c r="AE203" s="46">
        <f>IF($X203="",0,IF(INDEX(Fertilisants!$C$6:$C$45,$X203)="Oui",1,0))</f>
        <v>0</v>
      </c>
      <c r="AF203" s="46" t="str">
        <f t="shared" si="28"/>
        <v/>
      </c>
      <c r="AG203" s="46" t="str">
        <f t="shared" si="29"/>
        <v/>
      </c>
      <c r="AH203" s="46" t="str">
        <f t="shared" si="30"/>
        <v/>
      </c>
      <c r="AI203" s="46" t="str">
        <f t="shared" si="31"/>
        <v/>
      </c>
    </row>
    <row r="204" spans="1:35" ht="18" customHeight="1" x14ac:dyDescent="0.25">
      <c r="A204" s="42" t="str">
        <f>IF(B204="","",COUNT($B$6:B204))</f>
        <v/>
      </c>
      <c r="B204" s="26"/>
      <c r="C204" s="5"/>
      <c r="D204" s="28" t="str">
        <f>IF($W204="","",INDEX(Îlots!$N$6:$N$65,$W204))</f>
        <v/>
      </c>
      <c r="E204" s="5"/>
      <c r="F204" s="5"/>
      <c r="G204" s="30" t="str">
        <f>IF($X204="","",INDEX(Fertilisants!$B$6:$B$45,$X204))</f>
        <v/>
      </c>
      <c r="H204" s="43"/>
      <c r="I204" s="44"/>
      <c r="J204" s="30" t="str">
        <f>IF($X204="","",INDEX(Fertilisants!$D$6:$D$45,$X204))</f>
        <v/>
      </c>
      <c r="K204" s="35" t="str">
        <f t="shared" si="24"/>
        <v/>
      </c>
      <c r="L204" s="36" t="str">
        <f>IF(OR($I204="",$X204=""),"",$I204*N(INDEX(Fertilisants!$E$6:$E$45,$X204)))</f>
        <v/>
      </c>
      <c r="M204" s="36" t="str">
        <f>IF(OR($I204="",$X204=""),"",$I204*N(INDEX(Fertilisants!$G$6:$G$45,$X204)))</f>
        <v/>
      </c>
      <c r="N204" s="36" t="str">
        <f>IF(OR($I204="",$X204=""),"",$I204*N(INDEX(Fertilisants!$H$6:$H$45,$X204)))</f>
        <v/>
      </c>
      <c r="O204" s="36" t="str">
        <f>IF(OR($I204="",$X204=""),"",$I204*N(INDEX(Fertilisants!$I$6:$I$45,$X204)))</f>
        <v/>
      </c>
      <c r="P204" s="36" t="str">
        <f t="shared" si="25"/>
        <v/>
      </c>
      <c r="Q204" s="5"/>
      <c r="R204" s="5"/>
      <c r="S204" s="8"/>
      <c r="T204" s="45" t="str">
        <f t="shared" si="26"/>
        <v/>
      </c>
      <c r="U204" s="5"/>
      <c r="W204" s="46" t="str">
        <f>IF($C204="","",IFERROR(MATCH($C204,Îlots!$C$6:$C$65,0),""))</f>
        <v/>
      </c>
      <c r="X204" s="46" t="str">
        <f>IF($F204="","",IFERROR(MATCH($F204,Fertilisants!$A$6:$A$45,0),""))</f>
        <v/>
      </c>
      <c r="Y204" s="46" t="str">
        <f>IF($W204="","",INDEX(Îlots!$D$6:$D$65,$W204))</f>
        <v/>
      </c>
      <c r="Z204" s="46" t="str">
        <f>IF($W204="","",INDEX(Îlots!$F$6:$F$65,$W204))</f>
        <v/>
      </c>
      <c r="AA204" s="46" t="str">
        <f>IF($W204="","",IF($E204=ApportCouvert,OccCouvert,INDEX(Îlots!$O$6:$O$65,$W204)))</f>
        <v/>
      </c>
      <c r="AB204" s="46" t="str">
        <f>IF(OR($AA204="",$G204="",$Z204="Non"),"",IFERROR(MATCH($AA204&amp;" | "&amp;$G204,Paramètres!$I$7:$I$41,0),""))</f>
        <v/>
      </c>
      <c r="AC204" s="46" t="str">
        <f t="shared" si="27"/>
        <v/>
      </c>
      <c r="AD204" s="46">
        <f>IF(OR($AB204="",$AC204=""),0,IF(OR(AND(INDEX(Paramètres!$J$7:$J$41,$AB204)&gt;0,IF(INDEX(Paramètres!$J$7:$J$41,$AB204)&lt;=INDEX(Paramètres!$K$7:$K$41,$AB204),AND($AC204&gt;=INDEX(Paramètres!$J$7:$J$41,$AB204),$AC204&lt;=INDEX(Paramètres!$K$7:$K$41,$AB204)),OR($AC204&gt;=INDEX(Paramètres!$J$7:$J$41,$AB204),$AC204&lt;=INDEX(Paramètres!$K$7:$K$41,$AB204)))),AND(INDEX(Paramètres!$L$7:$L$41,$AB204)&gt;0,IF(INDEX(Paramètres!$L$7:$L$41,$AB204)&lt;=INDEX(Paramètres!$M$7:$M$41,$AB204),AND($AC204&gt;=INDEX(Paramètres!$L$7:$L$41,$AB204),$AC204&lt;=INDEX(Paramètres!$M$7:$M$41,$AB204)),OR($AC204&gt;=INDEX(Paramètres!$L$7:$L$41,$AB204),$AC204&lt;=INDEX(Paramètres!$M$7:$M$41,$AB204))))),1,0))</f>
        <v>0</v>
      </c>
      <c r="AE204" s="46">
        <f>IF($X204="",0,IF(INDEX(Fertilisants!$C$6:$C$45,$X204)="Oui",1,0))</f>
        <v>0</v>
      </c>
      <c r="AF204" s="46" t="str">
        <f t="shared" si="28"/>
        <v/>
      </c>
      <c r="AG204" s="46" t="str">
        <f t="shared" si="29"/>
        <v/>
      </c>
      <c r="AH204" s="46" t="str">
        <f t="shared" si="30"/>
        <v/>
      </c>
      <c r="AI204" s="46" t="str">
        <f t="shared" si="31"/>
        <v/>
      </c>
    </row>
    <row r="205" spans="1:35" ht="18" customHeight="1" x14ac:dyDescent="0.25">
      <c r="A205" s="42" t="str">
        <f>IF(B205="","",COUNT($B$6:B205))</f>
        <v/>
      </c>
      <c r="B205" s="26"/>
      <c r="C205" s="5"/>
      <c r="D205" s="28" t="str">
        <f>IF($W205="","",INDEX(Îlots!$N$6:$N$65,$W205))</f>
        <v/>
      </c>
      <c r="E205" s="5"/>
      <c r="F205" s="5"/>
      <c r="G205" s="30" t="str">
        <f>IF($X205="","",INDEX(Fertilisants!$B$6:$B$45,$X205))</f>
        <v/>
      </c>
      <c r="H205" s="43"/>
      <c r="I205" s="44"/>
      <c r="J205" s="30" t="str">
        <f>IF($X205="","",INDEX(Fertilisants!$D$6:$D$45,$X205))</f>
        <v/>
      </c>
      <c r="K205" s="35" t="str">
        <f t="shared" si="24"/>
        <v/>
      </c>
      <c r="L205" s="36" t="str">
        <f>IF(OR($I205="",$X205=""),"",$I205*N(INDEX(Fertilisants!$E$6:$E$45,$X205)))</f>
        <v/>
      </c>
      <c r="M205" s="36" t="str">
        <f>IF(OR($I205="",$X205=""),"",$I205*N(INDEX(Fertilisants!$G$6:$G$45,$X205)))</f>
        <v/>
      </c>
      <c r="N205" s="36" t="str">
        <f>IF(OR($I205="",$X205=""),"",$I205*N(INDEX(Fertilisants!$H$6:$H$45,$X205)))</f>
        <v/>
      </c>
      <c r="O205" s="36" t="str">
        <f>IF(OR($I205="",$X205=""),"",$I205*N(INDEX(Fertilisants!$I$6:$I$45,$X205)))</f>
        <v/>
      </c>
      <c r="P205" s="36" t="str">
        <f t="shared" si="25"/>
        <v/>
      </c>
      <c r="Q205" s="5"/>
      <c r="R205" s="5"/>
      <c r="S205" s="8"/>
      <c r="T205" s="45" t="str">
        <f t="shared" si="26"/>
        <v/>
      </c>
      <c r="U205" s="5"/>
      <c r="W205" s="46" t="str">
        <f>IF($C205="","",IFERROR(MATCH($C205,Îlots!$C$6:$C$65,0),""))</f>
        <v/>
      </c>
      <c r="X205" s="46" t="str">
        <f>IF($F205="","",IFERROR(MATCH($F205,Fertilisants!$A$6:$A$45,0),""))</f>
        <v/>
      </c>
      <c r="Y205" s="46" t="str">
        <f>IF($W205="","",INDEX(Îlots!$D$6:$D$65,$W205))</f>
        <v/>
      </c>
      <c r="Z205" s="46" t="str">
        <f>IF($W205="","",INDEX(Îlots!$F$6:$F$65,$W205))</f>
        <v/>
      </c>
      <c r="AA205" s="46" t="str">
        <f>IF($W205="","",IF($E205=ApportCouvert,OccCouvert,INDEX(Îlots!$O$6:$O$65,$W205)))</f>
        <v/>
      </c>
      <c r="AB205" s="46" t="str">
        <f>IF(OR($AA205="",$G205="",$Z205="Non"),"",IFERROR(MATCH($AA205&amp;" | "&amp;$G205,Paramètres!$I$7:$I$41,0),""))</f>
        <v/>
      </c>
      <c r="AC205" s="46" t="str">
        <f t="shared" si="27"/>
        <v/>
      </c>
      <c r="AD205" s="46">
        <f>IF(OR($AB205="",$AC205=""),0,IF(OR(AND(INDEX(Paramètres!$J$7:$J$41,$AB205)&gt;0,IF(INDEX(Paramètres!$J$7:$J$41,$AB205)&lt;=INDEX(Paramètres!$K$7:$K$41,$AB205),AND($AC205&gt;=INDEX(Paramètres!$J$7:$J$41,$AB205),$AC205&lt;=INDEX(Paramètres!$K$7:$K$41,$AB205)),OR($AC205&gt;=INDEX(Paramètres!$J$7:$J$41,$AB205),$AC205&lt;=INDEX(Paramètres!$K$7:$K$41,$AB205)))),AND(INDEX(Paramètres!$L$7:$L$41,$AB205)&gt;0,IF(INDEX(Paramètres!$L$7:$L$41,$AB205)&lt;=INDEX(Paramètres!$M$7:$M$41,$AB205),AND($AC205&gt;=INDEX(Paramètres!$L$7:$L$41,$AB205),$AC205&lt;=INDEX(Paramètres!$M$7:$M$41,$AB205)),OR($AC205&gt;=INDEX(Paramètres!$L$7:$L$41,$AB205),$AC205&lt;=INDEX(Paramètres!$M$7:$M$41,$AB205))))),1,0))</f>
        <v>0</v>
      </c>
      <c r="AE205" s="46">
        <f>IF($X205="",0,IF(INDEX(Fertilisants!$C$6:$C$45,$X205)="Oui",1,0))</f>
        <v>0</v>
      </c>
      <c r="AF205" s="46" t="str">
        <f t="shared" si="28"/>
        <v/>
      </c>
      <c r="AG205" s="46" t="str">
        <f t="shared" si="29"/>
        <v/>
      </c>
      <c r="AH205" s="46" t="str">
        <f t="shared" si="30"/>
        <v/>
      </c>
      <c r="AI205" s="46" t="str">
        <f t="shared" si="31"/>
        <v/>
      </c>
    </row>
    <row r="206" spans="1:35" ht="18" customHeight="1" x14ac:dyDescent="0.25">
      <c r="A206" s="42" t="str">
        <f>IF(B206="","",COUNT($B$6:B206))</f>
        <v/>
      </c>
      <c r="B206" s="26"/>
      <c r="C206" s="5"/>
      <c r="D206" s="28" t="str">
        <f>IF($W206="","",INDEX(Îlots!$N$6:$N$65,$W206))</f>
        <v/>
      </c>
      <c r="E206" s="5"/>
      <c r="F206" s="5"/>
      <c r="G206" s="30" t="str">
        <f>IF($X206="","",INDEX(Fertilisants!$B$6:$B$45,$X206))</f>
        <v/>
      </c>
      <c r="H206" s="43"/>
      <c r="I206" s="44"/>
      <c r="J206" s="30" t="str">
        <f>IF($X206="","",INDEX(Fertilisants!$D$6:$D$45,$X206))</f>
        <v/>
      </c>
      <c r="K206" s="35" t="str">
        <f t="shared" si="24"/>
        <v/>
      </c>
      <c r="L206" s="36" t="str">
        <f>IF(OR($I206="",$X206=""),"",$I206*N(INDEX(Fertilisants!$E$6:$E$45,$X206)))</f>
        <v/>
      </c>
      <c r="M206" s="36" t="str">
        <f>IF(OR($I206="",$X206=""),"",$I206*N(INDEX(Fertilisants!$G$6:$G$45,$X206)))</f>
        <v/>
      </c>
      <c r="N206" s="36" t="str">
        <f>IF(OR($I206="",$X206=""),"",$I206*N(INDEX(Fertilisants!$H$6:$H$45,$X206)))</f>
        <v/>
      </c>
      <c r="O206" s="36" t="str">
        <f>IF(OR($I206="",$X206=""),"",$I206*N(INDEX(Fertilisants!$I$6:$I$45,$X206)))</f>
        <v/>
      </c>
      <c r="P206" s="36" t="str">
        <f t="shared" si="25"/>
        <v/>
      </c>
      <c r="Q206" s="5"/>
      <c r="R206" s="5"/>
      <c r="S206" s="8"/>
      <c r="T206" s="45" t="str">
        <f t="shared" si="26"/>
        <v/>
      </c>
      <c r="U206" s="5"/>
      <c r="W206" s="46" t="str">
        <f>IF($C206="","",IFERROR(MATCH($C206,Îlots!$C$6:$C$65,0),""))</f>
        <v/>
      </c>
      <c r="X206" s="46" t="str">
        <f>IF($F206="","",IFERROR(MATCH($F206,Fertilisants!$A$6:$A$45,0),""))</f>
        <v/>
      </c>
      <c r="Y206" s="46" t="str">
        <f>IF($W206="","",INDEX(Îlots!$D$6:$D$65,$W206))</f>
        <v/>
      </c>
      <c r="Z206" s="46" t="str">
        <f>IF($W206="","",INDEX(Îlots!$F$6:$F$65,$W206))</f>
        <v/>
      </c>
      <c r="AA206" s="46" t="str">
        <f>IF($W206="","",IF($E206=ApportCouvert,OccCouvert,INDEX(Îlots!$O$6:$O$65,$W206)))</f>
        <v/>
      </c>
      <c r="AB206" s="46" t="str">
        <f>IF(OR($AA206="",$G206="",$Z206="Non"),"",IFERROR(MATCH($AA206&amp;" | "&amp;$G206,Paramètres!$I$7:$I$41,0),""))</f>
        <v/>
      </c>
      <c r="AC206" s="46" t="str">
        <f t="shared" si="27"/>
        <v/>
      </c>
      <c r="AD206" s="46">
        <f>IF(OR($AB206="",$AC206=""),0,IF(OR(AND(INDEX(Paramètres!$J$7:$J$41,$AB206)&gt;0,IF(INDEX(Paramètres!$J$7:$J$41,$AB206)&lt;=INDEX(Paramètres!$K$7:$K$41,$AB206),AND($AC206&gt;=INDEX(Paramètres!$J$7:$J$41,$AB206),$AC206&lt;=INDEX(Paramètres!$K$7:$K$41,$AB206)),OR($AC206&gt;=INDEX(Paramètres!$J$7:$J$41,$AB206),$AC206&lt;=INDEX(Paramètres!$K$7:$K$41,$AB206)))),AND(INDEX(Paramètres!$L$7:$L$41,$AB206)&gt;0,IF(INDEX(Paramètres!$L$7:$L$41,$AB206)&lt;=INDEX(Paramètres!$M$7:$M$41,$AB206),AND($AC206&gt;=INDEX(Paramètres!$L$7:$L$41,$AB206),$AC206&lt;=INDEX(Paramètres!$M$7:$M$41,$AB206)),OR($AC206&gt;=INDEX(Paramètres!$L$7:$L$41,$AB206),$AC206&lt;=INDEX(Paramètres!$M$7:$M$41,$AB206))))),1,0))</f>
        <v>0</v>
      </c>
      <c r="AE206" s="46">
        <f>IF($X206="",0,IF(INDEX(Fertilisants!$C$6:$C$45,$X206)="Oui",1,0))</f>
        <v>0</v>
      </c>
      <c r="AF206" s="46" t="str">
        <f t="shared" si="28"/>
        <v/>
      </c>
      <c r="AG206" s="46" t="str">
        <f t="shared" si="29"/>
        <v/>
      </c>
      <c r="AH206" s="46" t="str">
        <f t="shared" si="30"/>
        <v/>
      </c>
      <c r="AI206" s="46" t="str">
        <f t="shared" si="31"/>
        <v/>
      </c>
    </row>
    <row r="207" spans="1:35" ht="18" customHeight="1" x14ac:dyDescent="0.25">
      <c r="A207" s="42" t="str">
        <f>IF(B207="","",COUNT($B$6:B207))</f>
        <v/>
      </c>
      <c r="B207" s="26"/>
      <c r="C207" s="5"/>
      <c r="D207" s="28" t="str">
        <f>IF($W207="","",INDEX(Îlots!$N$6:$N$65,$W207))</f>
        <v/>
      </c>
      <c r="E207" s="5"/>
      <c r="F207" s="5"/>
      <c r="G207" s="30" t="str">
        <f>IF($X207="","",INDEX(Fertilisants!$B$6:$B$45,$X207))</f>
        <v/>
      </c>
      <c r="H207" s="43"/>
      <c r="I207" s="44"/>
      <c r="J207" s="30" t="str">
        <f>IF($X207="","",INDEX(Fertilisants!$D$6:$D$45,$X207))</f>
        <v/>
      </c>
      <c r="K207" s="35" t="str">
        <f t="shared" si="24"/>
        <v/>
      </c>
      <c r="L207" s="36" t="str">
        <f>IF(OR($I207="",$X207=""),"",$I207*N(INDEX(Fertilisants!$E$6:$E$45,$X207)))</f>
        <v/>
      </c>
      <c r="M207" s="36" t="str">
        <f>IF(OR($I207="",$X207=""),"",$I207*N(INDEX(Fertilisants!$G$6:$G$45,$X207)))</f>
        <v/>
      </c>
      <c r="N207" s="36" t="str">
        <f>IF(OR($I207="",$X207=""),"",$I207*N(INDEX(Fertilisants!$H$6:$H$45,$X207)))</f>
        <v/>
      </c>
      <c r="O207" s="36" t="str">
        <f>IF(OR($I207="",$X207=""),"",$I207*N(INDEX(Fertilisants!$I$6:$I$45,$X207)))</f>
        <v/>
      </c>
      <c r="P207" s="36" t="str">
        <f t="shared" si="25"/>
        <v/>
      </c>
      <c r="Q207" s="5"/>
      <c r="R207" s="5"/>
      <c r="S207" s="8"/>
      <c r="T207" s="45" t="str">
        <f t="shared" si="26"/>
        <v/>
      </c>
      <c r="U207" s="5"/>
      <c r="W207" s="46" t="str">
        <f>IF($C207="","",IFERROR(MATCH($C207,Îlots!$C$6:$C$65,0),""))</f>
        <v/>
      </c>
      <c r="X207" s="46" t="str">
        <f>IF($F207="","",IFERROR(MATCH($F207,Fertilisants!$A$6:$A$45,0),""))</f>
        <v/>
      </c>
      <c r="Y207" s="46" t="str">
        <f>IF($W207="","",INDEX(Îlots!$D$6:$D$65,$W207))</f>
        <v/>
      </c>
      <c r="Z207" s="46" t="str">
        <f>IF($W207="","",INDEX(Îlots!$F$6:$F$65,$W207))</f>
        <v/>
      </c>
      <c r="AA207" s="46" t="str">
        <f>IF($W207="","",IF($E207=ApportCouvert,OccCouvert,INDEX(Îlots!$O$6:$O$65,$W207)))</f>
        <v/>
      </c>
      <c r="AB207" s="46" t="str">
        <f>IF(OR($AA207="",$G207="",$Z207="Non"),"",IFERROR(MATCH($AA207&amp;" | "&amp;$G207,Paramètres!$I$7:$I$41,0),""))</f>
        <v/>
      </c>
      <c r="AC207" s="46" t="str">
        <f t="shared" si="27"/>
        <v/>
      </c>
      <c r="AD207" s="46">
        <f>IF(OR($AB207="",$AC207=""),0,IF(OR(AND(INDEX(Paramètres!$J$7:$J$41,$AB207)&gt;0,IF(INDEX(Paramètres!$J$7:$J$41,$AB207)&lt;=INDEX(Paramètres!$K$7:$K$41,$AB207),AND($AC207&gt;=INDEX(Paramètres!$J$7:$J$41,$AB207),$AC207&lt;=INDEX(Paramètres!$K$7:$K$41,$AB207)),OR($AC207&gt;=INDEX(Paramètres!$J$7:$J$41,$AB207),$AC207&lt;=INDEX(Paramètres!$K$7:$K$41,$AB207)))),AND(INDEX(Paramètres!$L$7:$L$41,$AB207)&gt;0,IF(INDEX(Paramètres!$L$7:$L$41,$AB207)&lt;=INDEX(Paramètres!$M$7:$M$41,$AB207),AND($AC207&gt;=INDEX(Paramètres!$L$7:$L$41,$AB207),$AC207&lt;=INDEX(Paramètres!$M$7:$M$41,$AB207)),OR($AC207&gt;=INDEX(Paramètres!$L$7:$L$41,$AB207),$AC207&lt;=INDEX(Paramètres!$M$7:$M$41,$AB207))))),1,0))</f>
        <v>0</v>
      </c>
      <c r="AE207" s="46">
        <f>IF($X207="",0,IF(INDEX(Fertilisants!$C$6:$C$45,$X207)="Oui",1,0))</f>
        <v>0</v>
      </c>
      <c r="AF207" s="46" t="str">
        <f t="shared" si="28"/>
        <v/>
      </c>
      <c r="AG207" s="46" t="str">
        <f t="shared" si="29"/>
        <v/>
      </c>
      <c r="AH207" s="46" t="str">
        <f t="shared" si="30"/>
        <v/>
      </c>
      <c r="AI207" s="46" t="str">
        <f t="shared" si="31"/>
        <v/>
      </c>
    </row>
    <row r="208" spans="1:35" ht="18" customHeight="1" x14ac:dyDescent="0.25">
      <c r="A208" s="42" t="str">
        <f>IF(B208="","",COUNT($B$6:B208))</f>
        <v/>
      </c>
      <c r="B208" s="26"/>
      <c r="C208" s="5"/>
      <c r="D208" s="28" t="str">
        <f>IF($W208="","",INDEX(Îlots!$N$6:$N$65,$W208))</f>
        <v/>
      </c>
      <c r="E208" s="5"/>
      <c r="F208" s="5"/>
      <c r="G208" s="30" t="str">
        <f>IF($X208="","",INDEX(Fertilisants!$B$6:$B$45,$X208))</f>
        <v/>
      </c>
      <c r="H208" s="43"/>
      <c r="I208" s="44"/>
      <c r="J208" s="30" t="str">
        <f>IF($X208="","",INDEX(Fertilisants!$D$6:$D$45,$X208))</f>
        <v/>
      </c>
      <c r="K208" s="35" t="str">
        <f t="shared" si="24"/>
        <v/>
      </c>
      <c r="L208" s="36" t="str">
        <f>IF(OR($I208="",$X208=""),"",$I208*N(INDEX(Fertilisants!$E$6:$E$45,$X208)))</f>
        <v/>
      </c>
      <c r="M208" s="36" t="str">
        <f>IF(OR($I208="",$X208=""),"",$I208*N(INDEX(Fertilisants!$G$6:$G$45,$X208)))</f>
        <v/>
      </c>
      <c r="N208" s="36" t="str">
        <f>IF(OR($I208="",$X208=""),"",$I208*N(INDEX(Fertilisants!$H$6:$H$45,$X208)))</f>
        <v/>
      </c>
      <c r="O208" s="36" t="str">
        <f>IF(OR($I208="",$X208=""),"",$I208*N(INDEX(Fertilisants!$I$6:$I$45,$X208)))</f>
        <v/>
      </c>
      <c r="P208" s="36" t="str">
        <f t="shared" si="25"/>
        <v/>
      </c>
      <c r="Q208" s="5"/>
      <c r="R208" s="5"/>
      <c r="S208" s="8"/>
      <c r="T208" s="45" t="str">
        <f t="shared" si="26"/>
        <v/>
      </c>
      <c r="U208" s="5"/>
      <c r="W208" s="46" t="str">
        <f>IF($C208="","",IFERROR(MATCH($C208,Îlots!$C$6:$C$65,0),""))</f>
        <v/>
      </c>
      <c r="X208" s="46" t="str">
        <f>IF($F208="","",IFERROR(MATCH($F208,Fertilisants!$A$6:$A$45,0),""))</f>
        <v/>
      </c>
      <c r="Y208" s="46" t="str">
        <f>IF($W208="","",INDEX(Îlots!$D$6:$D$65,$W208))</f>
        <v/>
      </c>
      <c r="Z208" s="46" t="str">
        <f>IF($W208="","",INDEX(Îlots!$F$6:$F$65,$W208))</f>
        <v/>
      </c>
      <c r="AA208" s="46" t="str">
        <f>IF($W208="","",IF($E208=ApportCouvert,OccCouvert,INDEX(Îlots!$O$6:$O$65,$W208)))</f>
        <v/>
      </c>
      <c r="AB208" s="46" t="str">
        <f>IF(OR($AA208="",$G208="",$Z208="Non"),"",IFERROR(MATCH($AA208&amp;" | "&amp;$G208,Paramètres!$I$7:$I$41,0),""))</f>
        <v/>
      </c>
      <c r="AC208" s="46" t="str">
        <f t="shared" si="27"/>
        <v/>
      </c>
      <c r="AD208" s="46">
        <f>IF(OR($AB208="",$AC208=""),0,IF(OR(AND(INDEX(Paramètres!$J$7:$J$41,$AB208)&gt;0,IF(INDEX(Paramètres!$J$7:$J$41,$AB208)&lt;=INDEX(Paramètres!$K$7:$K$41,$AB208),AND($AC208&gt;=INDEX(Paramètres!$J$7:$J$41,$AB208),$AC208&lt;=INDEX(Paramètres!$K$7:$K$41,$AB208)),OR($AC208&gt;=INDEX(Paramètres!$J$7:$J$41,$AB208),$AC208&lt;=INDEX(Paramètres!$K$7:$K$41,$AB208)))),AND(INDEX(Paramètres!$L$7:$L$41,$AB208)&gt;0,IF(INDEX(Paramètres!$L$7:$L$41,$AB208)&lt;=INDEX(Paramètres!$M$7:$M$41,$AB208),AND($AC208&gt;=INDEX(Paramètres!$L$7:$L$41,$AB208),$AC208&lt;=INDEX(Paramètres!$M$7:$M$41,$AB208)),OR($AC208&gt;=INDEX(Paramètres!$L$7:$L$41,$AB208),$AC208&lt;=INDEX(Paramètres!$M$7:$M$41,$AB208))))),1,0))</f>
        <v>0</v>
      </c>
      <c r="AE208" s="46">
        <f>IF($X208="",0,IF(INDEX(Fertilisants!$C$6:$C$45,$X208)="Oui",1,0))</f>
        <v>0</v>
      </c>
      <c r="AF208" s="46" t="str">
        <f t="shared" si="28"/>
        <v/>
      </c>
      <c r="AG208" s="46" t="str">
        <f t="shared" si="29"/>
        <v/>
      </c>
      <c r="AH208" s="46" t="str">
        <f t="shared" si="30"/>
        <v/>
      </c>
      <c r="AI208" s="46" t="str">
        <f t="shared" si="31"/>
        <v/>
      </c>
    </row>
    <row r="209" spans="1:35" ht="18" customHeight="1" x14ac:dyDescent="0.25">
      <c r="A209" s="42" t="str">
        <f>IF(B209="","",COUNT($B$6:B209))</f>
        <v/>
      </c>
      <c r="B209" s="26"/>
      <c r="C209" s="5"/>
      <c r="D209" s="28" t="str">
        <f>IF($W209="","",INDEX(Îlots!$N$6:$N$65,$W209))</f>
        <v/>
      </c>
      <c r="E209" s="5"/>
      <c r="F209" s="5"/>
      <c r="G209" s="30" t="str">
        <f>IF($X209="","",INDEX(Fertilisants!$B$6:$B$45,$X209))</f>
        <v/>
      </c>
      <c r="H209" s="43"/>
      <c r="I209" s="44"/>
      <c r="J209" s="30" t="str">
        <f>IF($X209="","",INDEX(Fertilisants!$D$6:$D$45,$X209))</f>
        <v/>
      </c>
      <c r="K209" s="35" t="str">
        <f t="shared" si="24"/>
        <v/>
      </c>
      <c r="L209" s="36" t="str">
        <f>IF(OR($I209="",$X209=""),"",$I209*N(INDEX(Fertilisants!$E$6:$E$45,$X209)))</f>
        <v/>
      </c>
      <c r="M209" s="36" t="str">
        <f>IF(OR($I209="",$X209=""),"",$I209*N(INDEX(Fertilisants!$G$6:$G$45,$X209)))</f>
        <v/>
      </c>
      <c r="N209" s="36" t="str">
        <f>IF(OR($I209="",$X209=""),"",$I209*N(INDEX(Fertilisants!$H$6:$H$45,$X209)))</f>
        <v/>
      </c>
      <c r="O209" s="36" t="str">
        <f>IF(OR($I209="",$X209=""),"",$I209*N(INDEX(Fertilisants!$I$6:$I$45,$X209)))</f>
        <v/>
      </c>
      <c r="P209" s="36" t="str">
        <f t="shared" si="25"/>
        <v/>
      </c>
      <c r="Q209" s="5"/>
      <c r="R209" s="5"/>
      <c r="S209" s="8"/>
      <c r="T209" s="45" t="str">
        <f t="shared" si="26"/>
        <v/>
      </c>
      <c r="U209" s="5"/>
      <c r="W209" s="46" t="str">
        <f>IF($C209="","",IFERROR(MATCH($C209,Îlots!$C$6:$C$65,0),""))</f>
        <v/>
      </c>
      <c r="X209" s="46" t="str">
        <f>IF($F209="","",IFERROR(MATCH($F209,Fertilisants!$A$6:$A$45,0),""))</f>
        <v/>
      </c>
      <c r="Y209" s="46" t="str">
        <f>IF($W209="","",INDEX(Îlots!$D$6:$D$65,$W209))</f>
        <v/>
      </c>
      <c r="Z209" s="46" t="str">
        <f>IF($W209="","",INDEX(Îlots!$F$6:$F$65,$W209))</f>
        <v/>
      </c>
      <c r="AA209" s="46" t="str">
        <f>IF($W209="","",IF($E209=ApportCouvert,OccCouvert,INDEX(Îlots!$O$6:$O$65,$W209)))</f>
        <v/>
      </c>
      <c r="AB209" s="46" t="str">
        <f>IF(OR($AA209="",$G209="",$Z209="Non"),"",IFERROR(MATCH($AA209&amp;" | "&amp;$G209,Paramètres!$I$7:$I$41,0),""))</f>
        <v/>
      </c>
      <c r="AC209" s="46" t="str">
        <f t="shared" si="27"/>
        <v/>
      </c>
      <c r="AD209" s="46">
        <f>IF(OR($AB209="",$AC209=""),0,IF(OR(AND(INDEX(Paramètres!$J$7:$J$41,$AB209)&gt;0,IF(INDEX(Paramètres!$J$7:$J$41,$AB209)&lt;=INDEX(Paramètres!$K$7:$K$41,$AB209),AND($AC209&gt;=INDEX(Paramètres!$J$7:$J$41,$AB209),$AC209&lt;=INDEX(Paramètres!$K$7:$K$41,$AB209)),OR($AC209&gt;=INDEX(Paramètres!$J$7:$J$41,$AB209),$AC209&lt;=INDEX(Paramètres!$K$7:$K$41,$AB209)))),AND(INDEX(Paramètres!$L$7:$L$41,$AB209)&gt;0,IF(INDEX(Paramètres!$L$7:$L$41,$AB209)&lt;=INDEX(Paramètres!$M$7:$M$41,$AB209),AND($AC209&gt;=INDEX(Paramètres!$L$7:$L$41,$AB209),$AC209&lt;=INDEX(Paramètres!$M$7:$M$41,$AB209)),OR($AC209&gt;=INDEX(Paramètres!$L$7:$L$41,$AB209),$AC209&lt;=INDEX(Paramètres!$M$7:$M$41,$AB209))))),1,0))</f>
        <v>0</v>
      </c>
      <c r="AE209" s="46">
        <f>IF($X209="",0,IF(INDEX(Fertilisants!$C$6:$C$45,$X209)="Oui",1,0))</f>
        <v>0</v>
      </c>
      <c r="AF209" s="46" t="str">
        <f t="shared" si="28"/>
        <v/>
      </c>
      <c r="AG209" s="46" t="str">
        <f t="shared" si="29"/>
        <v/>
      </c>
      <c r="AH209" s="46" t="str">
        <f t="shared" si="30"/>
        <v/>
      </c>
      <c r="AI209" s="46" t="str">
        <f t="shared" si="31"/>
        <v/>
      </c>
    </row>
    <row r="210" spans="1:35" ht="18" customHeight="1" x14ac:dyDescent="0.25">
      <c r="A210" s="42" t="str">
        <f>IF(B210="","",COUNT($B$6:B210))</f>
        <v/>
      </c>
      <c r="B210" s="26"/>
      <c r="C210" s="5"/>
      <c r="D210" s="28" t="str">
        <f>IF($W210="","",INDEX(Îlots!$N$6:$N$65,$W210))</f>
        <v/>
      </c>
      <c r="E210" s="5"/>
      <c r="F210" s="5"/>
      <c r="G210" s="30" t="str">
        <f>IF($X210="","",INDEX(Fertilisants!$B$6:$B$45,$X210))</f>
        <v/>
      </c>
      <c r="H210" s="43"/>
      <c r="I210" s="44"/>
      <c r="J210" s="30" t="str">
        <f>IF($X210="","",INDEX(Fertilisants!$D$6:$D$45,$X210))</f>
        <v/>
      </c>
      <c r="K210" s="35" t="str">
        <f t="shared" si="24"/>
        <v/>
      </c>
      <c r="L210" s="36" t="str">
        <f>IF(OR($I210="",$X210=""),"",$I210*N(INDEX(Fertilisants!$E$6:$E$45,$X210)))</f>
        <v/>
      </c>
      <c r="M210" s="36" t="str">
        <f>IF(OR($I210="",$X210=""),"",$I210*N(INDEX(Fertilisants!$G$6:$G$45,$X210)))</f>
        <v/>
      </c>
      <c r="N210" s="36" t="str">
        <f>IF(OR($I210="",$X210=""),"",$I210*N(INDEX(Fertilisants!$H$6:$H$45,$X210)))</f>
        <v/>
      </c>
      <c r="O210" s="36" t="str">
        <f>IF(OR($I210="",$X210=""),"",$I210*N(INDEX(Fertilisants!$I$6:$I$45,$X210)))</f>
        <v/>
      </c>
      <c r="P210" s="36" t="str">
        <f t="shared" si="25"/>
        <v/>
      </c>
      <c r="Q210" s="5"/>
      <c r="R210" s="5"/>
      <c r="S210" s="8"/>
      <c r="T210" s="45" t="str">
        <f t="shared" si="26"/>
        <v/>
      </c>
      <c r="U210" s="5"/>
      <c r="W210" s="46" t="str">
        <f>IF($C210="","",IFERROR(MATCH($C210,Îlots!$C$6:$C$65,0),""))</f>
        <v/>
      </c>
      <c r="X210" s="46" t="str">
        <f>IF($F210="","",IFERROR(MATCH($F210,Fertilisants!$A$6:$A$45,0),""))</f>
        <v/>
      </c>
      <c r="Y210" s="46" t="str">
        <f>IF($W210="","",INDEX(Îlots!$D$6:$D$65,$W210))</f>
        <v/>
      </c>
      <c r="Z210" s="46" t="str">
        <f>IF($W210="","",INDEX(Îlots!$F$6:$F$65,$W210))</f>
        <v/>
      </c>
      <c r="AA210" s="46" t="str">
        <f>IF($W210="","",IF($E210=ApportCouvert,OccCouvert,INDEX(Îlots!$O$6:$O$65,$W210)))</f>
        <v/>
      </c>
      <c r="AB210" s="46" t="str">
        <f>IF(OR($AA210="",$G210="",$Z210="Non"),"",IFERROR(MATCH($AA210&amp;" | "&amp;$G210,Paramètres!$I$7:$I$41,0),""))</f>
        <v/>
      </c>
      <c r="AC210" s="46" t="str">
        <f t="shared" si="27"/>
        <v/>
      </c>
      <c r="AD210" s="46">
        <f>IF(OR($AB210="",$AC210=""),0,IF(OR(AND(INDEX(Paramètres!$J$7:$J$41,$AB210)&gt;0,IF(INDEX(Paramètres!$J$7:$J$41,$AB210)&lt;=INDEX(Paramètres!$K$7:$K$41,$AB210),AND($AC210&gt;=INDEX(Paramètres!$J$7:$J$41,$AB210),$AC210&lt;=INDEX(Paramètres!$K$7:$K$41,$AB210)),OR($AC210&gt;=INDEX(Paramètres!$J$7:$J$41,$AB210),$AC210&lt;=INDEX(Paramètres!$K$7:$K$41,$AB210)))),AND(INDEX(Paramètres!$L$7:$L$41,$AB210)&gt;0,IF(INDEX(Paramètres!$L$7:$L$41,$AB210)&lt;=INDEX(Paramètres!$M$7:$M$41,$AB210),AND($AC210&gt;=INDEX(Paramètres!$L$7:$L$41,$AB210),$AC210&lt;=INDEX(Paramètres!$M$7:$M$41,$AB210)),OR($AC210&gt;=INDEX(Paramètres!$L$7:$L$41,$AB210),$AC210&lt;=INDEX(Paramètres!$M$7:$M$41,$AB210))))),1,0))</f>
        <v>0</v>
      </c>
      <c r="AE210" s="46">
        <f>IF($X210="",0,IF(INDEX(Fertilisants!$C$6:$C$45,$X210)="Oui",1,0))</f>
        <v>0</v>
      </c>
      <c r="AF210" s="46" t="str">
        <f t="shared" si="28"/>
        <v/>
      </c>
      <c r="AG210" s="46" t="str">
        <f t="shared" si="29"/>
        <v/>
      </c>
      <c r="AH210" s="46" t="str">
        <f t="shared" si="30"/>
        <v/>
      </c>
      <c r="AI210" s="46" t="str">
        <f t="shared" si="31"/>
        <v/>
      </c>
    </row>
    <row r="211" spans="1:35" ht="18" customHeight="1" x14ac:dyDescent="0.25">
      <c r="A211" s="42" t="str">
        <f>IF(B211="","",COUNT($B$6:B211))</f>
        <v/>
      </c>
      <c r="B211" s="26"/>
      <c r="C211" s="5"/>
      <c r="D211" s="28" t="str">
        <f>IF($W211="","",INDEX(Îlots!$N$6:$N$65,$W211))</f>
        <v/>
      </c>
      <c r="E211" s="5"/>
      <c r="F211" s="5"/>
      <c r="G211" s="30" t="str">
        <f>IF($X211="","",INDEX(Fertilisants!$B$6:$B$45,$X211))</f>
        <v/>
      </c>
      <c r="H211" s="43"/>
      <c r="I211" s="44"/>
      <c r="J211" s="30" t="str">
        <f>IF($X211="","",INDEX(Fertilisants!$D$6:$D$45,$X211))</f>
        <v/>
      </c>
      <c r="K211" s="35" t="str">
        <f t="shared" si="24"/>
        <v/>
      </c>
      <c r="L211" s="36" t="str">
        <f>IF(OR($I211="",$X211=""),"",$I211*N(INDEX(Fertilisants!$E$6:$E$45,$X211)))</f>
        <v/>
      </c>
      <c r="M211" s="36" t="str">
        <f>IF(OR($I211="",$X211=""),"",$I211*N(INDEX(Fertilisants!$G$6:$G$45,$X211)))</f>
        <v/>
      </c>
      <c r="N211" s="36" t="str">
        <f>IF(OR($I211="",$X211=""),"",$I211*N(INDEX(Fertilisants!$H$6:$H$45,$X211)))</f>
        <v/>
      </c>
      <c r="O211" s="36" t="str">
        <f>IF(OR($I211="",$X211=""),"",$I211*N(INDEX(Fertilisants!$I$6:$I$45,$X211)))</f>
        <v/>
      </c>
      <c r="P211" s="36" t="str">
        <f t="shared" si="25"/>
        <v/>
      </c>
      <c r="Q211" s="5"/>
      <c r="R211" s="5"/>
      <c r="S211" s="8"/>
      <c r="T211" s="45" t="str">
        <f t="shared" si="26"/>
        <v/>
      </c>
      <c r="U211" s="5"/>
      <c r="W211" s="46" t="str">
        <f>IF($C211="","",IFERROR(MATCH($C211,Îlots!$C$6:$C$65,0),""))</f>
        <v/>
      </c>
      <c r="X211" s="46" t="str">
        <f>IF($F211="","",IFERROR(MATCH($F211,Fertilisants!$A$6:$A$45,0),""))</f>
        <v/>
      </c>
      <c r="Y211" s="46" t="str">
        <f>IF($W211="","",INDEX(Îlots!$D$6:$D$65,$W211))</f>
        <v/>
      </c>
      <c r="Z211" s="46" t="str">
        <f>IF($W211="","",INDEX(Îlots!$F$6:$F$65,$W211))</f>
        <v/>
      </c>
      <c r="AA211" s="46" t="str">
        <f>IF($W211="","",IF($E211=ApportCouvert,OccCouvert,INDEX(Îlots!$O$6:$O$65,$W211)))</f>
        <v/>
      </c>
      <c r="AB211" s="46" t="str">
        <f>IF(OR($AA211="",$G211="",$Z211="Non"),"",IFERROR(MATCH($AA211&amp;" | "&amp;$G211,Paramètres!$I$7:$I$41,0),""))</f>
        <v/>
      </c>
      <c r="AC211" s="46" t="str">
        <f t="shared" si="27"/>
        <v/>
      </c>
      <c r="AD211" s="46">
        <f>IF(OR($AB211="",$AC211=""),0,IF(OR(AND(INDEX(Paramètres!$J$7:$J$41,$AB211)&gt;0,IF(INDEX(Paramètres!$J$7:$J$41,$AB211)&lt;=INDEX(Paramètres!$K$7:$K$41,$AB211),AND($AC211&gt;=INDEX(Paramètres!$J$7:$J$41,$AB211),$AC211&lt;=INDEX(Paramètres!$K$7:$K$41,$AB211)),OR($AC211&gt;=INDEX(Paramètres!$J$7:$J$41,$AB211),$AC211&lt;=INDEX(Paramètres!$K$7:$K$41,$AB211)))),AND(INDEX(Paramètres!$L$7:$L$41,$AB211)&gt;0,IF(INDEX(Paramètres!$L$7:$L$41,$AB211)&lt;=INDEX(Paramètres!$M$7:$M$41,$AB211),AND($AC211&gt;=INDEX(Paramètres!$L$7:$L$41,$AB211),$AC211&lt;=INDEX(Paramètres!$M$7:$M$41,$AB211)),OR($AC211&gt;=INDEX(Paramètres!$L$7:$L$41,$AB211),$AC211&lt;=INDEX(Paramètres!$M$7:$M$41,$AB211))))),1,0))</f>
        <v>0</v>
      </c>
      <c r="AE211" s="46">
        <f>IF($X211="",0,IF(INDEX(Fertilisants!$C$6:$C$45,$X211)="Oui",1,0))</f>
        <v>0</v>
      </c>
      <c r="AF211" s="46" t="str">
        <f t="shared" si="28"/>
        <v/>
      </c>
      <c r="AG211" s="46" t="str">
        <f t="shared" si="29"/>
        <v/>
      </c>
      <c r="AH211" s="46" t="str">
        <f t="shared" si="30"/>
        <v/>
      </c>
      <c r="AI211" s="46" t="str">
        <f t="shared" si="31"/>
        <v/>
      </c>
    </row>
    <row r="212" spans="1:35" ht="18" customHeight="1" x14ac:dyDescent="0.25">
      <c r="A212" s="42" t="str">
        <f>IF(B212="","",COUNT($B$6:B212))</f>
        <v/>
      </c>
      <c r="B212" s="26"/>
      <c r="C212" s="5"/>
      <c r="D212" s="28" t="str">
        <f>IF($W212="","",INDEX(Îlots!$N$6:$N$65,$W212))</f>
        <v/>
      </c>
      <c r="E212" s="5"/>
      <c r="F212" s="5"/>
      <c r="G212" s="30" t="str">
        <f>IF($X212="","",INDEX(Fertilisants!$B$6:$B$45,$X212))</f>
        <v/>
      </c>
      <c r="H212" s="43"/>
      <c r="I212" s="44"/>
      <c r="J212" s="30" t="str">
        <f>IF($X212="","",INDEX(Fertilisants!$D$6:$D$45,$X212))</f>
        <v/>
      </c>
      <c r="K212" s="35" t="str">
        <f t="shared" si="24"/>
        <v/>
      </c>
      <c r="L212" s="36" t="str">
        <f>IF(OR($I212="",$X212=""),"",$I212*N(INDEX(Fertilisants!$E$6:$E$45,$X212)))</f>
        <v/>
      </c>
      <c r="M212" s="36" t="str">
        <f>IF(OR($I212="",$X212=""),"",$I212*N(INDEX(Fertilisants!$G$6:$G$45,$X212)))</f>
        <v/>
      </c>
      <c r="N212" s="36" t="str">
        <f>IF(OR($I212="",$X212=""),"",$I212*N(INDEX(Fertilisants!$H$6:$H$45,$X212)))</f>
        <v/>
      </c>
      <c r="O212" s="36" t="str">
        <f>IF(OR($I212="",$X212=""),"",$I212*N(INDEX(Fertilisants!$I$6:$I$45,$X212)))</f>
        <v/>
      </c>
      <c r="P212" s="36" t="str">
        <f t="shared" si="25"/>
        <v/>
      </c>
      <c r="Q212" s="5"/>
      <c r="R212" s="5"/>
      <c r="S212" s="8"/>
      <c r="T212" s="45" t="str">
        <f t="shared" si="26"/>
        <v/>
      </c>
      <c r="U212" s="5"/>
      <c r="W212" s="46" t="str">
        <f>IF($C212="","",IFERROR(MATCH($C212,Îlots!$C$6:$C$65,0),""))</f>
        <v/>
      </c>
      <c r="X212" s="46" t="str">
        <f>IF($F212="","",IFERROR(MATCH($F212,Fertilisants!$A$6:$A$45,0),""))</f>
        <v/>
      </c>
      <c r="Y212" s="46" t="str">
        <f>IF($W212="","",INDEX(Îlots!$D$6:$D$65,$W212))</f>
        <v/>
      </c>
      <c r="Z212" s="46" t="str">
        <f>IF($W212="","",INDEX(Îlots!$F$6:$F$65,$W212))</f>
        <v/>
      </c>
      <c r="AA212" s="46" t="str">
        <f>IF($W212="","",IF($E212=ApportCouvert,OccCouvert,INDEX(Îlots!$O$6:$O$65,$W212)))</f>
        <v/>
      </c>
      <c r="AB212" s="46" t="str">
        <f>IF(OR($AA212="",$G212="",$Z212="Non"),"",IFERROR(MATCH($AA212&amp;" | "&amp;$G212,Paramètres!$I$7:$I$41,0),""))</f>
        <v/>
      </c>
      <c r="AC212" s="46" t="str">
        <f t="shared" si="27"/>
        <v/>
      </c>
      <c r="AD212" s="46">
        <f>IF(OR($AB212="",$AC212=""),0,IF(OR(AND(INDEX(Paramètres!$J$7:$J$41,$AB212)&gt;0,IF(INDEX(Paramètres!$J$7:$J$41,$AB212)&lt;=INDEX(Paramètres!$K$7:$K$41,$AB212),AND($AC212&gt;=INDEX(Paramètres!$J$7:$J$41,$AB212),$AC212&lt;=INDEX(Paramètres!$K$7:$K$41,$AB212)),OR($AC212&gt;=INDEX(Paramètres!$J$7:$J$41,$AB212),$AC212&lt;=INDEX(Paramètres!$K$7:$K$41,$AB212)))),AND(INDEX(Paramètres!$L$7:$L$41,$AB212)&gt;0,IF(INDEX(Paramètres!$L$7:$L$41,$AB212)&lt;=INDEX(Paramètres!$M$7:$M$41,$AB212),AND($AC212&gt;=INDEX(Paramètres!$L$7:$L$41,$AB212),$AC212&lt;=INDEX(Paramètres!$M$7:$M$41,$AB212)),OR($AC212&gt;=INDEX(Paramètres!$L$7:$L$41,$AB212),$AC212&lt;=INDEX(Paramètres!$M$7:$M$41,$AB212))))),1,0))</f>
        <v>0</v>
      </c>
      <c r="AE212" s="46">
        <f>IF($X212="",0,IF(INDEX(Fertilisants!$C$6:$C$45,$X212)="Oui",1,0))</f>
        <v>0</v>
      </c>
      <c r="AF212" s="46" t="str">
        <f t="shared" si="28"/>
        <v/>
      </c>
      <c r="AG212" s="46" t="str">
        <f t="shared" si="29"/>
        <v/>
      </c>
      <c r="AH212" s="46" t="str">
        <f t="shared" si="30"/>
        <v/>
      </c>
      <c r="AI212" s="46" t="str">
        <f t="shared" si="31"/>
        <v/>
      </c>
    </row>
    <row r="213" spans="1:35" ht="18" customHeight="1" x14ac:dyDescent="0.25">
      <c r="A213" s="42" t="str">
        <f>IF(B213="","",COUNT($B$6:B213))</f>
        <v/>
      </c>
      <c r="B213" s="26"/>
      <c r="C213" s="5"/>
      <c r="D213" s="28" t="str">
        <f>IF($W213="","",INDEX(Îlots!$N$6:$N$65,$W213))</f>
        <v/>
      </c>
      <c r="E213" s="5"/>
      <c r="F213" s="5"/>
      <c r="G213" s="30" t="str">
        <f>IF($X213="","",INDEX(Fertilisants!$B$6:$B$45,$X213))</f>
        <v/>
      </c>
      <c r="H213" s="43"/>
      <c r="I213" s="44"/>
      <c r="J213" s="30" t="str">
        <f>IF($X213="","",INDEX(Fertilisants!$D$6:$D$45,$X213))</f>
        <v/>
      </c>
      <c r="K213" s="35" t="str">
        <f t="shared" si="24"/>
        <v/>
      </c>
      <c r="L213" s="36" t="str">
        <f>IF(OR($I213="",$X213=""),"",$I213*N(INDEX(Fertilisants!$E$6:$E$45,$X213)))</f>
        <v/>
      </c>
      <c r="M213" s="36" t="str">
        <f>IF(OR($I213="",$X213=""),"",$I213*N(INDEX(Fertilisants!$G$6:$G$45,$X213)))</f>
        <v/>
      </c>
      <c r="N213" s="36" t="str">
        <f>IF(OR($I213="",$X213=""),"",$I213*N(INDEX(Fertilisants!$H$6:$H$45,$X213)))</f>
        <v/>
      </c>
      <c r="O213" s="36" t="str">
        <f>IF(OR($I213="",$X213=""),"",$I213*N(INDEX(Fertilisants!$I$6:$I$45,$X213)))</f>
        <v/>
      </c>
      <c r="P213" s="36" t="str">
        <f t="shared" si="25"/>
        <v/>
      </c>
      <c r="Q213" s="5"/>
      <c r="R213" s="5"/>
      <c r="S213" s="8"/>
      <c r="T213" s="45" t="str">
        <f t="shared" si="26"/>
        <v/>
      </c>
      <c r="U213" s="5"/>
      <c r="W213" s="46" t="str">
        <f>IF($C213="","",IFERROR(MATCH($C213,Îlots!$C$6:$C$65,0),""))</f>
        <v/>
      </c>
      <c r="X213" s="46" t="str">
        <f>IF($F213="","",IFERROR(MATCH($F213,Fertilisants!$A$6:$A$45,0),""))</f>
        <v/>
      </c>
      <c r="Y213" s="46" t="str">
        <f>IF($W213="","",INDEX(Îlots!$D$6:$D$65,$W213))</f>
        <v/>
      </c>
      <c r="Z213" s="46" t="str">
        <f>IF($W213="","",INDEX(Îlots!$F$6:$F$65,$W213))</f>
        <v/>
      </c>
      <c r="AA213" s="46" t="str">
        <f>IF($W213="","",IF($E213=ApportCouvert,OccCouvert,INDEX(Îlots!$O$6:$O$65,$W213)))</f>
        <v/>
      </c>
      <c r="AB213" s="46" t="str">
        <f>IF(OR($AA213="",$G213="",$Z213="Non"),"",IFERROR(MATCH($AA213&amp;" | "&amp;$G213,Paramètres!$I$7:$I$41,0),""))</f>
        <v/>
      </c>
      <c r="AC213" s="46" t="str">
        <f t="shared" si="27"/>
        <v/>
      </c>
      <c r="AD213" s="46">
        <f>IF(OR($AB213="",$AC213=""),0,IF(OR(AND(INDEX(Paramètres!$J$7:$J$41,$AB213)&gt;0,IF(INDEX(Paramètres!$J$7:$J$41,$AB213)&lt;=INDEX(Paramètres!$K$7:$K$41,$AB213),AND($AC213&gt;=INDEX(Paramètres!$J$7:$J$41,$AB213),$AC213&lt;=INDEX(Paramètres!$K$7:$K$41,$AB213)),OR($AC213&gt;=INDEX(Paramètres!$J$7:$J$41,$AB213),$AC213&lt;=INDEX(Paramètres!$K$7:$K$41,$AB213)))),AND(INDEX(Paramètres!$L$7:$L$41,$AB213)&gt;0,IF(INDEX(Paramètres!$L$7:$L$41,$AB213)&lt;=INDEX(Paramètres!$M$7:$M$41,$AB213),AND($AC213&gt;=INDEX(Paramètres!$L$7:$L$41,$AB213),$AC213&lt;=INDEX(Paramètres!$M$7:$M$41,$AB213)),OR($AC213&gt;=INDEX(Paramètres!$L$7:$L$41,$AB213),$AC213&lt;=INDEX(Paramètres!$M$7:$M$41,$AB213))))),1,0))</f>
        <v>0</v>
      </c>
      <c r="AE213" s="46">
        <f>IF($X213="",0,IF(INDEX(Fertilisants!$C$6:$C$45,$X213)="Oui",1,0))</f>
        <v>0</v>
      </c>
      <c r="AF213" s="46" t="str">
        <f t="shared" si="28"/>
        <v/>
      </c>
      <c r="AG213" s="46" t="str">
        <f t="shared" si="29"/>
        <v/>
      </c>
      <c r="AH213" s="46" t="str">
        <f t="shared" si="30"/>
        <v/>
      </c>
      <c r="AI213" s="46" t="str">
        <f t="shared" si="31"/>
        <v/>
      </c>
    </row>
    <row r="214" spans="1:35" ht="18" customHeight="1" x14ac:dyDescent="0.25">
      <c r="A214" s="42" t="str">
        <f>IF(B214="","",COUNT($B$6:B214))</f>
        <v/>
      </c>
      <c r="B214" s="26"/>
      <c r="C214" s="5"/>
      <c r="D214" s="28" t="str">
        <f>IF($W214="","",INDEX(Îlots!$N$6:$N$65,$W214))</f>
        <v/>
      </c>
      <c r="E214" s="5"/>
      <c r="F214" s="5"/>
      <c r="G214" s="30" t="str">
        <f>IF($X214="","",INDEX(Fertilisants!$B$6:$B$45,$X214))</f>
        <v/>
      </c>
      <c r="H214" s="43"/>
      <c r="I214" s="44"/>
      <c r="J214" s="30" t="str">
        <f>IF($X214="","",INDEX(Fertilisants!$D$6:$D$45,$X214))</f>
        <v/>
      </c>
      <c r="K214" s="35" t="str">
        <f t="shared" si="24"/>
        <v/>
      </c>
      <c r="L214" s="36" t="str">
        <f>IF(OR($I214="",$X214=""),"",$I214*N(INDEX(Fertilisants!$E$6:$E$45,$X214)))</f>
        <v/>
      </c>
      <c r="M214" s="36" t="str">
        <f>IF(OR($I214="",$X214=""),"",$I214*N(INDEX(Fertilisants!$G$6:$G$45,$X214)))</f>
        <v/>
      </c>
      <c r="N214" s="36" t="str">
        <f>IF(OR($I214="",$X214=""),"",$I214*N(INDEX(Fertilisants!$H$6:$H$45,$X214)))</f>
        <v/>
      </c>
      <c r="O214" s="36" t="str">
        <f>IF(OR($I214="",$X214=""),"",$I214*N(INDEX(Fertilisants!$I$6:$I$45,$X214)))</f>
        <v/>
      </c>
      <c r="P214" s="36" t="str">
        <f t="shared" si="25"/>
        <v/>
      </c>
      <c r="Q214" s="5"/>
      <c r="R214" s="5"/>
      <c r="S214" s="8"/>
      <c r="T214" s="45" t="str">
        <f t="shared" si="26"/>
        <v/>
      </c>
      <c r="U214" s="5"/>
      <c r="W214" s="46" t="str">
        <f>IF($C214="","",IFERROR(MATCH($C214,Îlots!$C$6:$C$65,0),""))</f>
        <v/>
      </c>
      <c r="X214" s="46" t="str">
        <f>IF($F214="","",IFERROR(MATCH($F214,Fertilisants!$A$6:$A$45,0),""))</f>
        <v/>
      </c>
      <c r="Y214" s="46" t="str">
        <f>IF($W214="","",INDEX(Îlots!$D$6:$D$65,$W214))</f>
        <v/>
      </c>
      <c r="Z214" s="46" t="str">
        <f>IF($W214="","",INDEX(Îlots!$F$6:$F$65,$W214))</f>
        <v/>
      </c>
      <c r="AA214" s="46" t="str">
        <f>IF($W214="","",IF($E214=ApportCouvert,OccCouvert,INDEX(Îlots!$O$6:$O$65,$W214)))</f>
        <v/>
      </c>
      <c r="AB214" s="46" t="str">
        <f>IF(OR($AA214="",$G214="",$Z214="Non"),"",IFERROR(MATCH($AA214&amp;" | "&amp;$G214,Paramètres!$I$7:$I$41,0),""))</f>
        <v/>
      </c>
      <c r="AC214" s="46" t="str">
        <f t="shared" si="27"/>
        <v/>
      </c>
      <c r="AD214" s="46">
        <f>IF(OR($AB214="",$AC214=""),0,IF(OR(AND(INDEX(Paramètres!$J$7:$J$41,$AB214)&gt;0,IF(INDEX(Paramètres!$J$7:$J$41,$AB214)&lt;=INDEX(Paramètres!$K$7:$K$41,$AB214),AND($AC214&gt;=INDEX(Paramètres!$J$7:$J$41,$AB214),$AC214&lt;=INDEX(Paramètres!$K$7:$K$41,$AB214)),OR($AC214&gt;=INDEX(Paramètres!$J$7:$J$41,$AB214),$AC214&lt;=INDEX(Paramètres!$K$7:$K$41,$AB214)))),AND(INDEX(Paramètres!$L$7:$L$41,$AB214)&gt;0,IF(INDEX(Paramètres!$L$7:$L$41,$AB214)&lt;=INDEX(Paramètres!$M$7:$M$41,$AB214),AND($AC214&gt;=INDEX(Paramètres!$L$7:$L$41,$AB214),$AC214&lt;=INDEX(Paramètres!$M$7:$M$41,$AB214)),OR($AC214&gt;=INDEX(Paramètres!$L$7:$L$41,$AB214),$AC214&lt;=INDEX(Paramètres!$M$7:$M$41,$AB214))))),1,0))</f>
        <v>0</v>
      </c>
      <c r="AE214" s="46">
        <f>IF($X214="",0,IF(INDEX(Fertilisants!$C$6:$C$45,$X214)="Oui",1,0))</f>
        <v>0</v>
      </c>
      <c r="AF214" s="46" t="str">
        <f t="shared" si="28"/>
        <v/>
      </c>
      <c r="AG214" s="46" t="str">
        <f t="shared" si="29"/>
        <v/>
      </c>
      <c r="AH214" s="46" t="str">
        <f t="shared" si="30"/>
        <v/>
      </c>
      <c r="AI214" s="46" t="str">
        <f t="shared" si="31"/>
        <v/>
      </c>
    </row>
    <row r="215" spans="1:35" ht="18" customHeight="1" x14ac:dyDescent="0.25">
      <c r="A215" s="42" t="str">
        <f>IF(B215="","",COUNT($B$6:B215))</f>
        <v/>
      </c>
      <c r="B215" s="26"/>
      <c r="C215" s="5"/>
      <c r="D215" s="28" t="str">
        <f>IF($W215="","",INDEX(Îlots!$N$6:$N$65,$W215))</f>
        <v/>
      </c>
      <c r="E215" s="5"/>
      <c r="F215" s="5"/>
      <c r="G215" s="30" t="str">
        <f>IF($X215="","",INDEX(Fertilisants!$B$6:$B$45,$X215))</f>
        <v/>
      </c>
      <c r="H215" s="43"/>
      <c r="I215" s="44"/>
      <c r="J215" s="30" t="str">
        <f>IF($X215="","",INDEX(Fertilisants!$D$6:$D$45,$X215))</f>
        <v/>
      </c>
      <c r="K215" s="35" t="str">
        <f t="shared" si="24"/>
        <v/>
      </c>
      <c r="L215" s="36" t="str">
        <f>IF(OR($I215="",$X215=""),"",$I215*N(INDEX(Fertilisants!$E$6:$E$45,$X215)))</f>
        <v/>
      </c>
      <c r="M215" s="36" t="str">
        <f>IF(OR($I215="",$X215=""),"",$I215*N(INDEX(Fertilisants!$G$6:$G$45,$X215)))</f>
        <v/>
      </c>
      <c r="N215" s="36" t="str">
        <f>IF(OR($I215="",$X215=""),"",$I215*N(INDEX(Fertilisants!$H$6:$H$45,$X215)))</f>
        <v/>
      </c>
      <c r="O215" s="36" t="str">
        <f>IF(OR($I215="",$X215=""),"",$I215*N(INDEX(Fertilisants!$I$6:$I$45,$X215)))</f>
        <v/>
      </c>
      <c r="P215" s="36" t="str">
        <f t="shared" si="25"/>
        <v/>
      </c>
      <c r="Q215" s="5"/>
      <c r="R215" s="5"/>
      <c r="S215" s="8"/>
      <c r="T215" s="45" t="str">
        <f t="shared" si="26"/>
        <v/>
      </c>
      <c r="U215" s="5"/>
      <c r="W215" s="46" t="str">
        <f>IF($C215="","",IFERROR(MATCH($C215,Îlots!$C$6:$C$65,0),""))</f>
        <v/>
      </c>
      <c r="X215" s="46" t="str">
        <f>IF($F215="","",IFERROR(MATCH($F215,Fertilisants!$A$6:$A$45,0),""))</f>
        <v/>
      </c>
      <c r="Y215" s="46" t="str">
        <f>IF($W215="","",INDEX(Îlots!$D$6:$D$65,$W215))</f>
        <v/>
      </c>
      <c r="Z215" s="46" t="str">
        <f>IF($W215="","",INDEX(Îlots!$F$6:$F$65,$W215))</f>
        <v/>
      </c>
      <c r="AA215" s="46" t="str">
        <f>IF($W215="","",IF($E215=ApportCouvert,OccCouvert,INDEX(Îlots!$O$6:$O$65,$W215)))</f>
        <v/>
      </c>
      <c r="AB215" s="46" t="str">
        <f>IF(OR($AA215="",$G215="",$Z215="Non"),"",IFERROR(MATCH($AA215&amp;" | "&amp;$G215,Paramètres!$I$7:$I$41,0),""))</f>
        <v/>
      </c>
      <c r="AC215" s="46" t="str">
        <f t="shared" si="27"/>
        <v/>
      </c>
      <c r="AD215" s="46">
        <f>IF(OR($AB215="",$AC215=""),0,IF(OR(AND(INDEX(Paramètres!$J$7:$J$41,$AB215)&gt;0,IF(INDEX(Paramètres!$J$7:$J$41,$AB215)&lt;=INDEX(Paramètres!$K$7:$K$41,$AB215),AND($AC215&gt;=INDEX(Paramètres!$J$7:$J$41,$AB215),$AC215&lt;=INDEX(Paramètres!$K$7:$K$41,$AB215)),OR($AC215&gt;=INDEX(Paramètres!$J$7:$J$41,$AB215),$AC215&lt;=INDEX(Paramètres!$K$7:$K$41,$AB215)))),AND(INDEX(Paramètres!$L$7:$L$41,$AB215)&gt;0,IF(INDEX(Paramètres!$L$7:$L$41,$AB215)&lt;=INDEX(Paramètres!$M$7:$M$41,$AB215),AND($AC215&gt;=INDEX(Paramètres!$L$7:$L$41,$AB215),$AC215&lt;=INDEX(Paramètres!$M$7:$M$41,$AB215)),OR($AC215&gt;=INDEX(Paramètres!$L$7:$L$41,$AB215),$AC215&lt;=INDEX(Paramètres!$M$7:$M$41,$AB215))))),1,0))</f>
        <v>0</v>
      </c>
      <c r="AE215" s="46">
        <f>IF($X215="",0,IF(INDEX(Fertilisants!$C$6:$C$45,$X215)="Oui",1,0))</f>
        <v>0</v>
      </c>
      <c r="AF215" s="46" t="str">
        <f t="shared" si="28"/>
        <v/>
      </c>
      <c r="AG215" s="46" t="str">
        <f t="shared" si="29"/>
        <v/>
      </c>
      <c r="AH215" s="46" t="str">
        <f t="shared" si="30"/>
        <v/>
      </c>
      <c r="AI215" s="46" t="str">
        <f t="shared" si="31"/>
        <v/>
      </c>
    </row>
    <row r="216" spans="1:35" ht="18" customHeight="1" x14ac:dyDescent="0.25">
      <c r="A216" s="42" t="str">
        <f>IF(B216="","",COUNT($B$6:B216))</f>
        <v/>
      </c>
      <c r="B216" s="26"/>
      <c r="C216" s="5"/>
      <c r="D216" s="28" t="str">
        <f>IF($W216="","",INDEX(Îlots!$N$6:$N$65,$W216))</f>
        <v/>
      </c>
      <c r="E216" s="5"/>
      <c r="F216" s="5"/>
      <c r="G216" s="30" t="str">
        <f>IF($X216="","",INDEX(Fertilisants!$B$6:$B$45,$X216))</f>
        <v/>
      </c>
      <c r="H216" s="43"/>
      <c r="I216" s="44"/>
      <c r="J216" s="30" t="str">
        <f>IF($X216="","",INDEX(Fertilisants!$D$6:$D$45,$X216))</f>
        <v/>
      </c>
      <c r="K216" s="35" t="str">
        <f t="shared" si="24"/>
        <v/>
      </c>
      <c r="L216" s="36" t="str">
        <f>IF(OR($I216="",$X216=""),"",$I216*N(INDEX(Fertilisants!$E$6:$E$45,$X216)))</f>
        <v/>
      </c>
      <c r="M216" s="36" t="str">
        <f>IF(OR($I216="",$X216=""),"",$I216*N(INDEX(Fertilisants!$G$6:$G$45,$X216)))</f>
        <v/>
      </c>
      <c r="N216" s="36" t="str">
        <f>IF(OR($I216="",$X216=""),"",$I216*N(INDEX(Fertilisants!$H$6:$H$45,$X216)))</f>
        <v/>
      </c>
      <c r="O216" s="36" t="str">
        <f>IF(OR($I216="",$X216=""),"",$I216*N(INDEX(Fertilisants!$I$6:$I$45,$X216)))</f>
        <v/>
      </c>
      <c r="P216" s="36" t="str">
        <f t="shared" si="25"/>
        <v/>
      </c>
      <c r="Q216" s="5"/>
      <c r="R216" s="5"/>
      <c r="S216" s="8"/>
      <c r="T216" s="45" t="str">
        <f t="shared" si="26"/>
        <v/>
      </c>
      <c r="U216" s="5"/>
      <c r="W216" s="46" t="str">
        <f>IF($C216="","",IFERROR(MATCH($C216,Îlots!$C$6:$C$65,0),""))</f>
        <v/>
      </c>
      <c r="X216" s="46" t="str">
        <f>IF($F216="","",IFERROR(MATCH($F216,Fertilisants!$A$6:$A$45,0),""))</f>
        <v/>
      </c>
      <c r="Y216" s="46" t="str">
        <f>IF($W216="","",INDEX(Îlots!$D$6:$D$65,$W216))</f>
        <v/>
      </c>
      <c r="Z216" s="46" t="str">
        <f>IF($W216="","",INDEX(Îlots!$F$6:$F$65,$W216))</f>
        <v/>
      </c>
      <c r="AA216" s="46" t="str">
        <f>IF($W216="","",IF($E216=ApportCouvert,OccCouvert,INDEX(Îlots!$O$6:$O$65,$W216)))</f>
        <v/>
      </c>
      <c r="AB216" s="46" t="str">
        <f>IF(OR($AA216="",$G216="",$Z216="Non"),"",IFERROR(MATCH($AA216&amp;" | "&amp;$G216,Paramètres!$I$7:$I$41,0),""))</f>
        <v/>
      </c>
      <c r="AC216" s="46" t="str">
        <f t="shared" si="27"/>
        <v/>
      </c>
      <c r="AD216" s="46">
        <f>IF(OR($AB216="",$AC216=""),0,IF(OR(AND(INDEX(Paramètres!$J$7:$J$41,$AB216)&gt;0,IF(INDEX(Paramètres!$J$7:$J$41,$AB216)&lt;=INDEX(Paramètres!$K$7:$K$41,$AB216),AND($AC216&gt;=INDEX(Paramètres!$J$7:$J$41,$AB216),$AC216&lt;=INDEX(Paramètres!$K$7:$K$41,$AB216)),OR($AC216&gt;=INDEX(Paramètres!$J$7:$J$41,$AB216),$AC216&lt;=INDEX(Paramètres!$K$7:$K$41,$AB216)))),AND(INDEX(Paramètres!$L$7:$L$41,$AB216)&gt;0,IF(INDEX(Paramètres!$L$7:$L$41,$AB216)&lt;=INDEX(Paramètres!$M$7:$M$41,$AB216),AND($AC216&gt;=INDEX(Paramètres!$L$7:$L$41,$AB216),$AC216&lt;=INDEX(Paramètres!$M$7:$M$41,$AB216)),OR($AC216&gt;=INDEX(Paramètres!$L$7:$L$41,$AB216),$AC216&lt;=INDEX(Paramètres!$M$7:$M$41,$AB216))))),1,0))</f>
        <v>0</v>
      </c>
      <c r="AE216" s="46">
        <f>IF($X216="",0,IF(INDEX(Fertilisants!$C$6:$C$45,$X216)="Oui",1,0))</f>
        <v>0</v>
      </c>
      <c r="AF216" s="46" t="str">
        <f t="shared" si="28"/>
        <v/>
      </c>
      <c r="AG216" s="46" t="str">
        <f t="shared" si="29"/>
        <v/>
      </c>
      <c r="AH216" s="46" t="str">
        <f t="shared" si="30"/>
        <v/>
      </c>
      <c r="AI216" s="46" t="str">
        <f t="shared" si="31"/>
        <v/>
      </c>
    </row>
    <row r="217" spans="1:35" ht="18" customHeight="1" x14ac:dyDescent="0.25">
      <c r="A217" s="42" t="str">
        <f>IF(B217="","",COUNT($B$6:B217))</f>
        <v/>
      </c>
      <c r="B217" s="26"/>
      <c r="C217" s="5"/>
      <c r="D217" s="28" t="str">
        <f>IF($W217="","",INDEX(Îlots!$N$6:$N$65,$W217))</f>
        <v/>
      </c>
      <c r="E217" s="5"/>
      <c r="F217" s="5"/>
      <c r="G217" s="30" t="str">
        <f>IF($X217="","",INDEX(Fertilisants!$B$6:$B$45,$X217))</f>
        <v/>
      </c>
      <c r="H217" s="43"/>
      <c r="I217" s="44"/>
      <c r="J217" s="30" t="str">
        <f>IF($X217="","",INDEX(Fertilisants!$D$6:$D$45,$X217))</f>
        <v/>
      </c>
      <c r="K217" s="35" t="str">
        <f t="shared" si="24"/>
        <v/>
      </c>
      <c r="L217" s="36" t="str">
        <f>IF(OR($I217="",$X217=""),"",$I217*N(INDEX(Fertilisants!$E$6:$E$45,$X217)))</f>
        <v/>
      </c>
      <c r="M217" s="36" t="str">
        <f>IF(OR($I217="",$X217=""),"",$I217*N(INDEX(Fertilisants!$G$6:$G$45,$X217)))</f>
        <v/>
      </c>
      <c r="N217" s="36" t="str">
        <f>IF(OR($I217="",$X217=""),"",$I217*N(INDEX(Fertilisants!$H$6:$H$45,$X217)))</f>
        <v/>
      </c>
      <c r="O217" s="36" t="str">
        <f>IF(OR($I217="",$X217=""),"",$I217*N(INDEX(Fertilisants!$I$6:$I$45,$X217)))</f>
        <v/>
      </c>
      <c r="P217" s="36" t="str">
        <f t="shared" si="25"/>
        <v/>
      </c>
      <c r="Q217" s="5"/>
      <c r="R217" s="5"/>
      <c r="S217" s="8"/>
      <c r="T217" s="45" t="str">
        <f t="shared" si="26"/>
        <v/>
      </c>
      <c r="U217" s="5"/>
      <c r="W217" s="46" t="str">
        <f>IF($C217="","",IFERROR(MATCH($C217,Îlots!$C$6:$C$65,0),""))</f>
        <v/>
      </c>
      <c r="X217" s="46" t="str">
        <f>IF($F217="","",IFERROR(MATCH($F217,Fertilisants!$A$6:$A$45,0),""))</f>
        <v/>
      </c>
      <c r="Y217" s="46" t="str">
        <f>IF($W217="","",INDEX(Îlots!$D$6:$D$65,$W217))</f>
        <v/>
      </c>
      <c r="Z217" s="46" t="str">
        <f>IF($W217="","",INDEX(Îlots!$F$6:$F$65,$W217))</f>
        <v/>
      </c>
      <c r="AA217" s="46" t="str">
        <f>IF($W217="","",IF($E217=ApportCouvert,OccCouvert,INDEX(Îlots!$O$6:$O$65,$W217)))</f>
        <v/>
      </c>
      <c r="AB217" s="46" t="str">
        <f>IF(OR($AA217="",$G217="",$Z217="Non"),"",IFERROR(MATCH($AA217&amp;" | "&amp;$G217,Paramètres!$I$7:$I$41,0),""))</f>
        <v/>
      </c>
      <c r="AC217" s="46" t="str">
        <f t="shared" si="27"/>
        <v/>
      </c>
      <c r="AD217" s="46">
        <f>IF(OR($AB217="",$AC217=""),0,IF(OR(AND(INDEX(Paramètres!$J$7:$J$41,$AB217)&gt;0,IF(INDEX(Paramètres!$J$7:$J$41,$AB217)&lt;=INDEX(Paramètres!$K$7:$K$41,$AB217),AND($AC217&gt;=INDEX(Paramètres!$J$7:$J$41,$AB217),$AC217&lt;=INDEX(Paramètres!$K$7:$K$41,$AB217)),OR($AC217&gt;=INDEX(Paramètres!$J$7:$J$41,$AB217),$AC217&lt;=INDEX(Paramètres!$K$7:$K$41,$AB217)))),AND(INDEX(Paramètres!$L$7:$L$41,$AB217)&gt;0,IF(INDEX(Paramètres!$L$7:$L$41,$AB217)&lt;=INDEX(Paramètres!$M$7:$M$41,$AB217),AND($AC217&gt;=INDEX(Paramètres!$L$7:$L$41,$AB217),$AC217&lt;=INDEX(Paramètres!$M$7:$M$41,$AB217)),OR($AC217&gt;=INDEX(Paramètres!$L$7:$L$41,$AB217),$AC217&lt;=INDEX(Paramètres!$M$7:$M$41,$AB217))))),1,0))</f>
        <v>0</v>
      </c>
      <c r="AE217" s="46">
        <f>IF($X217="",0,IF(INDEX(Fertilisants!$C$6:$C$45,$X217)="Oui",1,0))</f>
        <v>0</v>
      </c>
      <c r="AF217" s="46" t="str">
        <f t="shared" si="28"/>
        <v/>
      </c>
      <c r="AG217" s="46" t="str">
        <f t="shared" si="29"/>
        <v/>
      </c>
      <c r="AH217" s="46" t="str">
        <f t="shared" si="30"/>
        <v/>
      </c>
      <c r="AI217" s="46" t="str">
        <f t="shared" si="31"/>
        <v/>
      </c>
    </row>
    <row r="218" spans="1:35" ht="18" customHeight="1" x14ac:dyDescent="0.25">
      <c r="A218" s="42" t="str">
        <f>IF(B218="","",COUNT($B$6:B218))</f>
        <v/>
      </c>
      <c r="B218" s="26"/>
      <c r="C218" s="5"/>
      <c r="D218" s="28" t="str">
        <f>IF($W218="","",INDEX(Îlots!$N$6:$N$65,$W218))</f>
        <v/>
      </c>
      <c r="E218" s="5"/>
      <c r="F218" s="5"/>
      <c r="G218" s="30" t="str">
        <f>IF($X218="","",INDEX(Fertilisants!$B$6:$B$45,$X218))</f>
        <v/>
      </c>
      <c r="H218" s="43"/>
      <c r="I218" s="44"/>
      <c r="J218" s="30" t="str">
        <f>IF($X218="","",INDEX(Fertilisants!$D$6:$D$45,$X218))</f>
        <v/>
      </c>
      <c r="K218" s="35" t="str">
        <f t="shared" si="24"/>
        <v/>
      </c>
      <c r="L218" s="36" t="str">
        <f>IF(OR($I218="",$X218=""),"",$I218*N(INDEX(Fertilisants!$E$6:$E$45,$X218)))</f>
        <v/>
      </c>
      <c r="M218" s="36" t="str">
        <f>IF(OR($I218="",$X218=""),"",$I218*N(INDEX(Fertilisants!$G$6:$G$45,$X218)))</f>
        <v/>
      </c>
      <c r="N218" s="36" t="str">
        <f>IF(OR($I218="",$X218=""),"",$I218*N(INDEX(Fertilisants!$H$6:$H$45,$X218)))</f>
        <v/>
      </c>
      <c r="O218" s="36" t="str">
        <f>IF(OR($I218="",$X218=""),"",$I218*N(INDEX(Fertilisants!$I$6:$I$45,$X218)))</f>
        <v/>
      </c>
      <c r="P218" s="36" t="str">
        <f t="shared" si="25"/>
        <v/>
      </c>
      <c r="Q218" s="5"/>
      <c r="R218" s="5"/>
      <c r="S218" s="8"/>
      <c r="T218" s="45" t="str">
        <f t="shared" si="26"/>
        <v/>
      </c>
      <c r="U218" s="5"/>
      <c r="W218" s="46" t="str">
        <f>IF($C218="","",IFERROR(MATCH($C218,Îlots!$C$6:$C$65,0),""))</f>
        <v/>
      </c>
      <c r="X218" s="46" t="str">
        <f>IF($F218="","",IFERROR(MATCH($F218,Fertilisants!$A$6:$A$45,0),""))</f>
        <v/>
      </c>
      <c r="Y218" s="46" t="str">
        <f>IF($W218="","",INDEX(Îlots!$D$6:$D$65,$W218))</f>
        <v/>
      </c>
      <c r="Z218" s="46" t="str">
        <f>IF($W218="","",INDEX(Îlots!$F$6:$F$65,$W218))</f>
        <v/>
      </c>
      <c r="AA218" s="46" t="str">
        <f>IF($W218="","",IF($E218=ApportCouvert,OccCouvert,INDEX(Îlots!$O$6:$O$65,$W218)))</f>
        <v/>
      </c>
      <c r="AB218" s="46" t="str">
        <f>IF(OR($AA218="",$G218="",$Z218="Non"),"",IFERROR(MATCH($AA218&amp;" | "&amp;$G218,Paramètres!$I$7:$I$41,0),""))</f>
        <v/>
      </c>
      <c r="AC218" s="46" t="str">
        <f t="shared" si="27"/>
        <v/>
      </c>
      <c r="AD218" s="46">
        <f>IF(OR($AB218="",$AC218=""),0,IF(OR(AND(INDEX(Paramètres!$J$7:$J$41,$AB218)&gt;0,IF(INDEX(Paramètres!$J$7:$J$41,$AB218)&lt;=INDEX(Paramètres!$K$7:$K$41,$AB218),AND($AC218&gt;=INDEX(Paramètres!$J$7:$J$41,$AB218),$AC218&lt;=INDEX(Paramètres!$K$7:$K$41,$AB218)),OR($AC218&gt;=INDEX(Paramètres!$J$7:$J$41,$AB218),$AC218&lt;=INDEX(Paramètres!$K$7:$K$41,$AB218)))),AND(INDEX(Paramètres!$L$7:$L$41,$AB218)&gt;0,IF(INDEX(Paramètres!$L$7:$L$41,$AB218)&lt;=INDEX(Paramètres!$M$7:$M$41,$AB218),AND($AC218&gt;=INDEX(Paramètres!$L$7:$L$41,$AB218),$AC218&lt;=INDEX(Paramètres!$M$7:$M$41,$AB218)),OR($AC218&gt;=INDEX(Paramètres!$L$7:$L$41,$AB218),$AC218&lt;=INDEX(Paramètres!$M$7:$M$41,$AB218))))),1,0))</f>
        <v>0</v>
      </c>
      <c r="AE218" s="46">
        <f>IF($X218="",0,IF(INDEX(Fertilisants!$C$6:$C$45,$X218)="Oui",1,0))</f>
        <v>0</v>
      </c>
      <c r="AF218" s="46" t="str">
        <f t="shared" si="28"/>
        <v/>
      </c>
      <c r="AG218" s="46" t="str">
        <f t="shared" si="29"/>
        <v/>
      </c>
      <c r="AH218" s="46" t="str">
        <f t="shared" si="30"/>
        <v/>
      </c>
      <c r="AI218" s="46" t="str">
        <f t="shared" si="31"/>
        <v/>
      </c>
    </row>
    <row r="219" spans="1:35" ht="18" customHeight="1" x14ac:dyDescent="0.25">
      <c r="A219" s="42" t="str">
        <f>IF(B219="","",COUNT($B$6:B219))</f>
        <v/>
      </c>
      <c r="B219" s="26"/>
      <c r="C219" s="5"/>
      <c r="D219" s="28" t="str">
        <f>IF($W219="","",INDEX(Îlots!$N$6:$N$65,$W219))</f>
        <v/>
      </c>
      <c r="E219" s="5"/>
      <c r="F219" s="5"/>
      <c r="G219" s="30" t="str">
        <f>IF($X219="","",INDEX(Fertilisants!$B$6:$B$45,$X219))</f>
        <v/>
      </c>
      <c r="H219" s="43"/>
      <c r="I219" s="44"/>
      <c r="J219" s="30" t="str">
        <f>IF($X219="","",INDEX(Fertilisants!$D$6:$D$45,$X219))</f>
        <v/>
      </c>
      <c r="K219" s="35" t="str">
        <f t="shared" si="24"/>
        <v/>
      </c>
      <c r="L219" s="36" t="str">
        <f>IF(OR($I219="",$X219=""),"",$I219*N(INDEX(Fertilisants!$E$6:$E$45,$X219)))</f>
        <v/>
      </c>
      <c r="M219" s="36" t="str">
        <f>IF(OR($I219="",$X219=""),"",$I219*N(INDEX(Fertilisants!$G$6:$G$45,$X219)))</f>
        <v/>
      </c>
      <c r="N219" s="36" t="str">
        <f>IF(OR($I219="",$X219=""),"",$I219*N(INDEX(Fertilisants!$H$6:$H$45,$X219)))</f>
        <v/>
      </c>
      <c r="O219" s="36" t="str">
        <f>IF(OR($I219="",$X219=""),"",$I219*N(INDEX(Fertilisants!$I$6:$I$45,$X219)))</f>
        <v/>
      </c>
      <c r="P219" s="36" t="str">
        <f t="shared" si="25"/>
        <v/>
      </c>
      <c r="Q219" s="5"/>
      <c r="R219" s="5"/>
      <c r="S219" s="8"/>
      <c r="T219" s="45" t="str">
        <f t="shared" si="26"/>
        <v/>
      </c>
      <c r="U219" s="5"/>
      <c r="W219" s="46" t="str">
        <f>IF($C219="","",IFERROR(MATCH($C219,Îlots!$C$6:$C$65,0),""))</f>
        <v/>
      </c>
      <c r="X219" s="46" t="str">
        <f>IF($F219="","",IFERROR(MATCH($F219,Fertilisants!$A$6:$A$45,0),""))</f>
        <v/>
      </c>
      <c r="Y219" s="46" t="str">
        <f>IF($W219="","",INDEX(Îlots!$D$6:$D$65,$W219))</f>
        <v/>
      </c>
      <c r="Z219" s="46" t="str">
        <f>IF($W219="","",INDEX(Îlots!$F$6:$F$65,$W219))</f>
        <v/>
      </c>
      <c r="AA219" s="46" t="str">
        <f>IF($W219="","",IF($E219=ApportCouvert,OccCouvert,INDEX(Îlots!$O$6:$O$65,$W219)))</f>
        <v/>
      </c>
      <c r="AB219" s="46" t="str">
        <f>IF(OR($AA219="",$G219="",$Z219="Non"),"",IFERROR(MATCH($AA219&amp;" | "&amp;$G219,Paramètres!$I$7:$I$41,0),""))</f>
        <v/>
      </c>
      <c r="AC219" s="46" t="str">
        <f t="shared" si="27"/>
        <v/>
      </c>
      <c r="AD219" s="46">
        <f>IF(OR($AB219="",$AC219=""),0,IF(OR(AND(INDEX(Paramètres!$J$7:$J$41,$AB219)&gt;0,IF(INDEX(Paramètres!$J$7:$J$41,$AB219)&lt;=INDEX(Paramètres!$K$7:$K$41,$AB219),AND($AC219&gt;=INDEX(Paramètres!$J$7:$J$41,$AB219),$AC219&lt;=INDEX(Paramètres!$K$7:$K$41,$AB219)),OR($AC219&gt;=INDEX(Paramètres!$J$7:$J$41,$AB219),$AC219&lt;=INDEX(Paramètres!$K$7:$K$41,$AB219)))),AND(INDEX(Paramètres!$L$7:$L$41,$AB219)&gt;0,IF(INDEX(Paramètres!$L$7:$L$41,$AB219)&lt;=INDEX(Paramètres!$M$7:$M$41,$AB219),AND($AC219&gt;=INDEX(Paramètres!$L$7:$L$41,$AB219),$AC219&lt;=INDEX(Paramètres!$M$7:$M$41,$AB219)),OR($AC219&gt;=INDEX(Paramètres!$L$7:$L$41,$AB219),$AC219&lt;=INDEX(Paramètres!$M$7:$M$41,$AB219))))),1,0))</f>
        <v>0</v>
      </c>
      <c r="AE219" s="46">
        <f>IF($X219="",0,IF(INDEX(Fertilisants!$C$6:$C$45,$X219)="Oui",1,0))</f>
        <v>0</v>
      </c>
      <c r="AF219" s="46" t="str">
        <f t="shared" si="28"/>
        <v/>
      </c>
      <c r="AG219" s="46" t="str">
        <f t="shared" si="29"/>
        <v/>
      </c>
      <c r="AH219" s="46" t="str">
        <f t="shared" si="30"/>
        <v/>
      </c>
      <c r="AI219" s="46" t="str">
        <f t="shared" si="31"/>
        <v/>
      </c>
    </row>
    <row r="220" spans="1:35" ht="18" customHeight="1" x14ac:dyDescent="0.25">
      <c r="A220" s="42" t="str">
        <f>IF(B220="","",COUNT($B$6:B220))</f>
        <v/>
      </c>
      <c r="B220" s="26"/>
      <c r="C220" s="5"/>
      <c r="D220" s="28" t="str">
        <f>IF($W220="","",INDEX(Îlots!$N$6:$N$65,$W220))</f>
        <v/>
      </c>
      <c r="E220" s="5"/>
      <c r="F220" s="5"/>
      <c r="G220" s="30" t="str">
        <f>IF($X220="","",INDEX(Fertilisants!$B$6:$B$45,$X220))</f>
        <v/>
      </c>
      <c r="H220" s="43"/>
      <c r="I220" s="44"/>
      <c r="J220" s="30" t="str">
        <f>IF($X220="","",INDEX(Fertilisants!$D$6:$D$45,$X220))</f>
        <v/>
      </c>
      <c r="K220" s="35" t="str">
        <f t="shared" si="24"/>
        <v/>
      </c>
      <c r="L220" s="36" t="str">
        <f>IF(OR($I220="",$X220=""),"",$I220*N(INDEX(Fertilisants!$E$6:$E$45,$X220)))</f>
        <v/>
      </c>
      <c r="M220" s="36" t="str">
        <f>IF(OR($I220="",$X220=""),"",$I220*N(INDEX(Fertilisants!$G$6:$G$45,$X220)))</f>
        <v/>
      </c>
      <c r="N220" s="36" t="str">
        <f>IF(OR($I220="",$X220=""),"",$I220*N(INDEX(Fertilisants!$H$6:$H$45,$X220)))</f>
        <v/>
      </c>
      <c r="O220" s="36" t="str">
        <f>IF(OR($I220="",$X220=""),"",$I220*N(INDEX(Fertilisants!$I$6:$I$45,$X220)))</f>
        <v/>
      </c>
      <c r="P220" s="36" t="str">
        <f t="shared" si="25"/>
        <v/>
      </c>
      <c r="Q220" s="5"/>
      <c r="R220" s="5"/>
      <c r="S220" s="8"/>
      <c r="T220" s="45" t="str">
        <f t="shared" si="26"/>
        <v/>
      </c>
      <c r="U220" s="5"/>
      <c r="W220" s="46" t="str">
        <f>IF($C220="","",IFERROR(MATCH($C220,Îlots!$C$6:$C$65,0),""))</f>
        <v/>
      </c>
      <c r="X220" s="46" t="str">
        <f>IF($F220="","",IFERROR(MATCH($F220,Fertilisants!$A$6:$A$45,0),""))</f>
        <v/>
      </c>
      <c r="Y220" s="46" t="str">
        <f>IF($W220="","",INDEX(Îlots!$D$6:$D$65,$W220))</f>
        <v/>
      </c>
      <c r="Z220" s="46" t="str">
        <f>IF($W220="","",INDEX(Îlots!$F$6:$F$65,$W220))</f>
        <v/>
      </c>
      <c r="AA220" s="46" t="str">
        <f>IF($W220="","",IF($E220=ApportCouvert,OccCouvert,INDEX(Îlots!$O$6:$O$65,$W220)))</f>
        <v/>
      </c>
      <c r="AB220" s="46" t="str">
        <f>IF(OR($AA220="",$G220="",$Z220="Non"),"",IFERROR(MATCH($AA220&amp;" | "&amp;$G220,Paramètres!$I$7:$I$41,0),""))</f>
        <v/>
      </c>
      <c r="AC220" s="46" t="str">
        <f t="shared" si="27"/>
        <v/>
      </c>
      <c r="AD220" s="46">
        <f>IF(OR($AB220="",$AC220=""),0,IF(OR(AND(INDEX(Paramètres!$J$7:$J$41,$AB220)&gt;0,IF(INDEX(Paramètres!$J$7:$J$41,$AB220)&lt;=INDEX(Paramètres!$K$7:$K$41,$AB220),AND($AC220&gt;=INDEX(Paramètres!$J$7:$J$41,$AB220),$AC220&lt;=INDEX(Paramètres!$K$7:$K$41,$AB220)),OR($AC220&gt;=INDEX(Paramètres!$J$7:$J$41,$AB220),$AC220&lt;=INDEX(Paramètres!$K$7:$K$41,$AB220)))),AND(INDEX(Paramètres!$L$7:$L$41,$AB220)&gt;0,IF(INDEX(Paramètres!$L$7:$L$41,$AB220)&lt;=INDEX(Paramètres!$M$7:$M$41,$AB220),AND($AC220&gt;=INDEX(Paramètres!$L$7:$L$41,$AB220),$AC220&lt;=INDEX(Paramètres!$M$7:$M$41,$AB220)),OR($AC220&gt;=INDEX(Paramètres!$L$7:$L$41,$AB220),$AC220&lt;=INDEX(Paramètres!$M$7:$M$41,$AB220))))),1,0))</f>
        <v>0</v>
      </c>
      <c r="AE220" s="46">
        <f>IF($X220="",0,IF(INDEX(Fertilisants!$C$6:$C$45,$X220)="Oui",1,0))</f>
        <v>0</v>
      </c>
      <c r="AF220" s="46" t="str">
        <f t="shared" si="28"/>
        <v/>
      </c>
      <c r="AG220" s="46" t="str">
        <f t="shared" si="29"/>
        <v/>
      </c>
      <c r="AH220" s="46" t="str">
        <f t="shared" si="30"/>
        <v/>
      </c>
      <c r="AI220" s="46" t="str">
        <f t="shared" si="31"/>
        <v/>
      </c>
    </row>
    <row r="221" spans="1:35" ht="18" customHeight="1" x14ac:dyDescent="0.25">
      <c r="A221" s="42" t="str">
        <f>IF(B221="","",COUNT($B$6:B221))</f>
        <v/>
      </c>
      <c r="B221" s="26"/>
      <c r="C221" s="5"/>
      <c r="D221" s="28" t="str">
        <f>IF($W221="","",INDEX(Îlots!$N$6:$N$65,$W221))</f>
        <v/>
      </c>
      <c r="E221" s="5"/>
      <c r="F221" s="5"/>
      <c r="G221" s="30" t="str">
        <f>IF($X221="","",INDEX(Fertilisants!$B$6:$B$45,$X221))</f>
        <v/>
      </c>
      <c r="H221" s="43"/>
      <c r="I221" s="44"/>
      <c r="J221" s="30" t="str">
        <f>IF($X221="","",INDEX(Fertilisants!$D$6:$D$45,$X221))</f>
        <v/>
      </c>
      <c r="K221" s="35" t="str">
        <f t="shared" si="24"/>
        <v/>
      </c>
      <c r="L221" s="36" t="str">
        <f>IF(OR($I221="",$X221=""),"",$I221*N(INDEX(Fertilisants!$E$6:$E$45,$X221)))</f>
        <v/>
      </c>
      <c r="M221" s="36" t="str">
        <f>IF(OR($I221="",$X221=""),"",$I221*N(INDEX(Fertilisants!$G$6:$G$45,$X221)))</f>
        <v/>
      </c>
      <c r="N221" s="36" t="str">
        <f>IF(OR($I221="",$X221=""),"",$I221*N(INDEX(Fertilisants!$H$6:$H$45,$X221)))</f>
        <v/>
      </c>
      <c r="O221" s="36" t="str">
        <f>IF(OR($I221="",$X221=""),"",$I221*N(INDEX(Fertilisants!$I$6:$I$45,$X221)))</f>
        <v/>
      </c>
      <c r="P221" s="36" t="str">
        <f t="shared" si="25"/>
        <v/>
      </c>
      <c r="Q221" s="5"/>
      <c r="R221" s="5"/>
      <c r="S221" s="8"/>
      <c r="T221" s="45" t="str">
        <f t="shared" si="26"/>
        <v/>
      </c>
      <c r="U221" s="5"/>
      <c r="W221" s="46" t="str">
        <f>IF($C221="","",IFERROR(MATCH($C221,Îlots!$C$6:$C$65,0),""))</f>
        <v/>
      </c>
      <c r="X221" s="46" t="str">
        <f>IF($F221="","",IFERROR(MATCH($F221,Fertilisants!$A$6:$A$45,0),""))</f>
        <v/>
      </c>
      <c r="Y221" s="46" t="str">
        <f>IF($W221="","",INDEX(Îlots!$D$6:$D$65,$W221))</f>
        <v/>
      </c>
      <c r="Z221" s="46" t="str">
        <f>IF($W221="","",INDEX(Îlots!$F$6:$F$65,$W221))</f>
        <v/>
      </c>
      <c r="AA221" s="46" t="str">
        <f>IF($W221="","",IF($E221=ApportCouvert,OccCouvert,INDEX(Îlots!$O$6:$O$65,$W221)))</f>
        <v/>
      </c>
      <c r="AB221" s="46" t="str">
        <f>IF(OR($AA221="",$G221="",$Z221="Non"),"",IFERROR(MATCH($AA221&amp;" | "&amp;$G221,Paramètres!$I$7:$I$41,0),""))</f>
        <v/>
      </c>
      <c r="AC221" s="46" t="str">
        <f t="shared" si="27"/>
        <v/>
      </c>
      <c r="AD221" s="46">
        <f>IF(OR($AB221="",$AC221=""),0,IF(OR(AND(INDEX(Paramètres!$J$7:$J$41,$AB221)&gt;0,IF(INDEX(Paramètres!$J$7:$J$41,$AB221)&lt;=INDEX(Paramètres!$K$7:$K$41,$AB221),AND($AC221&gt;=INDEX(Paramètres!$J$7:$J$41,$AB221),$AC221&lt;=INDEX(Paramètres!$K$7:$K$41,$AB221)),OR($AC221&gt;=INDEX(Paramètres!$J$7:$J$41,$AB221),$AC221&lt;=INDEX(Paramètres!$K$7:$K$41,$AB221)))),AND(INDEX(Paramètres!$L$7:$L$41,$AB221)&gt;0,IF(INDEX(Paramètres!$L$7:$L$41,$AB221)&lt;=INDEX(Paramètres!$M$7:$M$41,$AB221),AND($AC221&gt;=INDEX(Paramètres!$L$7:$L$41,$AB221),$AC221&lt;=INDEX(Paramètres!$M$7:$M$41,$AB221)),OR($AC221&gt;=INDEX(Paramètres!$L$7:$L$41,$AB221),$AC221&lt;=INDEX(Paramètres!$M$7:$M$41,$AB221))))),1,0))</f>
        <v>0</v>
      </c>
      <c r="AE221" s="46">
        <f>IF($X221="",0,IF(INDEX(Fertilisants!$C$6:$C$45,$X221)="Oui",1,0))</f>
        <v>0</v>
      </c>
      <c r="AF221" s="46" t="str">
        <f t="shared" si="28"/>
        <v/>
      </c>
      <c r="AG221" s="46" t="str">
        <f t="shared" si="29"/>
        <v/>
      </c>
      <c r="AH221" s="46" t="str">
        <f t="shared" si="30"/>
        <v/>
      </c>
      <c r="AI221" s="46" t="str">
        <f t="shared" si="31"/>
        <v/>
      </c>
    </row>
    <row r="222" spans="1:35" ht="18" customHeight="1" x14ac:dyDescent="0.25">
      <c r="A222" s="42" t="str">
        <f>IF(B222="","",COUNT($B$6:B222))</f>
        <v/>
      </c>
      <c r="B222" s="26"/>
      <c r="C222" s="5"/>
      <c r="D222" s="28" t="str">
        <f>IF($W222="","",INDEX(Îlots!$N$6:$N$65,$W222))</f>
        <v/>
      </c>
      <c r="E222" s="5"/>
      <c r="F222" s="5"/>
      <c r="G222" s="30" t="str">
        <f>IF($X222="","",INDEX(Fertilisants!$B$6:$B$45,$X222))</f>
        <v/>
      </c>
      <c r="H222" s="43"/>
      <c r="I222" s="44"/>
      <c r="J222" s="30" t="str">
        <f>IF($X222="","",INDEX(Fertilisants!$D$6:$D$45,$X222))</f>
        <v/>
      </c>
      <c r="K222" s="35" t="str">
        <f t="shared" si="24"/>
        <v/>
      </c>
      <c r="L222" s="36" t="str">
        <f>IF(OR($I222="",$X222=""),"",$I222*N(INDEX(Fertilisants!$E$6:$E$45,$X222)))</f>
        <v/>
      </c>
      <c r="M222" s="36" t="str">
        <f>IF(OR($I222="",$X222=""),"",$I222*N(INDEX(Fertilisants!$G$6:$G$45,$X222)))</f>
        <v/>
      </c>
      <c r="N222" s="36" t="str">
        <f>IF(OR($I222="",$X222=""),"",$I222*N(INDEX(Fertilisants!$H$6:$H$45,$X222)))</f>
        <v/>
      </c>
      <c r="O222" s="36" t="str">
        <f>IF(OR($I222="",$X222=""),"",$I222*N(INDEX(Fertilisants!$I$6:$I$45,$X222)))</f>
        <v/>
      </c>
      <c r="P222" s="36" t="str">
        <f t="shared" si="25"/>
        <v/>
      </c>
      <c r="Q222" s="5"/>
      <c r="R222" s="5"/>
      <c r="S222" s="8"/>
      <c r="T222" s="45" t="str">
        <f t="shared" si="26"/>
        <v/>
      </c>
      <c r="U222" s="5"/>
      <c r="W222" s="46" t="str">
        <f>IF($C222="","",IFERROR(MATCH($C222,Îlots!$C$6:$C$65,0),""))</f>
        <v/>
      </c>
      <c r="X222" s="46" t="str">
        <f>IF($F222="","",IFERROR(MATCH($F222,Fertilisants!$A$6:$A$45,0),""))</f>
        <v/>
      </c>
      <c r="Y222" s="46" t="str">
        <f>IF($W222="","",INDEX(Îlots!$D$6:$D$65,$W222))</f>
        <v/>
      </c>
      <c r="Z222" s="46" t="str">
        <f>IF($W222="","",INDEX(Îlots!$F$6:$F$65,$W222))</f>
        <v/>
      </c>
      <c r="AA222" s="46" t="str">
        <f>IF($W222="","",IF($E222=ApportCouvert,OccCouvert,INDEX(Îlots!$O$6:$O$65,$W222)))</f>
        <v/>
      </c>
      <c r="AB222" s="46" t="str">
        <f>IF(OR($AA222="",$G222="",$Z222="Non"),"",IFERROR(MATCH($AA222&amp;" | "&amp;$G222,Paramètres!$I$7:$I$41,0),""))</f>
        <v/>
      </c>
      <c r="AC222" s="46" t="str">
        <f t="shared" si="27"/>
        <v/>
      </c>
      <c r="AD222" s="46">
        <f>IF(OR($AB222="",$AC222=""),0,IF(OR(AND(INDEX(Paramètres!$J$7:$J$41,$AB222)&gt;0,IF(INDEX(Paramètres!$J$7:$J$41,$AB222)&lt;=INDEX(Paramètres!$K$7:$K$41,$AB222),AND($AC222&gt;=INDEX(Paramètres!$J$7:$J$41,$AB222),$AC222&lt;=INDEX(Paramètres!$K$7:$K$41,$AB222)),OR($AC222&gt;=INDEX(Paramètres!$J$7:$J$41,$AB222),$AC222&lt;=INDEX(Paramètres!$K$7:$K$41,$AB222)))),AND(INDEX(Paramètres!$L$7:$L$41,$AB222)&gt;0,IF(INDEX(Paramètres!$L$7:$L$41,$AB222)&lt;=INDEX(Paramètres!$M$7:$M$41,$AB222),AND($AC222&gt;=INDEX(Paramètres!$L$7:$L$41,$AB222),$AC222&lt;=INDEX(Paramètres!$M$7:$M$41,$AB222)),OR($AC222&gt;=INDEX(Paramètres!$L$7:$L$41,$AB222),$AC222&lt;=INDEX(Paramètres!$M$7:$M$41,$AB222))))),1,0))</f>
        <v>0</v>
      </c>
      <c r="AE222" s="46">
        <f>IF($X222="",0,IF(INDEX(Fertilisants!$C$6:$C$45,$X222)="Oui",1,0))</f>
        <v>0</v>
      </c>
      <c r="AF222" s="46" t="str">
        <f t="shared" si="28"/>
        <v/>
      </c>
      <c r="AG222" s="46" t="str">
        <f t="shared" si="29"/>
        <v/>
      </c>
      <c r="AH222" s="46" t="str">
        <f t="shared" si="30"/>
        <v/>
      </c>
      <c r="AI222" s="46" t="str">
        <f t="shared" si="31"/>
        <v/>
      </c>
    </row>
    <row r="223" spans="1:35" ht="18" customHeight="1" x14ac:dyDescent="0.25">
      <c r="A223" s="42" t="str">
        <f>IF(B223="","",COUNT($B$6:B223))</f>
        <v/>
      </c>
      <c r="B223" s="26"/>
      <c r="C223" s="5"/>
      <c r="D223" s="28" t="str">
        <f>IF($W223="","",INDEX(Îlots!$N$6:$N$65,$W223))</f>
        <v/>
      </c>
      <c r="E223" s="5"/>
      <c r="F223" s="5"/>
      <c r="G223" s="30" t="str">
        <f>IF($X223="","",INDEX(Fertilisants!$B$6:$B$45,$X223))</f>
        <v/>
      </c>
      <c r="H223" s="43"/>
      <c r="I223" s="44"/>
      <c r="J223" s="30" t="str">
        <f>IF($X223="","",INDEX(Fertilisants!$D$6:$D$45,$X223))</f>
        <v/>
      </c>
      <c r="K223" s="35" t="str">
        <f t="shared" si="24"/>
        <v/>
      </c>
      <c r="L223" s="36" t="str">
        <f>IF(OR($I223="",$X223=""),"",$I223*N(INDEX(Fertilisants!$E$6:$E$45,$X223)))</f>
        <v/>
      </c>
      <c r="M223" s="36" t="str">
        <f>IF(OR($I223="",$X223=""),"",$I223*N(INDEX(Fertilisants!$G$6:$G$45,$X223)))</f>
        <v/>
      </c>
      <c r="N223" s="36" t="str">
        <f>IF(OR($I223="",$X223=""),"",$I223*N(INDEX(Fertilisants!$H$6:$H$45,$X223)))</f>
        <v/>
      </c>
      <c r="O223" s="36" t="str">
        <f>IF(OR($I223="",$X223=""),"",$I223*N(INDEX(Fertilisants!$I$6:$I$45,$X223)))</f>
        <v/>
      </c>
      <c r="P223" s="36" t="str">
        <f t="shared" si="25"/>
        <v/>
      </c>
      <c r="Q223" s="5"/>
      <c r="R223" s="5"/>
      <c r="S223" s="8"/>
      <c r="T223" s="45" t="str">
        <f t="shared" si="26"/>
        <v/>
      </c>
      <c r="U223" s="5"/>
      <c r="W223" s="46" t="str">
        <f>IF($C223="","",IFERROR(MATCH($C223,Îlots!$C$6:$C$65,0),""))</f>
        <v/>
      </c>
      <c r="X223" s="46" t="str">
        <f>IF($F223="","",IFERROR(MATCH($F223,Fertilisants!$A$6:$A$45,0),""))</f>
        <v/>
      </c>
      <c r="Y223" s="46" t="str">
        <f>IF($W223="","",INDEX(Îlots!$D$6:$D$65,$W223))</f>
        <v/>
      </c>
      <c r="Z223" s="46" t="str">
        <f>IF($W223="","",INDEX(Îlots!$F$6:$F$65,$W223))</f>
        <v/>
      </c>
      <c r="AA223" s="46" t="str">
        <f>IF($W223="","",IF($E223=ApportCouvert,OccCouvert,INDEX(Îlots!$O$6:$O$65,$W223)))</f>
        <v/>
      </c>
      <c r="AB223" s="46" t="str">
        <f>IF(OR($AA223="",$G223="",$Z223="Non"),"",IFERROR(MATCH($AA223&amp;" | "&amp;$G223,Paramètres!$I$7:$I$41,0),""))</f>
        <v/>
      </c>
      <c r="AC223" s="46" t="str">
        <f t="shared" si="27"/>
        <v/>
      </c>
      <c r="AD223" s="46">
        <f>IF(OR($AB223="",$AC223=""),0,IF(OR(AND(INDEX(Paramètres!$J$7:$J$41,$AB223)&gt;0,IF(INDEX(Paramètres!$J$7:$J$41,$AB223)&lt;=INDEX(Paramètres!$K$7:$K$41,$AB223),AND($AC223&gt;=INDEX(Paramètres!$J$7:$J$41,$AB223),$AC223&lt;=INDEX(Paramètres!$K$7:$K$41,$AB223)),OR($AC223&gt;=INDEX(Paramètres!$J$7:$J$41,$AB223),$AC223&lt;=INDEX(Paramètres!$K$7:$K$41,$AB223)))),AND(INDEX(Paramètres!$L$7:$L$41,$AB223)&gt;0,IF(INDEX(Paramètres!$L$7:$L$41,$AB223)&lt;=INDEX(Paramètres!$M$7:$M$41,$AB223),AND($AC223&gt;=INDEX(Paramètres!$L$7:$L$41,$AB223),$AC223&lt;=INDEX(Paramètres!$M$7:$M$41,$AB223)),OR($AC223&gt;=INDEX(Paramètres!$L$7:$L$41,$AB223),$AC223&lt;=INDEX(Paramètres!$M$7:$M$41,$AB223))))),1,0))</f>
        <v>0</v>
      </c>
      <c r="AE223" s="46">
        <f>IF($X223="",0,IF(INDEX(Fertilisants!$C$6:$C$45,$X223)="Oui",1,0))</f>
        <v>0</v>
      </c>
      <c r="AF223" s="46" t="str">
        <f t="shared" si="28"/>
        <v/>
      </c>
      <c r="AG223" s="46" t="str">
        <f t="shared" si="29"/>
        <v/>
      </c>
      <c r="AH223" s="46" t="str">
        <f t="shared" si="30"/>
        <v/>
      </c>
      <c r="AI223" s="46" t="str">
        <f t="shared" si="31"/>
        <v/>
      </c>
    </row>
    <row r="224" spans="1:35" ht="18" customHeight="1" x14ac:dyDescent="0.25">
      <c r="A224" s="42" t="str">
        <f>IF(B224="","",COUNT($B$6:B224))</f>
        <v/>
      </c>
      <c r="B224" s="26"/>
      <c r="C224" s="5"/>
      <c r="D224" s="28" t="str">
        <f>IF($W224="","",INDEX(Îlots!$N$6:$N$65,$W224))</f>
        <v/>
      </c>
      <c r="E224" s="5"/>
      <c r="F224" s="5"/>
      <c r="G224" s="30" t="str">
        <f>IF($X224="","",INDEX(Fertilisants!$B$6:$B$45,$X224))</f>
        <v/>
      </c>
      <c r="H224" s="43"/>
      <c r="I224" s="44"/>
      <c r="J224" s="30" t="str">
        <f>IF($X224="","",INDEX(Fertilisants!$D$6:$D$45,$X224))</f>
        <v/>
      </c>
      <c r="K224" s="35" t="str">
        <f t="shared" si="24"/>
        <v/>
      </c>
      <c r="L224" s="36" t="str">
        <f>IF(OR($I224="",$X224=""),"",$I224*N(INDEX(Fertilisants!$E$6:$E$45,$X224)))</f>
        <v/>
      </c>
      <c r="M224" s="36" t="str">
        <f>IF(OR($I224="",$X224=""),"",$I224*N(INDEX(Fertilisants!$G$6:$G$45,$X224)))</f>
        <v/>
      </c>
      <c r="N224" s="36" t="str">
        <f>IF(OR($I224="",$X224=""),"",$I224*N(INDEX(Fertilisants!$H$6:$H$45,$X224)))</f>
        <v/>
      </c>
      <c r="O224" s="36" t="str">
        <f>IF(OR($I224="",$X224=""),"",$I224*N(INDEX(Fertilisants!$I$6:$I$45,$X224)))</f>
        <v/>
      </c>
      <c r="P224" s="36" t="str">
        <f t="shared" si="25"/>
        <v/>
      </c>
      <c r="Q224" s="5"/>
      <c r="R224" s="5"/>
      <c r="S224" s="8"/>
      <c r="T224" s="45" t="str">
        <f t="shared" si="26"/>
        <v/>
      </c>
      <c r="U224" s="5"/>
      <c r="W224" s="46" t="str">
        <f>IF($C224="","",IFERROR(MATCH($C224,Îlots!$C$6:$C$65,0),""))</f>
        <v/>
      </c>
      <c r="X224" s="46" t="str">
        <f>IF($F224="","",IFERROR(MATCH($F224,Fertilisants!$A$6:$A$45,0),""))</f>
        <v/>
      </c>
      <c r="Y224" s="46" t="str">
        <f>IF($W224="","",INDEX(Îlots!$D$6:$D$65,$W224))</f>
        <v/>
      </c>
      <c r="Z224" s="46" t="str">
        <f>IF($W224="","",INDEX(Îlots!$F$6:$F$65,$W224))</f>
        <v/>
      </c>
      <c r="AA224" s="46" t="str">
        <f>IF($W224="","",IF($E224=ApportCouvert,OccCouvert,INDEX(Îlots!$O$6:$O$65,$W224)))</f>
        <v/>
      </c>
      <c r="AB224" s="46" t="str">
        <f>IF(OR($AA224="",$G224="",$Z224="Non"),"",IFERROR(MATCH($AA224&amp;" | "&amp;$G224,Paramètres!$I$7:$I$41,0),""))</f>
        <v/>
      </c>
      <c r="AC224" s="46" t="str">
        <f t="shared" si="27"/>
        <v/>
      </c>
      <c r="AD224" s="46">
        <f>IF(OR($AB224="",$AC224=""),0,IF(OR(AND(INDEX(Paramètres!$J$7:$J$41,$AB224)&gt;0,IF(INDEX(Paramètres!$J$7:$J$41,$AB224)&lt;=INDEX(Paramètres!$K$7:$K$41,$AB224),AND($AC224&gt;=INDEX(Paramètres!$J$7:$J$41,$AB224),$AC224&lt;=INDEX(Paramètres!$K$7:$K$41,$AB224)),OR($AC224&gt;=INDEX(Paramètres!$J$7:$J$41,$AB224),$AC224&lt;=INDEX(Paramètres!$K$7:$K$41,$AB224)))),AND(INDEX(Paramètres!$L$7:$L$41,$AB224)&gt;0,IF(INDEX(Paramètres!$L$7:$L$41,$AB224)&lt;=INDEX(Paramètres!$M$7:$M$41,$AB224),AND($AC224&gt;=INDEX(Paramètres!$L$7:$L$41,$AB224),$AC224&lt;=INDEX(Paramètres!$M$7:$M$41,$AB224)),OR($AC224&gt;=INDEX(Paramètres!$L$7:$L$41,$AB224),$AC224&lt;=INDEX(Paramètres!$M$7:$M$41,$AB224))))),1,0))</f>
        <v>0</v>
      </c>
      <c r="AE224" s="46">
        <f>IF($X224="",0,IF(INDEX(Fertilisants!$C$6:$C$45,$X224)="Oui",1,0))</f>
        <v>0</v>
      </c>
      <c r="AF224" s="46" t="str">
        <f t="shared" si="28"/>
        <v/>
      </c>
      <c r="AG224" s="46" t="str">
        <f t="shared" si="29"/>
        <v/>
      </c>
      <c r="AH224" s="46" t="str">
        <f t="shared" si="30"/>
        <v/>
      </c>
      <c r="AI224" s="46" t="str">
        <f t="shared" si="31"/>
        <v/>
      </c>
    </row>
    <row r="225" spans="1:35" ht="18" customHeight="1" x14ac:dyDescent="0.25">
      <c r="A225" s="42" t="str">
        <f>IF(B225="","",COUNT($B$6:B225))</f>
        <v/>
      </c>
      <c r="B225" s="26"/>
      <c r="C225" s="5"/>
      <c r="D225" s="28" t="str">
        <f>IF($W225="","",INDEX(Îlots!$N$6:$N$65,$W225))</f>
        <v/>
      </c>
      <c r="E225" s="5"/>
      <c r="F225" s="5"/>
      <c r="G225" s="30" t="str">
        <f>IF($X225="","",INDEX(Fertilisants!$B$6:$B$45,$X225))</f>
        <v/>
      </c>
      <c r="H225" s="43"/>
      <c r="I225" s="44"/>
      <c r="J225" s="30" t="str">
        <f>IF($X225="","",INDEX(Fertilisants!$D$6:$D$45,$X225))</f>
        <v/>
      </c>
      <c r="K225" s="35" t="str">
        <f t="shared" si="24"/>
        <v/>
      </c>
      <c r="L225" s="36" t="str">
        <f>IF(OR($I225="",$X225=""),"",$I225*N(INDEX(Fertilisants!$E$6:$E$45,$X225)))</f>
        <v/>
      </c>
      <c r="M225" s="36" t="str">
        <f>IF(OR($I225="",$X225=""),"",$I225*N(INDEX(Fertilisants!$G$6:$G$45,$X225)))</f>
        <v/>
      </c>
      <c r="N225" s="36" t="str">
        <f>IF(OR($I225="",$X225=""),"",$I225*N(INDEX(Fertilisants!$H$6:$H$45,$X225)))</f>
        <v/>
      </c>
      <c r="O225" s="36" t="str">
        <f>IF(OR($I225="",$X225=""),"",$I225*N(INDEX(Fertilisants!$I$6:$I$45,$X225)))</f>
        <v/>
      </c>
      <c r="P225" s="36" t="str">
        <f t="shared" si="25"/>
        <v/>
      </c>
      <c r="Q225" s="5"/>
      <c r="R225" s="5"/>
      <c r="S225" s="8"/>
      <c r="T225" s="45" t="str">
        <f t="shared" si="26"/>
        <v/>
      </c>
      <c r="U225" s="5"/>
      <c r="W225" s="46" t="str">
        <f>IF($C225="","",IFERROR(MATCH($C225,Îlots!$C$6:$C$65,0),""))</f>
        <v/>
      </c>
      <c r="X225" s="46" t="str">
        <f>IF($F225="","",IFERROR(MATCH($F225,Fertilisants!$A$6:$A$45,0),""))</f>
        <v/>
      </c>
      <c r="Y225" s="46" t="str">
        <f>IF($W225="","",INDEX(Îlots!$D$6:$D$65,$W225))</f>
        <v/>
      </c>
      <c r="Z225" s="46" t="str">
        <f>IF($W225="","",INDEX(Îlots!$F$6:$F$65,$W225))</f>
        <v/>
      </c>
      <c r="AA225" s="46" t="str">
        <f>IF($W225="","",IF($E225=ApportCouvert,OccCouvert,INDEX(Îlots!$O$6:$O$65,$W225)))</f>
        <v/>
      </c>
      <c r="AB225" s="46" t="str">
        <f>IF(OR($AA225="",$G225="",$Z225="Non"),"",IFERROR(MATCH($AA225&amp;" | "&amp;$G225,Paramètres!$I$7:$I$41,0),""))</f>
        <v/>
      </c>
      <c r="AC225" s="46" t="str">
        <f t="shared" si="27"/>
        <v/>
      </c>
      <c r="AD225" s="46">
        <f>IF(OR($AB225="",$AC225=""),0,IF(OR(AND(INDEX(Paramètres!$J$7:$J$41,$AB225)&gt;0,IF(INDEX(Paramètres!$J$7:$J$41,$AB225)&lt;=INDEX(Paramètres!$K$7:$K$41,$AB225),AND($AC225&gt;=INDEX(Paramètres!$J$7:$J$41,$AB225),$AC225&lt;=INDEX(Paramètres!$K$7:$K$41,$AB225)),OR($AC225&gt;=INDEX(Paramètres!$J$7:$J$41,$AB225),$AC225&lt;=INDEX(Paramètres!$K$7:$K$41,$AB225)))),AND(INDEX(Paramètres!$L$7:$L$41,$AB225)&gt;0,IF(INDEX(Paramètres!$L$7:$L$41,$AB225)&lt;=INDEX(Paramètres!$M$7:$M$41,$AB225),AND($AC225&gt;=INDEX(Paramètres!$L$7:$L$41,$AB225),$AC225&lt;=INDEX(Paramètres!$M$7:$M$41,$AB225)),OR($AC225&gt;=INDEX(Paramètres!$L$7:$L$41,$AB225),$AC225&lt;=INDEX(Paramètres!$M$7:$M$41,$AB225))))),1,0))</f>
        <v>0</v>
      </c>
      <c r="AE225" s="46">
        <f>IF($X225="",0,IF(INDEX(Fertilisants!$C$6:$C$45,$X225)="Oui",1,0))</f>
        <v>0</v>
      </c>
      <c r="AF225" s="46" t="str">
        <f t="shared" si="28"/>
        <v/>
      </c>
      <c r="AG225" s="46" t="str">
        <f t="shared" si="29"/>
        <v/>
      </c>
      <c r="AH225" s="46" t="str">
        <f t="shared" si="30"/>
        <v/>
      </c>
      <c r="AI225" s="46" t="str">
        <f t="shared" si="31"/>
        <v/>
      </c>
    </row>
    <row r="226" spans="1:35" ht="18" customHeight="1" x14ac:dyDescent="0.25">
      <c r="A226" s="42" t="str">
        <f>IF(B226="","",COUNT($B$6:B226))</f>
        <v/>
      </c>
      <c r="B226" s="26"/>
      <c r="C226" s="5"/>
      <c r="D226" s="28" t="str">
        <f>IF($W226="","",INDEX(Îlots!$N$6:$N$65,$W226))</f>
        <v/>
      </c>
      <c r="E226" s="5"/>
      <c r="F226" s="5"/>
      <c r="G226" s="30" t="str">
        <f>IF($X226="","",INDEX(Fertilisants!$B$6:$B$45,$X226))</f>
        <v/>
      </c>
      <c r="H226" s="43"/>
      <c r="I226" s="44"/>
      <c r="J226" s="30" t="str">
        <f>IF($X226="","",INDEX(Fertilisants!$D$6:$D$45,$X226))</f>
        <v/>
      </c>
      <c r="K226" s="35" t="str">
        <f t="shared" si="24"/>
        <v/>
      </c>
      <c r="L226" s="36" t="str">
        <f>IF(OR($I226="",$X226=""),"",$I226*N(INDEX(Fertilisants!$E$6:$E$45,$X226)))</f>
        <v/>
      </c>
      <c r="M226" s="36" t="str">
        <f>IF(OR($I226="",$X226=""),"",$I226*N(INDEX(Fertilisants!$G$6:$G$45,$X226)))</f>
        <v/>
      </c>
      <c r="N226" s="36" t="str">
        <f>IF(OR($I226="",$X226=""),"",$I226*N(INDEX(Fertilisants!$H$6:$H$45,$X226)))</f>
        <v/>
      </c>
      <c r="O226" s="36" t="str">
        <f>IF(OR($I226="",$X226=""),"",$I226*N(INDEX(Fertilisants!$I$6:$I$45,$X226)))</f>
        <v/>
      </c>
      <c r="P226" s="36" t="str">
        <f t="shared" si="25"/>
        <v/>
      </c>
      <c r="Q226" s="5"/>
      <c r="R226" s="5"/>
      <c r="S226" s="8"/>
      <c r="T226" s="45" t="str">
        <f t="shared" si="26"/>
        <v/>
      </c>
      <c r="U226" s="5"/>
      <c r="W226" s="46" t="str">
        <f>IF($C226="","",IFERROR(MATCH($C226,Îlots!$C$6:$C$65,0),""))</f>
        <v/>
      </c>
      <c r="X226" s="46" t="str">
        <f>IF($F226="","",IFERROR(MATCH($F226,Fertilisants!$A$6:$A$45,0),""))</f>
        <v/>
      </c>
      <c r="Y226" s="46" t="str">
        <f>IF($W226="","",INDEX(Îlots!$D$6:$D$65,$W226))</f>
        <v/>
      </c>
      <c r="Z226" s="46" t="str">
        <f>IF($W226="","",INDEX(Îlots!$F$6:$F$65,$W226))</f>
        <v/>
      </c>
      <c r="AA226" s="46" t="str">
        <f>IF($W226="","",IF($E226=ApportCouvert,OccCouvert,INDEX(Îlots!$O$6:$O$65,$W226)))</f>
        <v/>
      </c>
      <c r="AB226" s="46" t="str">
        <f>IF(OR($AA226="",$G226="",$Z226="Non"),"",IFERROR(MATCH($AA226&amp;" | "&amp;$G226,Paramètres!$I$7:$I$41,0),""))</f>
        <v/>
      </c>
      <c r="AC226" s="46" t="str">
        <f t="shared" si="27"/>
        <v/>
      </c>
      <c r="AD226" s="46">
        <f>IF(OR($AB226="",$AC226=""),0,IF(OR(AND(INDEX(Paramètres!$J$7:$J$41,$AB226)&gt;0,IF(INDEX(Paramètres!$J$7:$J$41,$AB226)&lt;=INDEX(Paramètres!$K$7:$K$41,$AB226),AND($AC226&gt;=INDEX(Paramètres!$J$7:$J$41,$AB226),$AC226&lt;=INDEX(Paramètres!$K$7:$K$41,$AB226)),OR($AC226&gt;=INDEX(Paramètres!$J$7:$J$41,$AB226),$AC226&lt;=INDEX(Paramètres!$K$7:$K$41,$AB226)))),AND(INDEX(Paramètres!$L$7:$L$41,$AB226)&gt;0,IF(INDEX(Paramètres!$L$7:$L$41,$AB226)&lt;=INDEX(Paramètres!$M$7:$M$41,$AB226),AND($AC226&gt;=INDEX(Paramètres!$L$7:$L$41,$AB226),$AC226&lt;=INDEX(Paramètres!$M$7:$M$41,$AB226)),OR($AC226&gt;=INDEX(Paramètres!$L$7:$L$41,$AB226),$AC226&lt;=INDEX(Paramètres!$M$7:$M$41,$AB226))))),1,0))</f>
        <v>0</v>
      </c>
      <c r="AE226" s="46">
        <f>IF($X226="",0,IF(INDEX(Fertilisants!$C$6:$C$45,$X226)="Oui",1,0))</f>
        <v>0</v>
      </c>
      <c r="AF226" s="46" t="str">
        <f t="shared" si="28"/>
        <v/>
      </c>
      <c r="AG226" s="46" t="str">
        <f t="shared" si="29"/>
        <v/>
      </c>
      <c r="AH226" s="46" t="str">
        <f t="shared" si="30"/>
        <v/>
      </c>
      <c r="AI226" s="46" t="str">
        <f t="shared" si="31"/>
        <v/>
      </c>
    </row>
    <row r="227" spans="1:35" ht="18" customHeight="1" x14ac:dyDescent="0.25">
      <c r="A227" s="42" t="str">
        <f>IF(B227="","",COUNT($B$6:B227))</f>
        <v/>
      </c>
      <c r="B227" s="26"/>
      <c r="C227" s="5"/>
      <c r="D227" s="28" t="str">
        <f>IF($W227="","",INDEX(Îlots!$N$6:$N$65,$W227))</f>
        <v/>
      </c>
      <c r="E227" s="5"/>
      <c r="F227" s="5"/>
      <c r="G227" s="30" t="str">
        <f>IF($X227="","",INDEX(Fertilisants!$B$6:$B$45,$X227))</f>
        <v/>
      </c>
      <c r="H227" s="43"/>
      <c r="I227" s="44"/>
      <c r="J227" s="30" t="str">
        <f>IF($X227="","",INDEX(Fertilisants!$D$6:$D$45,$X227))</f>
        <v/>
      </c>
      <c r="K227" s="35" t="str">
        <f t="shared" si="24"/>
        <v/>
      </c>
      <c r="L227" s="36" t="str">
        <f>IF(OR($I227="",$X227=""),"",$I227*N(INDEX(Fertilisants!$E$6:$E$45,$X227)))</f>
        <v/>
      </c>
      <c r="M227" s="36" t="str">
        <f>IF(OR($I227="",$X227=""),"",$I227*N(INDEX(Fertilisants!$G$6:$G$45,$X227)))</f>
        <v/>
      </c>
      <c r="N227" s="36" t="str">
        <f>IF(OR($I227="",$X227=""),"",$I227*N(INDEX(Fertilisants!$H$6:$H$45,$X227)))</f>
        <v/>
      </c>
      <c r="O227" s="36" t="str">
        <f>IF(OR($I227="",$X227=""),"",$I227*N(INDEX(Fertilisants!$I$6:$I$45,$X227)))</f>
        <v/>
      </c>
      <c r="P227" s="36" t="str">
        <f t="shared" si="25"/>
        <v/>
      </c>
      <c r="Q227" s="5"/>
      <c r="R227" s="5"/>
      <c r="S227" s="8"/>
      <c r="T227" s="45" t="str">
        <f t="shared" si="26"/>
        <v/>
      </c>
      <c r="U227" s="5"/>
      <c r="W227" s="46" t="str">
        <f>IF($C227="","",IFERROR(MATCH($C227,Îlots!$C$6:$C$65,0),""))</f>
        <v/>
      </c>
      <c r="X227" s="46" t="str">
        <f>IF($F227="","",IFERROR(MATCH($F227,Fertilisants!$A$6:$A$45,0),""))</f>
        <v/>
      </c>
      <c r="Y227" s="46" t="str">
        <f>IF($W227="","",INDEX(Îlots!$D$6:$D$65,$W227))</f>
        <v/>
      </c>
      <c r="Z227" s="46" t="str">
        <f>IF($W227="","",INDEX(Îlots!$F$6:$F$65,$W227))</f>
        <v/>
      </c>
      <c r="AA227" s="46" t="str">
        <f>IF($W227="","",IF($E227=ApportCouvert,OccCouvert,INDEX(Îlots!$O$6:$O$65,$W227)))</f>
        <v/>
      </c>
      <c r="AB227" s="46" t="str">
        <f>IF(OR($AA227="",$G227="",$Z227="Non"),"",IFERROR(MATCH($AA227&amp;" | "&amp;$G227,Paramètres!$I$7:$I$41,0),""))</f>
        <v/>
      </c>
      <c r="AC227" s="46" t="str">
        <f t="shared" si="27"/>
        <v/>
      </c>
      <c r="AD227" s="46">
        <f>IF(OR($AB227="",$AC227=""),0,IF(OR(AND(INDEX(Paramètres!$J$7:$J$41,$AB227)&gt;0,IF(INDEX(Paramètres!$J$7:$J$41,$AB227)&lt;=INDEX(Paramètres!$K$7:$K$41,$AB227),AND($AC227&gt;=INDEX(Paramètres!$J$7:$J$41,$AB227),$AC227&lt;=INDEX(Paramètres!$K$7:$K$41,$AB227)),OR($AC227&gt;=INDEX(Paramètres!$J$7:$J$41,$AB227),$AC227&lt;=INDEX(Paramètres!$K$7:$K$41,$AB227)))),AND(INDEX(Paramètres!$L$7:$L$41,$AB227)&gt;0,IF(INDEX(Paramètres!$L$7:$L$41,$AB227)&lt;=INDEX(Paramètres!$M$7:$M$41,$AB227),AND($AC227&gt;=INDEX(Paramètres!$L$7:$L$41,$AB227),$AC227&lt;=INDEX(Paramètres!$M$7:$M$41,$AB227)),OR($AC227&gt;=INDEX(Paramètres!$L$7:$L$41,$AB227),$AC227&lt;=INDEX(Paramètres!$M$7:$M$41,$AB227))))),1,0))</f>
        <v>0</v>
      </c>
      <c r="AE227" s="46">
        <f>IF($X227="",0,IF(INDEX(Fertilisants!$C$6:$C$45,$X227)="Oui",1,0))</f>
        <v>0</v>
      </c>
      <c r="AF227" s="46" t="str">
        <f t="shared" si="28"/>
        <v/>
      </c>
      <c r="AG227" s="46" t="str">
        <f t="shared" si="29"/>
        <v/>
      </c>
      <c r="AH227" s="46" t="str">
        <f t="shared" si="30"/>
        <v/>
      </c>
      <c r="AI227" s="46" t="str">
        <f t="shared" si="31"/>
        <v/>
      </c>
    </row>
    <row r="228" spans="1:35" ht="18" customHeight="1" x14ac:dyDescent="0.25">
      <c r="A228" s="42" t="str">
        <f>IF(B228="","",COUNT($B$6:B228))</f>
        <v/>
      </c>
      <c r="B228" s="26"/>
      <c r="C228" s="5"/>
      <c r="D228" s="28" t="str">
        <f>IF($W228="","",INDEX(Îlots!$N$6:$N$65,$W228))</f>
        <v/>
      </c>
      <c r="E228" s="5"/>
      <c r="F228" s="5"/>
      <c r="G228" s="30" t="str">
        <f>IF($X228="","",INDEX(Fertilisants!$B$6:$B$45,$X228))</f>
        <v/>
      </c>
      <c r="H228" s="43"/>
      <c r="I228" s="44"/>
      <c r="J228" s="30" t="str">
        <f>IF($X228="","",INDEX(Fertilisants!$D$6:$D$45,$X228))</f>
        <v/>
      </c>
      <c r="K228" s="35" t="str">
        <f t="shared" si="24"/>
        <v/>
      </c>
      <c r="L228" s="36" t="str">
        <f>IF(OR($I228="",$X228=""),"",$I228*N(INDEX(Fertilisants!$E$6:$E$45,$X228)))</f>
        <v/>
      </c>
      <c r="M228" s="36" t="str">
        <f>IF(OR($I228="",$X228=""),"",$I228*N(INDEX(Fertilisants!$G$6:$G$45,$X228)))</f>
        <v/>
      </c>
      <c r="N228" s="36" t="str">
        <f>IF(OR($I228="",$X228=""),"",$I228*N(INDEX(Fertilisants!$H$6:$H$45,$X228)))</f>
        <v/>
      </c>
      <c r="O228" s="36" t="str">
        <f>IF(OR($I228="",$X228=""),"",$I228*N(INDEX(Fertilisants!$I$6:$I$45,$X228)))</f>
        <v/>
      </c>
      <c r="P228" s="36" t="str">
        <f t="shared" si="25"/>
        <v/>
      </c>
      <c r="Q228" s="5"/>
      <c r="R228" s="5"/>
      <c r="S228" s="8"/>
      <c r="T228" s="45" t="str">
        <f t="shared" si="26"/>
        <v/>
      </c>
      <c r="U228" s="5"/>
      <c r="W228" s="46" t="str">
        <f>IF($C228="","",IFERROR(MATCH($C228,Îlots!$C$6:$C$65,0),""))</f>
        <v/>
      </c>
      <c r="X228" s="46" t="str">
        <f>IF($F228="","",IFERROR(MATCH($F228,Fertilisants!$A$6:$A$45,0),""))</f>
        <v/>
      </c>
      <c r="Y228" s="46" t="str">
        <f>IF($W228="","",INDEX(Îlots!$D$6:$D$65,$W228))</f>
        <v/>
      </c>
      <c r="Z228" s="46" t="str">
        <f>IF($W228="","",INDEX(Îlots!$F$6:$F$65,$W228))</f>
        <v/>
      </c>
      <c r="AA228" s="46" t="str">
        <f>IF($W228="","",IF($E228=ApportCouvert,OccCouvert,INDEX(Îlots!$O$6:$O$65,$W228)))</f>
        <v/>
      </c>
      <c r="AB228" s="46" t="str">
        <f>IF(OR($AA228="",$G228="",$Z228="Non"),"",IFERROR(MATCH($AA228&amp;" | "&amp;$G228,Paramètres!$I$7:$I$41,0),""))</f>
        <v/>
      </c>
      <c r="AC228" s="46" t="str">
        <f t="shared" si="27"/>
        <v/>
      </c>
      <c r="AD228" s="46">
        <f>IF(OR($AB228="",$AC228=""),0,IF(OR(AND(INDEX(Paramètres!$J$7:$J$41,$AB228)&gt;0,IF(INDEX(Paramètres!$J$7:$J$41,$AB228)&lt;=INDEX(Paramètres!$K$7:$K$41,$AB228),AND($AC228&gt;=INDEX(Paramètres!$J$7:$J$41,$AB228),$AC228&lt;=INDEX(Paramètres!$K$7:$K$41,$AB228)),OR($AC228&gt;=INDEX(Paramètres!$J$7:$J$41,$AB228),$AC228&lt;=INDEX(Paramètres!$K$7:$K$41,$AB228)))),AND(INDEX(Paramètres!$L$7:$L$41,$AB228)&gt;0,IF(INDEX(Paramètres!$L$7:$L$41,$AB228)&lt;=INDEX(Paramètres!$M$7:$M$41,$AB228),AND($AC228&gt;=INDEX(Paramètres!$L$7:$L$41,$AB228),$AC228&lt;=INDEX(Paramètres!$M$7:$M$41,$AB228)),OR($AC228&gt;=INDEX(Paramètres!$L$7:$L$41,$AB228),$AC228&lt;=INDEX(Paramètres!$M$7:$M$41,$AB228))))),1,0))</f>
        <v>0</v>
      </c>
      <c r="AE228" s="46">
        <f>IF($X228="",0,IF(INDEX(Fertilisants!$C$6:$C$45,$X228)="Oui",1,0))</f>
        <v>0</v>
      </c>
      <c r="AF228" s="46" t="str">
        <f t="shared" si="28"/>
        <v/>
      </c>
      <c r="AG228" s="46" t="str">
        <f t="shared" si="29"/>
        <v/>
      </c>
      <c r="AH228" s="46" t="str">
        <f t="shared" si="30"/>
        <v/>
      </c>
      <c r="AI228" s="46" t="str">
        <f t="shared" si="31"/>
        <v/>
      </c>
    </row>
    <row r="229" spans="1:35" ht="18" customHeight="1" x14ac:dyDescent="0.25">
      <c r="A229" s="42" t="str">
        <f>IF(B229="","",COUNT($B$6:B229))</f>
        <v/>
      </c>
      <c r="B229" s="26"/>
      <c r="C229" s="5"/>
      <c r="D229" s="28" t="str">
        <f>IF($W229="","",INDEX(Îlots!$N$6:$N$65,$W229))</f>
        <v/>
      </c>
      <c r="E229" s="5"/>
      <c r="F229" s="5"/>
      <c r="G229" s="30" t="str">
        <f>IF($X229="","",INDEX(Fertilisants!$B$6:$B$45,$X229))</f>
        <v/>
      </c>
      <c r="H229" s="43"/>
      <c r="I229" s="44"/>
      <c r="J229" s="30" t="str">
        <f>IF($X229="","",INDEX(Fertilisants!$D$6:$D$45,$X229))</f>
        <v/>
      </c>
      <c r="K229" s="35" t="str">
        <f t="shared" si="24"/>
        <v/>
      </c>
      <c r="L229" s="36" t="str">
        <f>IF(OR($I229="",$X229=""),"",$I229*N(INDEX(Fertilisants!$E$6:$E$45,$X229)))</f>
        <v/>
      </c>
      <c r="M229" s="36" t="str">
        <f>IF(OR($I229="",$X229=""),"",$I229*N(INDEX(Fertilisants!$G$6:$G$45,$X229)))</f>
        <v/>
      </c>
      <c r="N229" s="36" t="str">
        <f>IF(OR($I229="",$X229=""),"",$I229*N(INDEX(Fertilisants!$H$6:$H$45,$X229)))</f>
        <v/>
      </c>
      <c r="O229" s="36" t="str">
        <f>IF(OR($I229="",$X229=""),"",$I229*N(INDEX(Fertilisants!$I$6:$I$45,$X229)))</f>
        <v/>
      </c>
      <c r="P229" s="36" t="str">
        <f t="shared" si="25"/>
        <v/>
      </c>
      <c r="Q229" s="5"/>
      <c r="R229" s="5"/>
      <c r="S229" s="8"/>
      <c r="T229" s="45" t="str">
        <f t="shared" si="26"/>
        <v/>
      </c>
      <c r="U229" s="5"/>
      <c r="W229" s="46" t="str">
        <f>IF($C229="","",IFERROR(MATCH($C229,Îlots!$C$6:$C$65,0),""))</f>
        <v/>
      </c>
      <c r="X229" s="46" t="str">
        <f>IF($F229="","",IFERROR(MATCH($F229,Fertilisants!$A$6:$A$45,0),""))</f>
        <v/>
      </c>
      <c r="Y229" s="46" t="str">
        <f>IF($W229="","",INDEX(Îlots!$D$6:$D$65,$W229))</f>
        <v/>
      </c>
      <c r="Z229" s="46" t="str">
        <f>IF($W229="","",INDEX(Îlots!$F$6:$F$65,$W229))</f>
        <v/>
      </c>
      <c r="AA229" s="46" t="str">
        <f>IF($W229="","",IF($E229=ApportCouvert,OccCouvert,INDEX(Îlots!$O$6:$O$65,$W229)))</f>
        <v/>
      </c>
      <c r="AB229" s="46" t="str">
        <f>IF(OR($AA229="",$G229="",$Z229="Non"),"",IFERROR(MATCH($AA229&amp;" | "&amp;$G229,Paramètres!$I$7:$I$41,0),""))</f>
        <v/>
      </c>
      <c r="AC229" s="46" t="str">
        <f t="shared" si="27"/>
        <v/>
      </c>
      <c r="AD229" s="46">
        <f>IF(OR($AB229="",$AC229=""),0,IF(OR(AND(INDEX(Paramètres!$J$7:$J$41,$AB229)&gt;0,IF(INDEX(Paramètres!$J$7:$J$41,$AB229)&lt;=INDEX(Paramètres!$K$7:$K$41,$AB229),AND($AC229&gt;=INDEX(Paramètres!$J$7:$J$41,$AB229),$AC229&lt;=INDEX(Paramètres!$K$7:$K$41,$AB229)),OR($AC229&gt;=INDEX(Paramètres!$J$7:$J$41,$AB229),$AC229&lt;=INDEX(Paramètres!$K$7:$K$41,$AB229)))),AND(INDEX(Paramètres!$L$7:$L$41,$AB229)&gt;0,IF(INDEX(Paramètres!$L$7:$L$41,$AB229)&lt;=INDEX(Paramètres!$M$7:$M$41,$AB229),AND($AC229&gt;=INDEX(Paramètres!$L$7:$L$41,$AB229),$AC229&lt;=INDEX(Paramètres!$M$7:$M$41,$AB229)),OR($AC229&gt;=INDEX(Paramètres!$L$7:$L$41,$AB229),$AC229&lt;=INDEX(Paramètres!$M$7:$M$41,$AB229))))),1,0))</f>
        <v>0</v>
      </c>
      <c r="AE229" s="46">
        <f>IF($X229="",0,IF(INDEX(Fertilisants!$C$6:$C$45,$X229)="Oui",1,0))</f>
        <v>0</v>
      </c>
      <c r="AF229" s="46" t="str">
        <f t="shared" si="28"/>
        <v/>
      </c>
      <c r="AG229" s="46" t="str">
        <f t="shared" si="29"/>
        <v/>
      </c>
      <c r="AH229" s="46" t="str">
        <f t="shared" si="30"/>
        <v/>
      </c>
      <c r="AI229" s="46" t="str">
        <f t="shared" si="31"/>
        <v/>
      </c>
    </row>
    <row r="230" spans="1:35" ht="18" customHeight="1" x14ac:dyDescent="0.25">
      <c r="A230" s="42" t="str">
        <f>IF(B230="","",COUNT($B$6:B230))</f>
        <v/>
      </c>
      <c r="B230" s="26"/>
      <c r="C230" s="5"/>
      <c r="D230" s="28" t="str">
        <f>IF($W230="","",INDEX(Îlots!$N$6:$N$65,$W230))</f>
        <v/>
      </c>
      <c r="E230" s="5"/>
      <c r="F230" s="5"/>
      <c r="G230" s="30" t="str">
        <f>IF($X230="","",INDEX(Fertilisants!$B$6:$B$45,$X230))</f>
        <v/>
      </c>
      <c r="H230" s="43"/>
      <c r="I230" s="44"/>
      <c r="J230" s="30" t="str">
        <f>IF($X230="","",INDEX(Fertilisants!$D$6:$D$45,$X230))</f>
        <v/>
      </c>
      <c r="K230" s="35" t="str">
        <f t="shared" si="24"/>
        <v/>
      </c>
      <c r="L230" s="36" t="str">
        <f>IF(OR($I230="",$X230=""),"",$I230*N(INDEX(Fertilisants!$E$6:$E$45,$X230)))</f>
        <v/>
      </c>
      <c r="M230" s="36" t="str">
        <f>IF(OR($I230="",$X230=""),"",$I230*N(INDEX(Fertilisants!$G$6:$G$45,$X230)))</f>
        <v/>
      </c>
      <c r="N230" s="36" t="str">
        <f>IF(OR($I230="",$X230=""),"",$I230*N(INDEX(Fertilisants!$H$6:$H$45,$X230)))</f>
        <v/>
      </c>
      <c r="O230" s="36" t="str">
        <f>IF(OR($I230="",$X230=""),"",$I230*N(INDEX(Fertilisants!$I$6:$I$45,$X230)))</f>
        <v/>
      </c>
      <c r="P230" s="36" t="str">
        <f t="shared" si="25"/>
        <v/>
      </c>
      <c r="Q230" s="5"/>
      <c r="R230" s="5"/>
      <c r="S230" s="8"/>
      <c r="T230" s="45" t="str">
        <f t="shared" si="26"/>
        <v/>
      </c>
      <c r="U230" s="5"/>
      <c r="W230" s="46" t="str">
        <f>IF($C230="","",IFERROR(MATCH($C230,Îlots!$C$6:$C$65,0),""))</f>
        <v/>
      </c>
      <c r="X230" s="46" t="str">
        <f>IF($F230="","",IFERROR(MATCH($F230,Fertilisants!$A$6:$A$45,0),""))</f>
        <v/>
      </c>
      <c r="Y230" s="46" t="str">
        <f>IF($W230="","",INDEX(Îlots!$D$6:$D$65,$W230))</f>
        <v/>
      </c>
      <c r="Z230" s="46" t="str">
        <f>IF($W230="","",INDEX(Îlots!$F$6:$F$65,$W230))</f>
        <v/>
      </c>
      <c r="AA230" s="46" t="str">
        <f>IF($W230="","",IF($E230=ApportCouvert,OccCouvert,INDEX(Îlots!$O$6:$O$65,$W230)))</f>
        <v/>
      </c>
      <c r="AB230" s="46" t="str">
        <f>IF(OR($AA230="",$G230="",$Z230="Non"),"",IFERROR(MATCH($AA230&amp;" | "&amp;$G230,Paramètres!$I$7:$I$41,0),""))</f>
        <v/>
      </c>
      <c r="AC230" s="46" t="str">
        <f t="shared" si="27"/>
        <v/>
      </c>
      <c r="AD230" s="46">
        <f>IF(OR($AB230="",$AC230=""),0,IF(OR(AND(INDEX(Paramètres!$J$7:$J$41,$AB230)&gt;0,IF(INDEX(Paramètres!$J$7:$J$41,$AB230)&lt;=INDEX(Paramètres!$K$7:$K$41,$AB230),AND($AC230&gt;=INDEX(Paramètres!$J$7:$J$41,$AB230),$AC230&lt;=INDEX(Paramètres!$K$7:$K$41,$AB230)),OR($AC230&gt;=INDEX(Paramètres!$J$7:$J$41,$AB230),$AC230&lt;=INDEX(Paramètres!$K$7:$K$41,$AB230)))),AND(INDEX(Paramètres!$L$7:$L$41,$AB230)&gt;0,IF(INDEX(Paramètres!$L$7:$L$41,$AB230)&lt;=INDEX(Paramètres!$M$7:$M$41,$AB230),AND($AC230&gt;=INDEX(Paramètres!$L$7:$L$41,$AB230),$AC230&lt;=INDEX(Paramètres!$M$7:$M$41,$AB230)),OR($AC230&gt;=INDEX(Paramètres!$L$7:$L$41,$AB230),$AC230&lt;=INDEX(Paramètres!$M$7:$M$41,$AB230))))),1,0))</f>
        <v>0</v>
      </c>
      <c r="AE230" s="46">
        <f>IF($X230="",0,IF(INDEX(Fertilisants!$C$6:$C$45,$X230)="Oui",1,0))</f>
        <v>0</v>
      </c>
      <c r="AF230" s="46" t="str">
        <f t="shared" si="28"/>
        <v/>
      </c>
      <c r="AG230" s="46" t="str">
        <f t="shared" si="29"/>
        <v/>
      </c>
      <c r="AH230" s="46" t="str">
        <f t="shared" si="30"/>
        <v/>
      </c>
      <c r="AI230" s="46" t="str">
        <f t="shared" si="31"/>
        <v/>
      </c>
    </row>
    <row r="231" spans="1:35" ht="18" customHeight="1" x14ac:dyDescent="0.25">
      <c r="A231" s="42" t="str">
        <f>IF(B231="","",COUNT($B$6:B231))</f>
        <v/>
      </c>
      <c r="B231" s="26"/>
      <c r="C231" s="5"/>
      <c r="D231" s="28" t="str">
        <f>IF($W231="","",INDEX(Îlots!$N$6:$N$65,$W231))</f>
        <v/>
      </c>
      <c r="E231" s="5"/>
      <c r="F231" s="5"/>
      <c r="G231" s="30" t="str">
        <f>IF($X231="","",INDEX(Fertilisants!$B$6:$B$45,$X231))</f>
        <v/>
      </c>
      <c r="H231" s="43"/>
      <c r="I231" s="44"/>
      <c r="J231" s="30" t="str">
        <f>IF($X231="","",INDEX(Fertilisants!$D$6:$D$45,$X231))</f>
        <v/>
      </c>
      <c r="K231" s="35" t="str">
        <f t="shared" si="24"/>
        <v/>
      </c>
      <c r="L231" s="36" t="str">
        <f>IF(OR($I231="",$X231=""),"",$I231*N(INDEX(Fertilisants!$E$6:$E$45,$X231)))</f>
        <v/>
      </c>
      <c r="M231" s="36" t="str">
        <f>IF(OR($I231="",$X231=""),"",$I231*N(INDEX(Fertilisants!$G$6:$G$45,$X231)))</f>
        <v/>
      </c>
      <c r="N231" s="36" t="str">
        <f>IF(OR($I231="",$X231=""),"",$I231*N(INDEX(Fertilisants!$H$6:$H$45,$X231)))</f>
        <v/>
      </c>
      <c r="O231" s="36" t="str">
        <f>IF(OR($I231="",$X231=""),"",$I231*N(INDEX(Fertilisants!$I$6:$I$45,$X231)))</f>
        <v/>
      </c>
      <c r="P231" s="36" t="str">
        <f t="shared" si="25"/>
        <v/>
      </c>
      <c r="Q231" s="5"/>
      <c r="R231" s="5"/>
      <c r="S231" s="8"/>
      <c r="T231" s="45" t="str">
        <f t="shared" si="26"/>
        <v/>
      </c>
      <c r="U231" s="5"/>
      <c r="W231" s="46" t="str">
        <f>IF($C231="","",IFERROR(MATCH($C231,Îlots!$C$6:$C$65,0),""))</f>
        <v/>
      </c>
      <c r="X231" s="46" t="str">
        <f>IF($F231="","",IFERROR(MATCH($F231,Fertilisants!$A$6:$A$45,0),""))</f>
        <v/>
      </c>
      <c r="Y231" s="46" t="str">
        <f>IF($W231="","",INDEX(Îlots!$D$6:$D$65,$W231))</f>
        <v/>
      </c>
      <c r="Z231" s="46" t="str">
        <f>IF($W231="","",INDEX(Îlots!$F$6:$F$65,$W231))</f>
        <v/>
      </c>
      <c r="AA231" s="46" t="str">
        <f>IF($W231="","",IF($E231=ApportCouvert,OccCouvert,INDEX(Îlots!$O$6:$O$65,$W231)))</f>
        <v/>
      </c>
      <c r="AB231" s="46" t="str">
        <f>IF(OR($AA231="",$G231="",$Z231="Non"),"",IFERROR(MATCH($AA231&amp;" | "&amp;$G231,Paramètres!$I$7:$I$41,0),""))</f>
        <v/>
      </c>
      <c r="AC231" s="46" t="str">
        <f t="shared" si="27"/>
        <v/>
      </c>
      <c r="AD231" s="46">
        <f>IF(OR($AB231="",$AC231=""),0,IF(OR(AND(INDEX(Paramètres!$J$7:$J$41,$AB231)&gt;0,IF(INDEX(Paramètres!$J$7:$J$41,$AB231)&lt;=INDEX(Paramètres!$K$7:$K$41,$AB231),AND($AC231&gt;=INDEX(Paramètres!$J$7:$J$41,$AB231),$AC231&lt;=INDEX(Paramètres!$K$7:$K$41,$AB231)),OR($AC231&gt;=INDEX(Paramètres!$J$7:$J$41,$AB231),$AC231&lt;=INDEX(Paramètres!$K$7:$K$41,$AB231)))),AND(INDEX(Paramètres!$L$7:$L$41,$AB231)&gt;0,IF(INDEX(Paramètres!$L$7:$L$41,$AB231)&lt;=INDEX(Paramètres!$M$7:$M$41,$AB231),AND($AC231&gt;=INDEX(Paramètres!$L$7:$L$41,$AB231),$AC231&lt;=INDEX(Paramètres!$M$7:$M$41,$AB231)),OR($AC231&gt;=INDEX(Paramètres!$L$7:$L$41,$AB231),$AC231&lt;=INDEX(Paramètres!$M$7:$M$41,$AB231))))),1,0))</f>
        <v>0</v>
      </c>
      <c r="AE231" s="46">
        <f>IF($X231="",0,IF(INDEX(Fertilisants!$C$6:$C$45,$X231)="Oui",1,0))</f>
        <v>0</v>
      </c>
      <c r="AF231" s="46" t="str">
        <f t="shared" si="28"/>
        <v/>
      </c>
      <c r="AG231" s="46" t="str">
        <f t="shared" si="29"/>
        <v/>
      </c>
      <c r="AH231" s="46" t="str">
        <f t="shared" si="30"/>
        <v/>
      </c>
      <c r="AI231" s="46" t="str">
        <f t="shared" si="31"/>
        <v/>
      </c>
    </row>
    <row r="232" spans="1:35" ht="18" customHeight="1" x14ac:dyDescent="0.25">
      <c r="A232" s="42" t="str">
        <f>IF(B232="","",COUNT($B$6:B232))</f>
        <v/>
      </c>
      <c r="B232" s="26"/>
      <c r="C232" s="5"/>
      <c r="D232" s="28" t="str">
        <f>IF($W232="","",INDEX(Îlots!$N$6:$N$65,$W232))</f>
        <v/>
      </c>
      <c r="E232" s="5"/>
      <c r="F232" s="5"/>
      <c r="G232" s="30" t="str">
        <f>IF($X232="","",INDEX(Fertilisants!$B$6:$B$45,$X232))</f>
        <v/>
      </c>
      <c r="H232" s="43"/>
      <c r="I232" s="44"/>
      <c r="J232" s="30" t="str">
        <f>IF($X232="","",INDEX(Fertilisants!$D$6:$D$45,$X232))</f>
        <v/>
      </c>
      <c r="K232" s="35" t="str">
        <f t="shared" si="24"/>
        <v/>
      </c>
      <c r="L232" s="36" t="str">
        <f>IF(OR($I232="",$X232=""),"",$I232*N(INDEX(Fertilisants!$E$6:$E$45,$X232)))</f>
        <v/>
      </c>
      <c r="M232" s="36" t="str">
        <f>IF(OR($I232="",$X232=""),"",$I232*N(INDEX(Fertilisants!$G$6:$G$45,$X232)))</f>
        <v/>
      </c>
      <c r="N232" s="36" t="str">
        <f>IF(OR($I232="",$X232=""),"",$I232*N(INDEX(Fertilisants!$H$6:$H$45,$X232)))</f>
        <v/>
      </c>
      <c r="O232" s="36" t="str">
        <f>IF(OR($I232="",$X232=""),"",$I232*N(INDEX(Fertilisants!$I$6:$I$45,$X232)))</f>
        <v/>
      </c>
      <c r="P232" s="36" t="str">
        <f t="shared" si="25"/>
        <v/>
      </c>
      <c r="Q232" s="5"/>
      <c r="R232" s="5"/>
      <c r="S232" s="8"/>
      <c r="T232" s="45" t="str">
        <f t="shared" si="26"/>
        <v/>
      </c>
      <c r="U232" s="5"/>
      <c r="W232" s="46" t="str">
        <f>IF($C232="","",IFERROR(MATCH($C232,Îlots!$C$6:$C$65,0),""))</f>
        <v/>
      </c>
      <c r="X232" s="46" t="str">
        <f>IF($F232="","",IFERROR(MATCH($F232,Fertilisants!$A$6:$A$45,0),""))</f>
        <v/>
      </c>
      <c r="Y232" s="46" t="str">
        <f>IF($W232="","",INDEX(Îlots!$D$6:$D$65,$W232))</f>
        <v/>
      </c>
      <c r="Z232" s="46" t="str">
        <f>IF($W232="","",INDEX(Îlots!$F$6:$F$65,$W232))</f>
        <v/>
      </c>
      <c r="AA232" s="46" t="str">
        <f>IF($W232="","",IF($E232=ApportCouvert,OccCouvert,INDEX(Îlots!$O$6:$O$65,$W232)))</f>
        <v/>
      </c>
      <c r="AB232" s="46" t="str">
        <f>IF(OR($AA232="",$G232="",$Z232="Non"),"",IFERROR(MATCH($AA232&amp;" | "&amp;$G232,Paramètres!$I$7:$I$41,0),""))</f>
        <v/>
      </c>
      <c r="AC232" s="46" t="str">
        <f t="shared" si="27"/>
        <v/>
      </c>
      <c r="AD232" s="46">
        <f>IF(OR($AB232="",$AC232=""),0,IF(OR(AND(INDEX(Paramètres!$J$7:$J$41,$AB232)&gt;0,IF(INDEX(Paramètres!$J$7:$J$41,$AB232)&lt;=INDEX(Paramètres!$K$7:$K$41,$AB232),AND($AC232&gt;=INDEX(Paramètres!$J$7:$J$41,$AB232),$AC232&lt;=INDEX(Paramètres!$K$7:$K$41,$AB232)),OR($AC232&gt;=INDEX(Paramètres!$J$7:$J$41,$AB232),$AC232&lt;=INDEX(Paramètres!$K$7:$K$41,$AB232)))),AND(INDEX(Paramètres!$L$7:$L$41,$AB232)&gt;0,IF(INDEX(Paramètres!$L$7:$L$41,$AB232)&lt;=INDEX(Paramètres!$M$7:$M$41,$AB232),AND($AC232&gt;=INDEX(Paramètres!$L$7:$L$41,$AB232),$AC232&lt;=INDEX(Paramètres!$M$7:$M$41,$AB232)),OR($AC232&gt;=INDEX(Paramètres!$L$7:$L$41,$AB232),$AC232&lt;=INDEX(Paramètres!$M$7:$M$41,$AB232))))),1,0))</f>
        <v>0</v>
      </c>
      <c r="AE232" s="46">
        <f>IF($X232="",0,IF(INDEX(Fertilisants!$C$6:$C$45,$X232)="Oui",1,0))</f>
        <v>0</v>
      </c>
      <c r="AF232" s="46" t="str">
        <f t="shared" si="28"/>
        <v/>
      </c>
      <c r="AG232" s="46" t="str">
        <f t="shared" si="29"/>
        <v/>
      </c>
      <c r="AH232" s="46" t="str">
        <f t="shared" si="30"/>
        <v/>
      </c>
      <c r="AI232" s="46" t="str">
        <f t="shared" si="31"/>
        <v/>
      </c>
    </row>
    <row r="233" spans="1:35" ht="18" customHeight="1" x14ac:dyDescent="0.25">
      <c r="A233" s="42" t="str">
        <f>IF(B233="","",COUNT($B$6:B233))</f>
        <v/>
      </c>
      <c r="B233" s="26"/>
      <c r="C233" s="5"/>
      <c r="D233" s="28" t="str">
        <f>IF($W233="","",INDEX(Îlots!$N$6:$N$65,$W233))</f>
        <v/>
      </c>
      <c r="E233" s="5"/>
      <c r="F233" s="5"/>
      <c r="G233" s="30" t="str">
        <f>IF($X233="","",INDEX(Fertilisants!$B$6:$B$45,$X233))</f>
        <v/>
      </c>
      <c r="H233" s="43"/>
      <c r="I233" s="44"/>
      <c r="J233" s="30" t="str">
        <f>IF($X233="","",INDEX(Fertilisants!$D$6:$D$45,$X233))</f>
        <v/>
      </c>
      <c r="K233" s="35" t="str">
        <f t="shared" si="24"/>
        <v/>
      </c>
      <c r="L233" s="36" t="str">
        <f>IF(OR($I233="",$X233=""),"",$I233*N(INDEX(Fertilisants!$E$6:$E$45,$X233)))</f>
        <v/>
      </c>
      <c r="M233" s="36" t="str">
        <f>IF(OR($I233="",$X233=""),"",$I233*N(INDEX(Fertilisants!$G$6:$G$45,$X233)))</f>
        <v/>
      </c>
      <c r="N233" s="36" t="str">
        <f>IF(OR($I233="",$X233=""),"",$I233*N(INDEX(Fertilisants!$H$6:$H$45,$X233)))</f>
        <v/>
      </c>
      <c r="O233" s="36" t="str">
        <f>IF(OR($I233="",$X233=""),"",$I233*N(INDEX(Fertilisants!$I$6:$I$45,$X233)))</f>
        <v/>
      </c>
      <c r="P233" s="36" t="str">
        <f t="shared" si="25"/>
        <v/>
      </c>
      <c r="Q233" s="5"/>
      <c r="R233" s="5"/>
      <c r="S233" s="8"/>
      <c r="T233" s="45" t="str">
        <f t="shared" si="26"/>
        <v/>
      </c>
      <c r="U233" s="5"/>
      <c r="W233" s="46" t="str">
        <f>IF($C233="","",IFERROR(MATCH($C233,Îlots!$C$6:$C$65,0),""))</f>
        <v/>
      </c>
      <c r="X233" s="46" t="str">
        <f>IF($F233="","",IFERROR(MATCH($F233,Fertilisants!$A$6:$A$45,0),""))</f>
        <v/>
      </c>
      <c r="Y233" s="46" t="str">
        <f>IF($W233="","",INDEX(Îlots!$D$6:$D$65,$W233))</f>
        <v/>
      </c>
      <c r="Z233" s="46" t="str">
        <f>IF($W233="","",INDEX(Îlots!$F$6:$F$65,$W233))</f>
        <v/>
      </c>
      <c r="AA233" s="46" t="str">
        <f>IF($W233="","",IF($E233=ApportCouvert,OccCouvert,INDEX(Îlots!$O$6:$O$65,$W233)))</f>
        <v/>
      </c>
      <c r="AB233" s="46" t="str">
        <f>IF(OR($AA233="",$G233="",$Z233="Non"),"",IFERROR(MATCH($AA233&amp;" | "&amp;$G233,Paramètres!$I$7:$I$41,0),""))</f>
        <v/>
      </c>
      <c r="AC233" s="46" t="str">
        <f t="shared" si="27"/>
        <v/>
      </c>
      <c r="AD233" s="46">
        <f>IF(OR($AB233="",$AC233=""),0,IF(OR(AND(INDEX(Paramètres!$J$7:$J$41,$AB233)&gt;0,IF(INDEX(Paramètres!$J$7:$J$41,$AB233)&lt;=INDEX(Paramètres!$K$7:$K$41,$AB233),AND($AC233&gt;=INDEX(Paramètres!$J$7:$J$41,$AB233),$AC233&lt;=INDEX(Paramètres!$K$7:$K$41,$AB233)),OR($AC233&gt;=INDEX(Paramètres!$J$7:$J$41,$AB233),$AC233&lt;=INDEX(Paramètres!$K$7:$K$41,$AB233)))),AND(INDEX(Paramètres!$L$7:$L$41,$AB233)&gt;0,IF(INDEX(Paramètres!$L$7:$L$41,$AB233)&lt;=INDEX(Paramètres!$M$7:$M$41,$AB233),AND($AC233&gt;=INDEX(Paramètres!$L$7:$L$41,$AB233),$AC233&lt;=INDEX(Paramètres!$M$7:$M$41,$AB233)),OR($AC233&gt;=INDEX(Paramètres!$L$7:$L$41,$AB233),$AC233&lt;=INDEX(Paramètres!$M$7:$M$41,$AB233))))),1,0))</f>
        <v>0</v>
      </c>
      <c r="AE233" s="46">
        <f>IF($X233="",0,IF(INDEX(Fertilisants!$C$6:$C$45,$X233)="Oui",1,0))</f>
        <v>0</v>
      </c>
      <c r="AF233" s="46" t="str">
        <f t="shared" si="28"/>
        <v/>
      </c>
      <c r="AG233" s="46" t="str">
        <f t="shared" si="29"/>
        <v/>
      </c>
      <c r="AH233" s="46" t="str">
        <f t="shared" si="30"/>
        <v/>
      </c>
      <c r="AI233" s="46" t="str">
        <f t="shared" si="31"/>
        <v/>
      </c>
    </row>
    <row r="234" spans="1:35" ht="18" customHeight="1" x14ac:dyDescent="0.25">
      <c r="A234" s="42" t="str">
        <f>IF(B234="","",COUNT($B$6:B234))</f>
        <v/>
      </c>
      <c r="B234" s="26"/>
      <c r="C234" s="5"/>
      <c r="D234" s="28" t="str">
        <f>IF($W234="","",INDEX(Îlots!$N$6:$N$65,$W234))</f>
        <v/>
      </c>
      <c r="E234" s="5"/>
      <c r="F234" s="5"/>
      <c r="G234" s="30" t="str">
        <f>IF($X234="","",INDEX(Fertilisants!$B$6:$B$45,$X234))</f>
        <v/>
      </c>
      <c r="H234" s="43"/>
      <c r="I234" s="44"/>
      <c r="J234" s="30" t="str">
        <f>IF($X234="","",INDEX(Fertilisants!$D$6:$D$45,$X234))</f>
        <v/>
      </c>
      <c r="K234" s="35" t="str">
        <f t="shared" si="24"/>
        <v/>
      </c>
      <c r="L234" s="36" t="str">
        <f>IF(OR($I234="",$X234=""),"",$I234*N(INDEX(Fertilisants!$E$6:$E$45,$X234)))</f>
        <v/>
      </c>
      <c r="M234" s="36" t="str">
        <f>IF(OR($I234="",$X234=""),"",$I234*N(INDEX(Fertilisants!$G$6:$G$45,$X234)))</f>
        <v/>
      </c>
      <c r="N234" s="36" t="str">
        <f>IF(OR($I234="",$X234=""),"",$I234*N(INDEX(Fertilisants!$H$6:$H$45,$X234)))</f>
        <v/>
      </c>
      <c r="O234" s="36" t="str">
        <f>IF(OR($I234="",$X234=""),"",$I234*N(INDEX(Fertilisants!$I$6:$I$45,$X234)))</f>
        <v/>
      </c>
      <c r="P234" s="36" t="str">
        <f t="shared" si="25"/>
        <v/>
      </c>
      <c r="Q234" s="5"/>
      <c r="R234" s="5"/>
      <c r="S234" s="8"/>
      <c r="T234" s="45" t="str">
        <f t="shared" si="26"/>
        <v/>
      </c>
      <c r="U234" s="5"/>
      <c r="W234" s="46" t="str">
        <f>IF($C234="","",IFERROR(MATCH($C234,Îlots!$C$6:$C$65,0),""))</f>
        <v/>
      </c>
      <c r="X234" s="46" t="str">
        <f>IF($F234="","",IFERROR(MATCH($F234,Fertilisants!$A$6:$A$45,0),""))</f>
        <v/>
      </c>
      <c r="Y234" s="46" t="str">
        <f>IF($W234="","",INDEX(Îlots!$D$6:$D$65,$W234))</f>
        <v/>
      </c>
      <c r="Z234" s="46" t="str">
        <f>IF($W234="","",INDEX(Îlots!$F$6:$F$65,$W234))</f>
        <v/>
      </c>
      <c r="AA234" s="46" t="str">
        <f>IF($W234="","",IF($E234=ApportCouvert,OccCouvert,INDEX(Îlots!$O$6:$O$65,$W234)))</f>
        <v/>
      </c>
      <c r="AB234" s="46" t="str">
        <f>IF(OR($AA234="",$G234="",$Z234="Non"),"",IFERROR(MATCH($AA234&amp;" | "&amp;$G234,Paramètres!$I$7:$I$41,0),""))</f>
        <v/>
      </c>
      <c r="AC234" s="46" t="str">
        <f t="shared" si="27"/>
        <v/>
      </c>
      <c r="AD234" s="46">
        <f>IF(OR($AB234="",$AC234=""),0,IF(OR(AND(INDEX(Paramètres!$J$7:$J$41,$AB234)&gt;0,IF(INDEX(Paramètres!$J$7:$J$41,$AB234)&lt;=INDEX(Paramètres!$K$7:$K$41,$AB234),AND($AC234&gt;=INDEX(Paramètres!$J$7:$J$41,$AB234),$AC234&lt;=INDEX(Paramètres!$K$7:$K$41,$AB234)),OR($AC234&gt;=INDEX(Paramètres!$J$7:$J$41,$AB234),$AC234&lt;=INDEX(Paramètres!$K$7:$K$41,$AB234)))),AND(INDEX(Paramètres!$L$7:$L$41,$AB234)&gt;0,IF(INDEX(Paramètres!$L$7:$L$41,$AB234)&lt;=INDEX(Paramètres!$M$7:$M$41,$AB234),AND($AC234&gt;=INDEX(Paramètres!$L$7:$L$41,$AB234),$AC234&lt;=INDEX(Paramètres!$M$7:$M$41,$AB234)),OR($AC234&gt;=INDEX(Paramètres!$L$7:$L$41,$AB234),$AC234&lt;=INDEX(Paramètres!$M$7:$M$41,$AB234))))),1,0))</f>
        <v>0</v>
      </c>
      <c r="AE234" s="46">
        <f>IF($X234="",0,IF(INDEX(Fertilisants!$C$6:$C$45,$X234)="Oui",1,0))</f>
        <v>0</v>
      </c>
      <c r="AF234" s="46" t="str">
        <f t="shared" si="28"/>
        <v/>
      </c>
      <c r="AG234" s="46" t="str">
        <f t="shared" si="29"/>
        <v/>
      </c>
      <c r="AH234" s="46" t="str">
        <f t="shared" si="30"/>
        <v/>
      </c>
      <c r="AI234" s="46" t="str">
        <f t="shared" si="31"/>
        <v/>
      </c>
    </row>
    <row r="235" spans="1:35" ht="18" customHeight="1" x14ac:dyDescent="0.25">
      <c r="A235" s="42" t="str">
        <f>IF(B235="","",COUNT($B$6:B235))</f>
        <v/>
      </c>
      <c r="B235" s="26"/>
      <c r="C235" s="5"/>
      <c r="D235" s="28" t="str">
        <f>IF($W235="","",INDEX(Îlots!$N$6:$N$65,$W235))</f>
        <v/>
      </c>
      <c r="E235" s="5"/>
      <c r="F235" s="5"/>
      <c r="G235" s="30" t="str">
        <f>IF($X235="","",INDEX(Fertilisants!$B$6:$B$45,$X235))</f>
        <v/>
      </c>
      <c r="H235" s="43"/>
      <c r="I235" s="44"/>
      <c r="J235" s="30" t="str">
        <f>IF($X235="","",INDEX(Fertilisants!$D$6:$D$45,$X235))</f>
        <v/>
      </c>
      <c r="K235" s="35" t="str">
        <f t="shared" si="24"/>
        <v/>
      </c>
      <c r="L235" s="36" t="str">
        <f>IF(OR($I235="",$X235=""),"",$I235*N(INDEX(Fertilisants!$E$6:$E$45,$X235)))</f>
        <v/>
      </c>
      <c r="M235" s="36" t="str">
        <f>IF(OR($I235="",$X235=""),"",$I235*N(INDEX(Fertilisants!$G$6:$G$45,$X235)))</f>
        <v/>
      </c>
      <c r="N235" s="36" t="str">
        <f>IF(OR($I235="",$X235=""),"",$I235*N(INDEX(Fertilisants!$H$6:$H$45,$X235)))</f>
        <v/>
      </c>
      <c r="O235" s="36" t="str">
        <f>IF(OR($I235="",$X235=""),"",$I235*N(INDEX(Fertilisants!$I$6:$I$45,$X235)))</f>
        <v/>
      </c>
      <c r="P235" s="36" t="str">
        <f t="shared" si="25"/>
        <v/>
      </c>
      <c r="Q235" s="5"/>
      <c r="R235" s="5"/>
      <c r="S235" s="8"/>
      <c r="T235" s="45" t="str">
        <f t="shared" si="26"/>
        <v/>
      </c>
      <c r="U235" s="5"/>
      <c r="W235" s="46" t="str">
        <f>IF($C235="","",IFERROR(MATCH($C235,Îlots!$C$6:$C$65,0),""))</f>
        <v/>
      </c>
      <c r="X235" s="46" t="str">
        <f>IF($F235="","",IFERROR(MATCH($F235,Fertilisants!$A$6:$A$45,0),""))</f>
        <v/>
      </c>
      <c r="Y235" s="46" t="str">
        <f>IF($W235="","",INDEX(Îlots!$D$6:$D$65,$W235))</f>
        <v/>
      </c>
      <c r="Z235" s="46" t="str">
        <f>IF($W235="","",INDEX(Îlots!$F$6:$F$65,$W235))</f>
        <v/>
      </c>
      <c r="AA235" s="46" t="str">
        <f>IF($W235="","",IF($E235=ApportCouvert,OccCouvert,INDEX(Îlots!$O$6:$O$65,$W235)))</f>
        <v/>
      </c>
      <c r="AB235" s="46" t="str">
        <f>IF(OR($AA235="",$G235="",$Z235="Non"),"",IFERROR(MATCH($AA235&amp;" | "&amp;$G235,Paramètres!$I$7:$I$41,0),""))</f>
        <v/>
      </c>
      <c r="AC235" s="46" t="str">
        <f t="shared" si="27"/>
        <v/>
      </c>
      <c r="AD235" s="46">
        <f>IF(OR($AB235="",$AC235=""),0,IF(OR(AND(INDEX(Paramètres!$J$7:$J$41,$AB235)&gt;0,IF(INDEX(Paramètres!$J$7:$J$41,$AB235)&lt;=INDEX(Paramètres!$K$7:$K$41,$AB235),AND($AC235&gt;=INDEX(Paramètres!$J$7:$J$41,$AB235),$AC235&lt;=INDEX(Paramètres!$K$7:$K$41,$AB235)),OR($AC235&gt;=INDEX(Paramètres!$J$7:$J$41,$AB235),$AC235&lt;=INDEX(Paramètres!$K$7:$K$41,$AB235)))),AND(INDEX(Paramètres!$L$7:$L$41,$AB235)&gt;0,IF(INDEX(Paramètres!$L$7:$L$41,$AB235)&lt;=INDEX(Paramètres!$M$7:$M$41,$AB235),AND($AC235&gt;=INDEX(Paramètres!$L$7:$L$41,$AB235),$AC235&lt;=INDEX(Paramètres!$M$7:$M$41,$AB235)),OR($AC235&gt;=INDEX(Paramètres!$L$7:$L$41,$AB235),$AC235&lt;=INDEX(Paramètres!$M$7:$M$41,$AB235))))),1,0))</f>
        <v>0</v>
      </c>
      <c r="AE235" s="46">
        <f>IF($X235="",0,IF(INDEX(Fertilisants!$C$6:$C$45,$X235)="Oui",1,0))</f>
        <v>0</v>
      </c>
      <c r="AF235" s="46" t="str">
        <f t="shared" si="28"/>
        <v/>
      </c>
      <c r="AG235" s="46" t="str">
        <f t="shared" si="29"/>
        <v/>
      </c>
      <c r="AH235" s="46" t="str">
        <f t="shared" si="30"/>
        <v/>
      </c>
      <c r="AI235" s="46" t="str">
        <f t="shared" si="31"/>
        <v/>
      </c>
    </row>
    <row r="236" spans="1:35" ht="18" customHeight="1" x14ac:dyDescent="0.25">
      <c r="A236" s="42" t="str">
        <f>IF(B236="","",COUNT($B$6:B236))</f>
        <v/>
      </c>
      <c r="B236" s="26"/>
      <c r="C236" s="5"/>
      <c r="D236" s="28" t="str">
        <f>IF($W236="","",INDEX(Îlots!$N$6:$N$65,$W236))</f>
        <v/>
      </c>
      <c r="E236" s="5"/>
      <c r="F236" s="5"/>
      <c r="G236" s="30" t="str">
        <f>IF($X236="","",INDEX(Fertilisants!$B$6:$B$45,$X236))</f>
        <v/>
      </c>
      <c r="H236" s="43"/>
      <c r="I236" s="44"/>
      <c r="J236" s="30" t="str">
        <f>IF($X236="","",INDEX(Fertilisants!$D$6:$D$45,$X236))</f>
        <v/>
      </c>
      <c r="K236" s="35" t="str">
        <f t="shared" si="24"/>
        <v/>
      </c>
      <c r="L236" s="36" t="str">
        <f>IF(OR($I236="",$X236=""),"",$I236*N(INDEX(Fertilisants!$E$6:$E$45,$X236)))</f>
        <v/>
      </c>
      <c r="M236" s="36" t="str">
        <f>IF(OR($I236="",$X236=""),"",$I236*N(INDEX(Fertilisants!$G$6:$G$45,$X236)))</f>
        <v/>
      </c>
      <c r="N236" s="36" t="str">
        <f>IF(OR($I236="",$X236=""),"",$I236*N(INDEX(Fertilisants!$H$6:$H$45,$X236)))</f>
        <v/>
      </c>
      <c r="O236" s="36" t="str">
        <f>IF(OR($I236="",$X236=""),"",$I236*N(INDEX(Fertilisants!$I$6:$I$45,$X236)))</f>
        <v/>
      </c>
      <c r="P236" s="36" t="str">
        <f t="shared" si="25"/>
        <v/>
      </c>
      <c r="Q236" s="5"/>
      <c r="R236" s="5"/>
      <c r="S236" s="8"/>
      <c r="T236" s="45" t="str">
        <f t="shared" si="26"/>
        <v/>
      </c>
      <c r="U236" s="5"/>
      <c r="W236" s="46" t="str">
        <f>IF($C236="","",IFERROR(MATCH($C236,Îlots!$C$6:$C$65,0),""))</f>
        <v/>
      </c>
      <c r="X236" s="46" t="str">
        <f>IF($F236="","",IFERROR(MATCH($F236,Fertilisants!$A$6:$A$45,0),""))</f>
        <v/>
      </c>
      <c r="Y236" s="46" t="str">
        <f>IF($W236="","",INDEX(Îlots!$D$6:$D$65,$W236))</f>
        <v/>
      </c>
      <c r="Z236" s="46" t="str">
        <f>IF($W236="","",INDEX(Îlots!$F$6:$F$65,$W236))</f>
        <v/>
      </c>
      <c r="AA236" s="46" t="str">
        <f>IF($W236="","",IF($E236=ApportCouvert,OccCouvert,INDEX(Îlots!$O$6:$O$65,$W236)))</f>
        <v/>
      </c>
      <c r="AB236" s="46" t="str">
        <f>IF(OR($AA236="",$G236="",$Z236="Non"),"",IFERROR(MATCH($AA236&amp;" | "&amp;$G236,Paramètres!$I$7:$I$41,0),""))</f>
        <v/>
      </c>
      <c r="AC236" s="46" t="str">
        <f t="shared" si="27"/>
        <v/>
      </c>
      <c r="AD236" s="46">
        <f>IF(OR($AB236="",$AC236=""),0,IF(OR(AND(INDEX(Paramètres!$J$7:$J$41,$AB236)&gt;0,IF(INDEX(Paramètres!$J$7:$J$41,$AB236)&lt;=INDEX(Paramètres!$K$7:$K$41,$AB236),AND($AC236&gt;=INDEX(Paramètres!$J$7:$J$41,$AB236),$AC236&lt;=INDEX(Paramètres!$K$7:$K$41,$AB236)),OR($AC236&gt;=INDEX(Paramètres!$J$7:$J$41,$AB236),$AC236&lt;=INDEX(Paramètres!$K$7:$K$41,$AB236)))),AND(INDEX(Paramètres!$L$7:$L$41,$AB236)&gt;0,IF(INDEX(Paramètres!$L$7:$L$41,$AB236)&lt;=INDEX(Paramètres!$M$7:$M$41,$AB236),AND($AC236&gt;=INDEX(Paramètres!$L$7:$L$41,$AB236),$AC236&lt;=INDEX(Paramètres!$M$7:$M$41,$AB236)),OR($AC236&gt;=INDEX(Paramètres!$L$7:$L$41,$AB236),$AC236&lt;=INDEX(Paramètres!$M$7:$M$41,$AB236))))),1,0))</f>
        <v>0</v>
      </c>
      <c r="AE236" s="46">
        <f>IF($X236="",0,IF(INDEX(Fertilisants!$C$6:$C$45,$X236)="Oui",1,0))</f>
        <v>0</v>
      </c>
      <c r="AF236" s="46" t="str">
        <f t="shared" si="28"/>
        <v/>
      </c>
      <c r="AG236" s="46" t="str">
        <f t="shared" si="29"/>
        <v/>
      </c>
      <c r="AH236" s="46" t="str">
        <f t="shared" si="30"/>
        <v/>
      </c>
      <c r="AI236" s="46" t="str">
        <f t="shared" si="31"/>
        <v/>
      </c>
    </row>
    <row r="237" spans="1:35" ht="18" customHeight="1" x14ac:dyDescent="0.25">
      <c r="A237" s="42" t="str">
        <f>IF(B237="","",COUNT($B$6:B237))</f>
        <v/>
      </c>
      <c r="B237" s="26"/>
      <c r="C237" s="5"/>
      <c r="D237" s="28" t="str">
        <f>IF($W237="","",INDEX(Îlots!$N$6:$N$65,$W237))</f>
        <v/>
      </c>
      <c r="E237" s="5"/>
      <c r="F237" s="5"/>
      <c r="G237" s="30" t="str">
        <f>IF($X237="","",INDEX(Fertilisants!$B$6:$B$45,$X237))</f>
        <v/>
      </c>
      <c r="H237" s="43"/>
      <c r="I237" s="44"/>
      <c r="J237" s="30" t="str">
        <f>IF($X237="","",INDEX(Fertilisants!$D$6:$D$45,$X237))</f>
        <v/>
      </c>
      <c r="K237" s="35" t="str">
        <f t="shared" si="24"/>
        <v/>
      </c>
      <c r="L237" s="36" t="str">
        <f>IF(OR($I237="",$X237=""),"",$I237*N(INDEX(Fertilisants!$E$6:$E$45,$X237)))</f>
        <v/>
      </c>
      <c r="M237" s="36" t="str">
        <f>IF(OR($I237="",$X237=""),"",$I237*N(INDEX(Fertilisants!$G$6:$G$45,$X237)))</f>
        <v/>
      </c>
      <c r="N237" s="36" t="str">
        <f>IF(OR($I237="",$X237=""),"",$I237*N(INDEX(Fertilisants!$H$6:$H$45,$X237)))</f>
        <v/>
      </c>
      <c r="O237" s="36" t="str">
        <f>IF(OR($I237="",$X237=""),"",$I237*N(INDEX(Fertilisants!$I$6:$I$45,$X237)))</f>
        <v/>
      </c>
      <c r="P237" s="36" t="str">
        <f t="shared" si="25"/>
        <v/>
      </c>
      <c r="Q237" s="5"/>
      <c r="R237" s="5"/>
      <c r="S237" s="8"/>
      <c r="T237" s="45" t="str">
        <f t="shared" si="26"/>
        <v/>
      </c>
      <c r="U237" s="5"/>
      <c r="W237" s="46" t="str">
        <f>IF($C237="","",IFERROR(MATCH($C237,Îlots!$C$6:$C$65,0),""))</f>
        <v/>
      </c>
      <c r="X237" s="46" t="str">
        <f>IF($F237="","",IFERROR(MATCH($F237,Fertilisants!$A$6:$A$45,0),""))</f>
        <v/>
      </c>
      <c r="Y237" s="46" t="str">
        <f>IF($W237="","",INDEX(Îlots!$D$6:$D$65,$W237))</f>
        <v/>
      </c>
      <c r="Z237" s="46" t="str">
        <f>IF($W237="","",INDEX(Îlots!$F$6:$F$65,$W237))</f>
        <v/>
      </c>
      <c r="AA237" s="46" t="str">
        <f>IF($W237="","",IF($E237=ApportCouvert,OccCouvert,INDEX(Îlots!$O$6:$O$65,$W237)))</f>
        <v/>
      </c>
      <c r="AB237" s="46" t="str">
        <f>IF(OR($AA237="",$G237="",$Z237="Non"),"",IFERROR(MATCH($AA237&amp;" | "&amp;$G237,Paramètres!$I$7:$I$41,0),""))</f>
        <v/>
      </c>
      <c r="AC237" s="46" t="str">
        <f t="shared" si="27"/>
        <v/>
      </c>
      <c r="AD237" s="46">
        <f>IF(OR($AB237="",$AC237=""),0,IF(OR(AND(INDEX(Paramètres!$J$7:$J$41,$AB237)&gt;0,IF(INDEX(Paramètres!$J$7:$J$41,$AB237)&lt;=INDEX(Paramètres!$K$7:$K$41,$AB237),AND($AC237&gt;=INDEX(Paramètres!$J$7:$J$41,$AB237),$AC237&lt;=INDEX(Paramètres!$K$7:$K$41,$AB237)),OR($AC237&gt;=INDEX(Paramètres!$J$7:$J$41,$AB237),$AC237&lt;=INDEX(Paramètres!$K$7:$K$41,$AB237)))),AND(INDEX(Paramètres!$L$7:$L$41,$AB237)&gt;0,IF(INDEX(Paramètres!$L$7:$L$41,$AB237)&lt;=INDEX(Paramètres!$M$7:$M$41,$AB237),AND($AC237&gt;=INDEX(Paramètres!$L$7:$L$41,$AB237),$AC237&lt;=INDEX(Paramètres!$M$7:$M$41,$AB237)),OR($AC237&gt;=INDEX(Paramètres!$L$7:$L$41,$AB237),$AC237&lt;=INDEX(Paramètres!$M$7:$M$41,$AB237))))),1,0))</f>
        <v>0</v>
      </c>
      <c r="AE237" s="46">
        <f>IF($X237="",0,IF(INDEX(Fertilisants!$C$6:$C$45,$X237)="Oui",1,0))</f>
        <v>0</v>
      </c>
      <c r="AF237" s="46" t="str">
        <f t="shared" si="28"/>
        <v/>
      </c>
      <c r="AG237" s="46" t="str">
        <f t="shared" si="29"/>
        <v/>
      </c>
      <c r="AH237" s="46" t="str">
        <f t="shared" si="30"/>
        <v/>
      </c>
      <c r="AI237" s="46" t="str">
        <f t="shared" si="31"/>
        <v/>
      </c>
    </row>
    <row r="238" spans="1:35" ht="18" customHeight="1" x14ac:dyDescent="0.25">
      <c r="A238" s="42" t="str">
        <f>IF(B238="","",COUNT($B$6:B238))</f>
        <v/>
      </c>
      <c r="B238" s="26"/>
      <c r="C238" s="5"/>
      <c r="D238" s="28" t="str">
        <f>IF($W238="","",INDEX(Îlots!$N$6:$N$65,$W238))</f>
        <v/>
      </c>
      <c r="E238" s="5"/>
      <c r="F238" s="5"/>
      <c r="G238" s="30" t="str">
        <f>IF($X238="","",INDEX(Fertilisants!$B$6:$B$45,$X238))</f>
        <v/>
      </c>
      <c r="H238" s="43"/>
      <c r="I238" s="44"/>
      <c r="J238" s="30" t="str">
        <f>IF($X238="","",INDEX(Fertilisants!$D$6:$D$45,$X238))</f>
        <v/>
      </c>
      <c r="K238" s="35" t="str">
        <f t="shared" si="24"/>
        <v/>
      </c>
      <c r="L238" s="36" t="str">
        <f>IF(OR($I238="",$X238=""),"",$I238*N(INDEX(Fertilisants!$E$6:$E$45,$X238)))</f>
        <v/>
      </c>
      <c r="M238" s="36" t="str">
        <f>IF(OR($I238="",$X238=""),"",$I238*N(INDEX(Fertilisants!$G$6:$G$45,$X238)))</f>
        <v/>
      </c>
      <c r="N238" s="36" t="str">
        <f>IF(OR($I238="",$X238=""),"",$I238*N(INDEX(Fertilisants!$H$6:$H$45,$X238)))</f>
        <v/>
      </c>
      <c r="O238" s="36" t="str">
        <f>IF(OR($I238="",$X238=""),"",$I238*N(INDEX(Fertilisants!$I$6:$I$45,$X238)))</f>
        <v/>
      </c>
      <c r="P238" s="36" t="str">
        <f t="shared" si="25"/>
        <v/>
      </c>
      <c r="Q238" s="5"/>
      <c r="R238" s="5"/>
      <c r="S238" s="8"/>
      <c r="T238" s="45" t="str">
        <f t="shared" si="26"/>
        <v/>
      </c>
      <c r="U238" s="5"/>
      <c r="W238" s="46" t="str">
        <f>IF($C238="","",IFERROR(MATCH($C238,Îlots!$C$6:$C$65,0),""))</f>
        <v/>
      </c>
      <c r="X238" s="46" t="str">
        <f>IF($F238="","",IFERROR(MATCH($F238,Fertilisants!$A$6:$A$45,0),""))</f>
        <v/>
      </c>
      <c r="Y238" s="46" t="str">
        <f>IF($W238="","",INDEX(Îlots!$D$6:$D$65,$W238))</f>
        <v/>
      </c>
      <c r="Z238" s="46" t="str">
        <f>IF($W238="","",INDEX(Îlots!$F$6:$F$65,$W238))</f>
        <v/>
      </c>
      <c r="AA238" s="46" t="str">
        <f>IF($W238="","",IF($E238=ApportCouvert,OccCouvert,INDEX(Îlots!$O$6:$O$65,$W238)))</f>
        <v/>
      </c>
      <c r="AB238" s="46" t="str">
        <f>IF(OR($AA238="",$G238="",$Z238="Non"),"",IFERROR(MATCH($AA238&amp;" | "&amp;$G238,Paramètres!$I$7:$I$41,0),""))</f>
        <v/>
      </c>
      <c r="AC238" s="46" t="str">
        <f t="shared" si="27"/>
        <v/>
      </c>
      <c r="AD238" s="46">
        <f>IF(OR($AB238="",$AC238=""),0,IF(OR(AND(INDEX(Paramètres!$J$7:$J$41,$AB238)&gt;0,IF(INDEX(Paramètres!$J$7:$J$41,$AB238)&lt;=INDEX(Paramètres!$K$7:$K$41,$AB238),AND($AC238&gt;=INDEX(Paramètres!$J$7:$J$41,$AB238),$AC238&lt;=INDEX(Paramètres!$K$7:$K$41,$AB238)),OR($AC238&gt;=INDEX(Paramètres!$J$7:$J$41,$AB238),$AC238&lt;=INDEX(Paramètres!$K$7:$K$41,$AB238)))),AND(INDEX(Paramètres!$L$7:$L$41,$AB238)&gt;0,IF(INDEX(Paramètres!$L$7:$L$41,$AB238)&lt;=INDEX(Paramètres!$M$7:$M$41,$AB238),AND($AC238&gt;=INDEX(Paramètres!$L$7:$L$41,$AB238),$AC238&lt;=INDEX(Paramètres!$M$7:$M$41,$AB238)),OR($AC238&gt;=INDEX(Paramètres!$L$7:$L$41,$AB238),$AC238&lt;=INDEX(Paramètres!$M$7:$M$41,$AB238))))),1,0))</f>
        <v>0</v>
      </c>
      <c r="AE238" s="46">
        <f>IF($X238="",0,IF(INDEX(Fertilisants!$C$6:$C$45,$X238)="Oui",1,0))</f>
        <v>0</v>
      </c>
      <c r="AF238" s="46" t="str">
        <f t="shared" si="28"/>
        <v/>
      </c>
      <c r="AG238" s="46" t="str">
        <f t="shared" si="29"/>
        <v/>
      </c>
      <c r="AH238" s="46" t="str">
        <f t="shared" si="30"/>
        <v/>
      </c>
      <c r="AI238" s="46" t="str">
        <f t="shared" si="31"/>
        <v/>
      </c>
    </row>
    <row r="239" spans="1:35" ht="18" customHeight="1" x14ac:dyDescent="0.25">
      <c r="A239" s="42" t="str">
        <f>IF(B239="","",COUNT($B$6:B239))</f>
        <v/>
      </c>
      <c r="B239" s="26"/>
      <c r="C239" s="5"/>
      <c r="D239" s="28" t="str">
        <f>IF($W239="","",INDEX(Îlots!$N$6:$N$65,$W239))</f>
        <v/>
      </c>
      <c r="E239" s="5"/>
      <c r="F239" s="5"/>
      <c r="G239" s="30" t="str">
        <f>IF($X239="","",INDEX(Fertilisants!$B$6:$B$45,$X239))</f>
        <v/>
      </c>
      <c r="H239" s="43"/>
      <c r="I239" s="44"/>
      <c r="J239" s="30" t="str">
        <f>IF($X239="","",INDEX(Fertilisants!$D$6:$D$45,$X239))</f>
        <v/>
      </c>
      <c r="K239" s="35" t="str">
        <f t="shared" si="24"/>
        <v/>
      </c>
      <c r="L239" s="36" t="str">
        <f>IF(OR($I239="",$X239=""),"",$I239*N(INDEX(Fertilisants!$E$6:$E$45,$X239)))</f>
        <v/>
      </c>
      <c r="M239" s="36" t="str">
        <f>IF(OR($I239="",$X239=""),"",$I239*N(INDEX(Fertilisants!$G$6:$G$45,$X239)))</f>
        <v/>
      </c>
      <c r="N239" s="36" t="str">
        <f>IF(OR($I239="",$X239=""),"",$I239*N(INDEX(Fertilisants!$H$6:$H$45,$X239)))</f>
        <v/>
      </c>
      <c r="O239" s="36" t="str">
        <f>IF(OR($I239="",$X239=""),"",$I239*N(INDEX(Fertilisants!$I$6:$I$45,$X239)))</f>
        <v/>
      </c>
      <c r="P239" s="36" t="str">
        <f t="shared" si="25"/>
        <v/>
      </c>
      <c r="Q239" s="5"/>
      <c r="R239" s="5"/>
      <c r="S239" s="8"/>
      <c r="T239" s="45" t="str">
        <f t="shared" si="26"/>
        <v/>
      </c>
      <c r="U239" s="5"/>
      <c r="W239" s="46" t="str">
        <f>IF($C239="","",IFERROR(MATCH($C239,Îlots!$C$6:$C$65,0),""))</f>
        <v/>
      </c>
      <c r="X239" s="46" t="str">
        <f>IF($F239="","",IFERROR(MATCH($F239,Fertilisants!$A$6:$A$45,0),""))</f>
        <v/>
      </c>
      <c r="Y239" s="46" t="str">
        <f>IF($W239="","",INDEX(Îlots!$D$6:$D$65,$W239))</f>
        <v/>
      </c>
      <c r="Z239" s="46" t="str">
        <f>IF($W239="","",INDEX(Îlots!$F$6:$F$65,$W239))</f>
        <v/>
      </c>
      <c r="AA239" s="46" t="str">
        <f>IF($W239="","",IF($E239=ApportCouvert,OccCouvert,INDEX(Îlots!$O$6:$O$65,$W239)))</f>
        <v/>
      </c>
      <c r="AB239" s="46" t="str">
        <f>IF(OR($AA239="",$G239="",$Z239="Non"),"",IFERROR(MATCH($AA239&amp;" | "&amp;$G239,Paramètres!$I$7:$I$41,0),""))</f>
        <v/>
      </c>
      <c r="AC239" s="46" t="str">
        <f t="shared" si="27"/>
        <v/>
      </c>
      <c r="AD239" s="46">
        <f>IF(OR($AB239="",$AC239=""),0,IF(OR(AND(INDEX(Paramètres!$J$7:$J$41,$AB239)&gt;0,IF(INDEX(Paramètres!$J$7:$J$41,$AB239)&lt;=INDEX(Paramètres!$K$7:$K$41,$AB239),AND($AC239&gt;=INDEX(Paramètres!$J$7:$J$41,$AB239),$AC239&lt;=INDEX(Paramètres!$K$7:$K$41,$AB239)),OR($AC239&gt;=INDEX(Paramètres!$J$7:$J$41,$AB239),$AC239&lt;=INDEX(Paramètres!$K$7:$K$41,$AB239)))),AND(INDEX(Paramètres!$L$7:$L$41,$AB239)&gt;0,IF(INDEX(Paramètres!$L$7:$L$41,$AB239)&lt;=INDEX(Paramètres!$M$7:$M$41,$AB239),AND($AC239&gt;=INDEX(Paramètres!$L$7:$L$41,$AB239),$AC239&lt;=INDEX(Paramètres!$M$7:$M$41,$AB239)),OR($AC239&gt;=INDEX(Paramètres!$L$7:$L$41,$AB239),$AC239&lt;=INDEX(Paramètres!$M$7:$M$41,$AB239))))),1,0))</f>
        <v>0</v>
      </c>
      <c r="AE239" s="46">
        <f>IF($X239="",0,IF(INDEX(Fertilisants!$C$6:$C$45,$X239)="Oui",1,0))</f>
        <v>0</v>
      </c>
      <c r="AF239" s="46" t="str">
        <f t="shared" si="28"/>
        <v/>
      </c>
      <c r="AG239" s="46" t="str">
        <f t="shared" si="29"/>
        <v/>
      </c>
      <c r="AH239" s="46" t="str">
        <f t="shared" si="30"/>
        <v/>
      </c>
      <c r="AI239" s="46" t="str">
        <f t="shared" si="31"/>
        <v/>
      </c>
    </row>
    <row r="240" spans="1:35" ht="18" customHeight="1" x14ac:dyDescent="0.25">
      <c r="A240" s="42" t="str">
        <f>IF(B240="","",COUNT($B$6:B240))</f>
        <v/>
      </c>
      <c r="B240" s="26"/>
      <c r="C240" s="5"/>
      <c r="D240" s="28" t="str">
        <f>IF($W240="","",INDEX(Îlots!$N$6:$N$65,$W240))</f>
        <v/>
      </c>
      <c r="E240" s="5"/>
      <c r="F240" s="5"/>
      <c r="G240" s="30" t="str">
        <f>IF($X240="","",INDEX(Fertilisants!$B$6:$B$45,$X240))</f>
        <v/>
      </c>
      <c r="H240" s="43"/>
      <c r="I240" s="44"/>
      <c r="J240" s="30" t="str">
        <f>IF($X240="","",INDEX(Fertilisants!$D$6:$D$45,$X240))</f>
        <v/>
      </c>
      <c r="K240" s="35" t="str">
        <f t="shared" si="24"/>
        <v/>
      </c>
      <c r="L240" s="36" t="str">
        <f>IF(OR($I240="",$X240=""),"",$I240*N(INDEX(Fertilisants!$E$6:$E$45,$X240)))</f>
        <v/>
      </c>
      <c r="M240" s="36" t="str">
        <f>IF(OR($I240="",$X240=""),"",$I240*N(INDEX(Fertilisants!$G$6:$G$45,$X240)))</f>
        <v/>
      </c>
      <c r="N240" s="36" t="str">
        <f>IF(OR($I240="",$X240=""),"",$I240*N(INDEX(Fertilisants!$H$6:$H$45,$X240)))</f>
        <v/>
      </c>
      <c r="O240" s="36" t="str">
        <f>IF(OR($I240="",$X240=""),"",$I240*N(INDEX(Fertilisants!$I$6:$I$45,$X240)))</f>
        <v/>
      </c>
      <c r="P240" s="36" t="str">
        <f t="shared" si="25"/>
        <v/>
      </c>
      <c r="Q240" s="5"/>
      <c r="R240" s="5"/>
      <c r="S240" s="8"/>
      <c r="T240" s="45" t="str">
        <f t="shared" si="26"/>
        <v/>
      </c>
      <c r="U240" s="5"/>
      <c r="W240" s="46" t="str">
        <f>IF($C240="","",IFERROR(MATCH($C240,Îlots!$C$6:$C$65,0),""))</f>
        <v/>
      </c>
      <c r="X240" s="46" t="str">
        <f>IF($F240="","",IFERROR(MATCH($F240,Fertilisants!$A$6:$A$45,0),""))</f>
        <v/>
      </c>
      <c r="Y240" s="46" t="str">
        <f>IF($W240="","",INDEX(Îlots!$D$6:$D$65,$W240))</f>
        <v/>
      </c>
      <c r="Z240" s="46" t="str">
        <f>IF($W240="","",INDEX(Îlots!$F$6:$F$65,$W240))</f>
        <v/>
      </c>
      <c r="AA240" s="46" t="str">
        <f>IF($W240="","",IF($E240=ApportCouvert,OccCouvert,INDEX(Îlots!$O$6:$O$65,$W240)))</f>
        <v/>
      </c>
      <c r="AB240" s="46" t="str">
        <f>IF(OR($AA240="",$G240="",$Z240="Non"),"",IFERROR(MATCH($AA240&amp;" | "&amp;$G240,Paramètres!$I$7:$I$41,0),""))</f>
        <v/>
      </c>
      <c r="AC240" s="46" t="str">
        <f t="shared" si="27"/>
        <v/>
      </c>
      <c r="AD240" s="46">
        <f>IF(OR($AB240="",$AC240=""),0,IF(OR(AND(INDEX(Paramètres!$J$7:$J$41,$AB240)&gt;0,IF(INDEX(Paramètres!$J$7:$J$41,$AB240)&lt;=INDEX(Paramètres!$K$7:$K$41,$AB240),AND($AC240&gt;=INDEX(Paramètres!$J$7:$J$41,$AB240),$AC240&lt;=INDEX(Paramètres!$K$7:$K$41,$AB240)),OR($AC240&gt;=INDEX(Paramètres!$J$7:$J$41,$AB240),$AC240&lt;=INDEX(Paramètres!$K$7:$K$41,$AB240)))),AND(INDEX(Paramètres!$L$7:$L$41,$AB240)&gt;0,IF(INDEX(Paramètres!$L$7:$L$41,$AB240)&lt;=INDEX(Paramètres!$M$7:$M$41,$AB240),AND($AC240&gt;=INDEX(Paramètres!$L$7:$L$41,$AB240),$AC240&lt;=INDEX(Paramètres!$M$7:$M$41,$AB240)),OR($AC240&gt;=INDEX(Paramètres!$L$7:$L$41,$AB240),$AC240&lt;=INDEX(Paramètres!$M$7:$M$41,$AB240))))),1,0))</f>
        <v>0</v>
      </c>
      <c r="AE240" s="46">
        <f>IF($X240="",0,IF(INDEX(Fertilisants!$C$6:$C$45,$X240)="Oui",1,0))</f>
        <v>0</v>
      </c>
      <c r="AF240" s="46" t="str">
        <f t="shared" si="28"/>
        <v/>
      </c>
      <c r="AG240" s="46" t="str">
        <f t="shared" si="29"/>
        <v/>
      </c>
      <c r="AH240" s="46" t="str">
        <f t="shared" si="30"/>
        <v/>
      </c>
      <c r="AI240" s="46" t="str">
        <f t="shared" si="31"/>
        <v/>
      </c>
    </row>
    <row r="241" spans="1:35" ht="18" customHeight="1" x14ac:dyDescent="0.25">
      <c r="A241" s="42" t="str">
        <f>IF(B241="","",COUNT($B$6:B241))</f>
        <v/>
      </c>
      <c r="B241" s="26"/>
      <c r="C241" s="5"/>
      <c r="D241" s="28" t="str">
        <f>IF($W241="","",INDEX(Îlots!$N$6:$N$65,$W241))</f>
        <v/>
      </c>
      <c r="E241" s="5"/>
      <c r="F241" s="5"/>
      <c r="G241" s="30" t="str">
        <f>IF($X241="","",INDEX(Fertilisants!$B$6:$B$45,$X241))</f>
        <v/>
      </c>
      <c r="H241" s="43"/>
      <c r="I241" s="44"/>
      <c r="J241" s="30" t="str">
        <f>IF($X241="","",INDEX(Fertilisants!$D$6:$D$45,$X241))</f>
        <v/>
      </c>
      <c r="K241" s="35" t="str">
        <f t="shared" si="24"/>
        <v/>
      </c>
      <c r="L241" s="36" t="str">
        <f>IF(OR($I241="",$X241=""),"",$I241*N(INDEX(Fertilisants!$E$6:$E$45,$X241)))</f>
        <v/>
      </c>
      <c r="M241" s="36" t="str">
        <f>IF(OR($I241="",$X241=""),"",$I241*N(INDEX(Fertilisants!$G$6:$G$45,$X241)))</f>
        <v/>
      </c>
      <c r="N241" s="36" t="str">
        <f>IF(OR($I241="",$X241=""),"",$I241*N(INDEX(Fertilisants!$H$6:$H$45,$X241)))</f>
        <v/>
      </c>
      <c r="O241" s="36" t="str">
        <f>IF(OR($I241="",$X241=""),"",$I241*N(INDEX(Fertilisants!$I$6:$I$45,$X241)))</f>
        <v/>
      </c>
      <c r="P241" s="36" t="str">
        <f t="shared" si="25"/>
        <v/>
      </c>
      <c r="Q241" s="5"/>
      <c r="R241" s="5"/>
      <c r="S241" s="8"/>
      <c r="T241" s="45" t="str">
        <f t="shared" si="26"/>
        <v/>
      </c>
      <c r="U241" s="5"/>
      <c r="W241" s="46" t="str">
        <f>IF($C241="","",IFERROR(MATCH($C241,Îlots!$C$6:$C$65,0),""))</f>
        <v/>
      </c>
      <c r="X241" s="46" t="str">
        <f>IF($F241="","",IFERROR(MATCH($F241,Fertilisants!$A$6:$A$45,0),""))</f>
        <v/>
      </c>
      <c r="Y241" s="46" t="str">
        <f>IF($W241="","",INDEX(Îlots!$D$6:$D$65,$W241))</f>
        <v/>
      </c>
      <c r="Z241" s="46" t="str">
        <f>IF($W241="","",INDEX(Îlots!$F$6:$F$65,$W241))</f>
        <v/>
      </c>
      <c r="AA241" s="46" t="str">
        <f>IF($W241="","",IF($E241=ApportCouvert,OccCouvert,INDEX(Îlots!$O$6:$O$65,$W241)))</f>
        <v/>
      </c>
      <c r="AB241" s="46" t="str">
        <f>IF(OR($AA241="",$G241="",$Z241="Non"),"",IFERROR(MATCH($AA241&amp;" | "&amp;$G241,Paramètres!$I$7:$I$41,0),""))</f>
        <v/>
      </c>
      <c r="AC241" s="46" t="str">
        <f t="shared" si="27"/>
        <v/>
      </c>
      <c r="AD241" s="46">
        <f>IF(OR($AB241="",$AC241=""),0,IF(OR(AND(INDEX(Paramètres!$J$7:$J$41,$AB241)&gt;0,IF(INDEX(Paramètres!$J$7:$J$41,$AB241)&lt;=INDEX(Paramètres!$K$7:$K$41,$AB241),AND($AC241&gt;=INDEX(Paramètres!$J$7:$J$41,$AB241),$AC241&lt;=INDEX(Paramètres!$K$7:$K$41,$AB241)),OR($AC241&gt;=INDEX(Paramètres!$J$7:$J$41,$AB241),$AC241&lt;=INDEX(Paramètres!$K$7:$K$41,$AB241)))),AND(INDEX(Paramètres!$L$7:$L$41,$AB241)&gt;0,IF(INDEX(Paramètres!$L$7:$L$41,$AB241)&lt;=INDEX(Paramètres!$M$7:$M$41,$AB241),AND($AC241&gt;=INDEX(Paramètres!$L$7:$L$41,$AB241),$AC241&lt;=INDEX(Paramètres!$M$7:$M$41,$AB241)),OR($AC241&gt;=INDEX(Paramètres!$L$7:$L$41,$AB241),$AC241&lt;=INDEX(Paramètres!$M$7:$M$41,$AB241))))),1,0))</f>
        <v>0</v>
      </c>
      <c r="AE241" s="46">
        <f>IF($X241="",0,IF(INDEX(Fertilisants!$C$6:$C$45,$X241)="Oui",1,0))</f>
        <v>0</v>
      </c>
      <c r="AF241" s="46" t="str">
        <f t="shared" si="28"/>
        <v/>
      </c>
      <c r="AG241" s="46" t="str">
        <f t="shared" si="29"/>
        <v/>
      </c>
      <c r="AH241" s="46" t="str">
        <f t="shared" si="30"/>
        <v/>
      </c>
      <c r="AI241" s="46" t="str">
        <f t="shared" si="31"/>
        <v/>
      </c>
    </row>
    <row r="242" spans="1:35" ht="18" customHeight="1" x14ac:dyDescent="0.25">
      <c r="A242" s="42" t="str">
        <f>IF(B242="","",COUNT($B$6:B242))</f>
        <v/>
      </c>
      <c r="B242" s="26"/>
      <c r="C242" s="5"/>
      <c r="D242" s="28" t="str">
        <f>IF($W242="","",INDEX(Îlots!$N$6:$N$65,$W242))</f>
        <v/>
      </c>
      <c r="E242" s="5"/>
      <c r="F242" s="5"/>
      <c r="G242" s="30" t="str">
        <f>IF($X242="","",INDEX(Fertilisants!$B$6:$B$45,$X242))</f>
        <v/>
      </c>
      <c r="H242" s="43"/>
      <c r="I242" s="44"/>
      <c r="J242" s="30" t="str">
        <f>IF($X242="","",INDEX(Fertilisants!$D$6:$D$45,$X242))</f>
        <v/>
      </c>
      <c r="K242" s="35" t="str">
        <f t="shared" si="24"/>
        <v/>
      </c>
      <c r="L242" s="36" t="str">
        <f>IF(OR($I242="",$X242=""),"",$I242*N(INDEX(Fertilisants!$E$6:$E$45,$X242)))</f>
        <v/>
      </c>
      <c r="M242" s="36" t="str">
        <f>IF(OR($I242="",$X242=""),"",$I242*N(INDEX(Fertilisants!$G$6:$G$45,$X242)))</f>
        <v/>
      </c>
      <c r="N242" s="36" t="str">
        <f>IF(OR($I242="",$X242=""),"",$I242*N(INDEX(Fertilisants!$H$6:$H$45,$X242)))</f>
        <v/>
      </c>
      <c r="O242" s="36" t="str">
        <f>IF(OR($I242="",$X242=""),"",$I242*N(INDEX(Fertilisants!$I$6:$I$45,$X242)))</f>
        <v/>
      </c>
      <c r="P242" s="36" t="str">
        <f t="shared" si="25"/>
        <v/>
      </c>
      <c r="Q242" s="5"/>
      <c r="R242" s="5"/>
      <c r="S242" s="8"/>
      <c r="T242" s="45" t="str">
        <f t="shared" si="26"/>
        <v/>
      </c>
      <c r="U242" s="5"/>
      <c r="W242" s="46" t="str">
        <f>IF($C242="","",IFERROR(MATCH($C242,Îlots!$C$6:$C$65,0),""))</f>
        <v/>
      </c>
      <c r="X242" s="46" t="str">
        <f>IF($F242="","",IFERROR(MATCH($F242,Fertilisants!$A$6:$A$45,0),""))</f>
        <v/>
      </c>
      <c r="Y242" s="46" t="str">
        <f>IF($W242="","",INDEX(Îlots!$D$6:$D$65,$W242))</f>
        <v/>
      </c>
      <c r="Z242" s="46" t="str">
        <f>IF($W242="","",INDEX(Îlots!$F$6:$F$65,$W242))</f>
        <v/>
      </c>
      <c r="AA242" s="46" t="str">
        <f>IF($W242="","",IF($E242=ApportCouvert,OccCouvert,INDEX(Îlots!$O$6:$O$65,$W242)))</f>
        <v/>
      </c>
      <c r="AB242" s="46" t="str">
        <f>IF(OR($AA242="",$G242="",$Z242="Non"),"",IFERROR(MATCH($AA242&amp;" | "&amp;$G242,Paramètres!$I$7:$I$41,0),""))</f>
        <v/>
      </c>
      <c r="AC242" s="46" t="str">
        <f t="shared" si="27"/>
        <v/>
      </c>
      <c r="AD242" s="46">
        <f>IF(OR($AB242="",$AC242=""),0,IF(OR(AND(INDEX(Paramètres!$J$7:$J$41,$AB242)&gt;0,IF(INDEX(Paramètres!$J$7:$J$41,$AB242)&lt;=INDEX(Paramètres!$K$7:$K$41,$AB242),AND($AC242&gt;=INDEX(Paramètres!$J$7:$J$41,$AB242),$AC242&lt;=INDEX(Paramètres!$K$7:$K$41,$AB242)),OR($AC242&gt;=INDEX(Paramètres!$J$7:$J$41,$AB242),$AC242&lt;=INDEX(Paramètres!$K$7:$K$41,$AB242)))),AND(INDEX(Paramètres!$L$7:$L$41,$AB242)&gt;0,IF(INDEX(Paramètres!$L$7:$L$41,$AB242)&lt;=INDEX(Paramètres!$M$7:$M$41,$AB242),AND($AC242&gt;=INDEX(Paramètres!$L$7:$L$41,$AB242),$AC242&lt;=INDEX(Paramètres!$M$7:$M$41,$AB242)),OR($AC242&gt;=INDEX(Paramètres!$L$7:$L$41,$AB242),$AC242&lt;=INDEX(Paramètres!$M$7:$M$41,$AB242))))),1,0))</f>
        <v>0</v>
      </c>
      <c r="AE242" s="46">
        <f>IF($X242="",0,IF(INDEX(Fertilisants!$C$6:$C$45,$X242)="Oui",1,0))</f>
        <v>0</v>
      </c>
      <c r="AF242" s="46" t="str">
        <f t="shared" si="28"/>
        <v/>
      </c>
      <c r="AG242" s="46" t="str">
        <f t="shared" si="29"/>
        <v/>
      </c>
      <c r="AH242" s="46" t="str">
        <f t="shared" si="30"/>
        <v/>
      </c>
      <c r="AI242" s="46" t="str">
        <f t="shared" si="31"/>
        <v/>
      </c>
    </row>
    <row r="243" spans="1:35" ht="18" customHeight="1" x14ac:dyDescent="0.25">
      <c r="A243" s="42" t="str">
        <f>IF(B243="","",COUNT($B$6:B243))</f>
        <v/>
      </c>
      <c r="B243" s="26"/>
      <c r="C243" s="5"/>
      <c r="D243" s="28" t="str">
        <f>IF($W243="","",INDEX(Îlots!$N$6:$N$65,$W243))</f>
        <v/>
      </c>
      <c r="E243" s="5"/>
      <c r="F243" s="5"/>
      <c r="G243" s="30" t="str">
        <f>IF($X243="","",INDEX(Fertilisants!$B$6:$B$45,$X243))</f>
        <v/>
      </c>
      <c r="H243" s="43"/>
      <c r="I243" s="44"/>
      <c r="J243" s="30" t="str">
        <f>IF($X243="","",INDEX(Fertilisants!$D$6:$D$45,$X243))</f>
        <v/>
      </c>
      <c r="K243" s="35" t="str">
        <f t="shared" si="24"/>
        <v/>
      </c>
      <c r="L243" s="36" t="str">
        <f>IF(OR($I243="",$X243=""),"",$I243*N(INDEX(Fertilisants!$E$6:$E$45,$X243)))</f>
        <v/>
      </c>
      <c r="M243" s="36" t="str">
        <f>IF(OR($I243="",$X243=""),"",$I243*N(INDEX(Fertilisants!$G$6:$G$45,$X243)))</f>
        <v/>
      </c>
      <c r="N243" s="36" t="str">
        <f>IF(OR($I243="",$X243=""),"",$I243*N(INDEX(Fertilisants!$H$6:$H$45,$X243)))</f>
        <v/>
      </c>
      <c r="O243" s="36" t="str">
        <f>IF(OR($I243="",$X243=""),"",$I243*N(INDEX(Fertilisants!$I$6:$I$45,$X243)))</f>
        <v/>
      </c>
      <c r="P243" s="36" t="str">
        <f t="shared" si="25"/>
        <v/>
      </c>
      <c r="Q243" s="5"/>
      <c r="R243" s="5"/>
      <c r="S243" s="8"/>
      <c r="T243" s="45" t="str">
        <f t="shared" si="26"/>
        <v/>
      </c>
      <c r="U243" s="5"/>
      <c r="W243" s="46" t="str">
        <f>IF($C243="","",IFERROR(MATCH($C243,Îlots!$C$6:$C$65,0),""))</f>
        <v/>
      </c>
      <c r="X243" s="46" t="str">
        <f>IF($F243="","",IFERROR(MATCH($F243,Fertilisants!$A$6:$A$45,0),""))</f>
        <v/>
      </c>
      <c r="Y243" s="46" t="str">
        <f>IF($W243="","",INDEX(Îlots!$D$6:$D$65,$W243))</f>
        <v/>
      </c>
      <c r="Z243" s="46" t="str">
        <f>IF($W243="","",INDEX(Îlots!$F$6:$F$65,$W243))</f>
        <v/>
      </c>
      <c r="AA243" s="46" t="str">
        <f>IF($W243="","",IF($E243=ApportCouvert,OccCouvert,INDEX(Îlots!$O$6:$O$65,$W243)))</f>
        <v/>
      </c>
      <c r="AB243" s="46" t="str">
        <f>IF(OR($AA243="",$G243="",$Z243="Non"),"",IFERROR(MATCH($AA243&amp;" | "&amp;$G243,Paramètres!$I$7:$I$41,0),""))</f>
        <v/>
      </c>
      <c r="AC243" s="46" t="str">
        <f t="shared" si="27"/>
        <v/>
      </c>
      <c r="AD243" s="46">
        <f>IF(OR($AB243="",$AC243=""),0,IF(OR(AND(INDEX(Paramètres!$J$7:$J$41,$AB243)&gt;0,IF(INDEX(Paramètres!$J$7:$J$41,$AB243)&lt;=INDEX(Paramètres!$K$7:$K$41,$AB243),AND($AC243&gt;=INDEX(Paramètres!$J$7:$J$41,$AB243),$AC243&lt;=INDEX(Paramètres!$K$7:$K$41,$AB243)),OR($AC243&gt;=INDEX(Paramètres!$J$7:$J$41,$AB243),$AC243&lt;=INDEX(Paramètres!$K$7:$K$41,$AB243)))),AND(INDEX(Paramètres!$L$7:$L$41,$AB243)&gt;0,IF(INDEX(Paramètres!$L$7:$L$41,$AB243)&lt;=INDEX(Paramètres!$M$7:$M$41,$AB243),AND($AC243&gt;=INDEX(Paramètres!$L$7:$L$41,$AB243),$AC243&lt;=INDEX(Paramètres!$M$7:$M$41,$AB243)),OR($AC243&gt;=INDEX(Paramètres!$L$7:$L$41,$AB243),$AC243&lt;=INDEX(Paramètres!$M$7:$M$41,$AB243))))),1,0))</f>
        <v>0</v>
      </c>
      <c r="AE243" s="46">
        <f>IF($X243="",0,IF(INDEX(Fertilisants!$C$6:$C$45,$X243)="Oui",1,0))</f>
        <v>0</v>
      </c>
      <c r="AF243" s="46" t="str">
        <f t="shared" si="28"/>
        <v/>
      </c>
      <c r="AG243" s="46" t="str">
        <f t="shared" si="29"/>
        <v/>
      </c>
      <c r="AH243" s="46" t="str">
        <f t="shared" si="30"/>
        <v/>
      </c>
      <c r="AI243" s="46" t="str">
        <f t="shared" si="31"/>
        <v/>
      </c>
    </row>
    <row r="244" spans="1:35" ht="18" customHeight="1" x14ac:dyDescent="0.25">
      <c r="A244" s="42" t="str">
        <f>IF(B244="","",COUNT($B$6:B244))</f>
        <v/>
      </c>
      <c r="B244" s="26"/>
      <c r="C244" s="5"/>
      <c r="D244" s="28" t="str">
        <f>IF($W244="","",INDEX(Îlots!$N$6:$N$65,$W244))</f>
        <v/>
      </c>
      <c r="E244" s="5"/>
      <c r="F244" s="5"/>
      <c r="G244" s="30" t="str">
        <f>IF($X244="","",INDEX(Fertilisants!$B$6:$B$45,$X244))</f>
        <v/>
      </c>
      <c r="H244" s="43"/>
      <c r="I244" s="44"/>
      <c r="J244" s="30" t="str">
        <f>IF($X244="","",INDEX(Fertilisants!$D$6:$D$45,$X244))</f>
        <v/>
      </c>
      <c r="K244" s="35" t="str">
        <f t="shared" si="24"/>
        <v/>
      </c>
      <c r="L244" s="36" t="str">
        <f>IF(OR($I244="",$X244=""),"",$I244*N(INDEX(Fertilisants!$E$6:$E$45,$X244)))</f>
        <v/>
      </c>
      <c r="M244" s="36" t="str">
        <f>IF(OR($I244="",$X244=""),"",$I244*N(INDEX(Fertilisants!$G$6:$G$45,$X244)))</f>
        <v/>
      </c>
      <c r="N244" s="36" t="str">
        <f>IF(OR($I244="",$X244=""),"",$I244*N(INDEX(Fertilisants!$H$6:$H$45,$X244)))</f>
        <v/>
      </c>
      <c r="O244" s="36" t="str">
        <f>IF(OR($I244="",$X244=""),"",$I244*N(INDEX(Fertilisants!$I$6:$I$45,$X244)))</f>
        <v/>
      </c>
      <c r="P244" s="36" t="str">
        <f t="shared" si="25"/>
        <v/>
      </c>
      <c r="Q244" s="5"/>
      <c r="R244" s="5"/>
      <c r="S244" s="8"/>
      <c r="T244" s="45" t="str">
        <f t="shared" si="26"/>
        <v/>
      </c>
      <c r="U244" s="5"/>
      <c r="W244" s="46" t="str">
        <f>IF($C244="","",IFERROR(MATCH($C244,Îlots!$C$6:$C$65,0),""))</f>
        <v/>
      </c>
      <c r="X244" s="46" t="str">
        <f>IF($F244="","",IFERROR(MATCH($F244,Fertilisants!$A$6:$A$45,0),""))</f>
        <v/>
      </c>
      <c r="Y244" s="46" t="str">
        <f>IF($W244="","",INDEX(Îlots!$D$6:$D$65,$W244))</f>
        <v/>
      </c>
      <c r="Z244" s="46" t="str">
        <f>IF($W244="","",INDEX(Îlots!$F$6:$F$65,$W244))</f>
        <v/>
      </c>
      <c r="AA244" s="46" t="str">
        <f>IF($W244="","",IF($E244=ApportCouvert,OccCouvert,INDEX(Îlots!$O$6:$O$65,$W244)))</f>
        <v/>
      </c>
      <c r="AB244" s="46" t="str">
        <f>IF(OR($AA244="",$G244="",$Z244="Non"),"",IFERROR(MATCH($AA244&amp;" | "&amp;$G244,Paramètres!$I$7:$I$41,0),""))</f>
        <v/>
      </c>
      <c r="AC244" s="46" t="str">
        <f t="shared" si="27"/>
        <v/>
      </c>
      <c r="AD244" s="46">
        <f>IF(OR($AB244="",$AC244=""),0,IF(OR(AND(INDEX(Paramètres!$J$7:$J$41,$AB244)&gt;0,IF(INDEX(Paramètres!$J$7:$J$41,$AB244)&lt;=INDEX(Paramètres!$K$7:$K$41,$AB244),AND($AC244&gt;=INDEX(Paramètres!$J$7:$J$41,$AB244),$AC244&lt;=INDEX(Paramètres!$K$7:$K$41,$AB244)),OR($AC244&gt;=INDEX(Paramètres!$J$7:$J$41,$AB244),$AC244&lt;=INDEX(Paramètres!$K$7:$K$41,$AB244)))),AND(INDEX(Paramètres!$L$7:$L$41,$AB244)&gt;0,IF(INDEX(Paramètres!$L$7:$L$41,$AB244)&lt;=INDEX(Paramètres!$M$7:$M$41,$AB244),AND($AC244&gt;=INDEX(Paramètres!$L$7:$L$41,$AB244),$AC244&lt;=INDEX(Paramètres!$M$7:$M$41,$AB244)),OR($AC244&gt;=INDEX(Paramètres!$L$7:$L$41,$AB244),$AC244&lt;=INDEX(Paramètres!$M$7:$M$41,$AB244))))),1,0))</f>
        <v>0</v>
      </c>
      <c r="AE244" s="46">
        <f>IF($X244="",0,IF(INDEX(Fertilisants!$C$6:$C$45,$X244)="Oui",1,0))</f>
        <v>0</v>
      </c>
      <c r="AF244" s="46" t="str">
        <f t="shared" si="28"/>
        <v/>
      </c>
      <c r="AG244" s="46" t="str">
        <f t="shared" si="29"/>
        <v/>
      </c>
      <c r="AH244" s="46" t="str">
        <f t="shared" si="30"/>
        <v/>
      </c>
      <c r="AI244" s="46" t="str">
        <f t="shared" si="31"/>
        <v/>
      </c>
    </row>
    <row r="245" spans="1:35" ht="18" customHeight="1" x14ac:dyDescent="0.25">
      <c r="A245" s="42" t="str">
        <f>IF(B245="","",COUNT($B$6:B245))</f>
        <v/>
      </c>
      <c r="B245" s="26"/>
      <c r="C245" s="5"/>
      <c r="D245" s="28" t="str">
        <f>IF($W245="","",INDEX(Îlots!$N$6:$N$65,$W245))</f>
        <v/>
      </c>
      <c r="E245" s="5"/>
      <c r="F245" s="5"/>
      <c r="G245" s="30" t="str">
        <f>IF($X245="","",INDEX(Fertilisants!$B$6:$B$45,$X245))</f>
        <v/>
      </c>
      <c r="H245" s="43"/>
      <c r="I245" s="44"/>
      <c r="J245" s="30" t="str">
        <f>IF($X245="","",INDEX(Fertilisants!$D$6:$D$45,$X245))</f>
        <v/>
      </c>
      <c r="K245" s="35" t="str">
        <f t="shared" si="24"/>
        <v/>
      </c>
      <c r="L245" s="36" t="str">
        <f>IF(OR($I245="",$X245=""),"",$I245*N(INDEX(Fertilisants!$E$6:$E$45,$X245)))</f>
        <v/>
      </c>
      <c r="M245" s="36" t="str">
        <f>IF(OR($I245="",$X245=""),"",$I245*N(INDEX(Fertilisants!$G$6:$G$45,$X245)))</f>
        <v/>
      </c>
      <c r="N245" s="36" t="str">
        <f>IF(OR($I245="",$X245=""),"",$I245*N(INDEX(Fertilisants!$H$6:$H$45,$X245)))</f>
        <v/>
      </c>
      <c r="O245" s="36" t="str">
        <f>IF(OR($I245="",$X245=""),"",$I245*N(INDEX(Fertilisants!$I$6:$I$45,$X245)))</f>
        <v/>
      </c>
      <c r="P245" s="36" t="str">
        <f t="shared" si="25"/>
        <v/>
      </c>
      <c r="Q245" s="5"/>
      <c r="R245" s="5"/>
      <c r="S245" s="8"/>
      <c r="T245" s="45" t="str">
        <f t="shared" si="26"/>
        <v/>
      </c>
      <c r="U245" s="5"/>
      <c r="W245" s="46" t="str">
        <f>IF($C245="","",IFERROR(MATCH($C245,Îlots!$C$6:$C$65,0),""))</f>
        <v/>
      </c>
      <c r="X245" s="46" t="str">
        <f>IF($F245="","",IFERROR(MATCH($F245,Fertilisants!$A$6:$A$45,0),""))</f>
        <v/>
      </c>
      <c r="Y245" s="46" t="str">
        <f>IF($W245="","",INDEX(Îlots!$D$6:$D$65,$W245))</f>
        <v/>
      </c>
      <c r="Z245" s="46" t="str">
        <f>IF($W245="","",INDEX(Îlots!$F$6:$F$65,$W245))</f>
        <v/>
      </c>
      <c r="AA245" s="46" t="str">
        <f>IF($W245="","",IF($E245=ApportCouvert,OccCouvert,INDEX(Îlots!$O$6:$O$65,$W245)))</f>
        <v/>
      </c>
      <c r="AB245" s="46" t="str">
        <f>IF(OR($AA245="",$G245="",$Z245="Non"),"",IFERROR(MATCH($AA245&amp;" | "&amp;$G245,Paramètres!$I$7:$I$41,0),""))</f>
        <v/>
      </c>
      <c r="AC245" s="46" t="str">
        <f t="shared" si="27"/>
        <v/>
      </c>
      <c r="AD245" s="46">
        <f>IF(OR($AB245="",$AC245=""),0,IF(OR(AND(INDEX(Paramètres!$J$7:$J$41,$AB245)&gt;0,IF(INDEX(Paramètres!$J$7:$J$41,$AB245)&lt;=INDEX(Paramètres!$K$7:$K$41,$AB245),AND($AC245&gt;=INDEX(Paramètres!$J$7:$J$41,$AB245),$AC245&lt;=INDEX(Paramètres!$K$7:$K$41,$AB245)),OR($AC245&gt;=INDEX(Paramètres!$J$7:$J$41,$AB245),$AC245&lt;=INDEX(Paramètres!$K$7:$K$41,$AB245)))),AND(INDEX(Paramètres!$L$7:$L$41,$AB245)&gt;0,IF(INDEX(Paramètres!$L$7:$L$41,$AB245)&lt;=INDEX(Paramètres!$M$7:$M$41,$AB245),AND($AC245&gt;=INDEX(Paramètres!$L$7:$L$41,$AB245),$AC245&lt;=INDEX(Paramètres!$M$7:$M$41,$AB245)),OR($AC245&gt;=INDEX(Paramètres!$L$7:$L$41,$AB245),$AC245&lt;=INDEX(Paramètres!$M$7:$M$41,$AB245))))),1,0))</f>
        <v>0</v>
      </c>
      <c r="AE245" s="46">
        <f>IF($X245="",0,IF(INDEX(Fertilisants!$C$6:$C$45,$X245)="Oui",1,0))</f>
        <v>0</v>
      </c>
      <c r="AF245" s="46" t="str">
        <f t="shared" si="28"/>
        <v/>
      </c>
      <c r="AG245" s="46" t="str">
        <f t="shared" si="29"/>
        <v/>
      </c>
      <c r="AH245" s="46" t="str">
        <f t="shared" si="30"/>
        <v/>
      </c>
      <c r="AI245" s="46" t="str">
        <f t="shared" si="31"/>
        <v/>
      </c>
    </row>
    <row r="246" spans="1:35" ht="18" customHeight="1" x14ac:dyDescent="0.25">
      <c r="A246" s="42" t="str">
        <f>IF(B246="","",COUNT($B$6:B246))</f>
        <v/>
      </c>
      <c r="B246" s="26"/>
      <c r="C246" s="5"/>
      <c r="D246" s="28" t="str">
        <f>IF($W246="","",INDEX(Îlots!$N$6:$N$65,$W246))</f>
        <v/>
      </c>
      <c r="E246" s="5"/>
      <c r="F246" s="5"/>
      <c r="G246" s="30" t="str">
        <f>IF($X246="","",INDEX(Fertilisants!$B$6:$B$45,$X246))</f>
        <v/>
      </c>
      <c r="H246" s="43"/>
      <c r="I246" s="44"/>
      <c r="J246" s="30" t="str">
        <f>IF($X246="","",INDEX(Fertilisants!$D$6:$D$45,$X246))</f>
        <v/>
      </c>
      <c r="K246" s="35" t="str">
        <f t="shared" si="24"/>
        <v/>
      </c>
      <c r="L246" s="36" t="str">
        <f>IF(OR($I246="",$X246=""),"",$I246*N(INDEX(Fertilisants!$E$6:$E$45,$X246)))</f>
        <v/>
      </c>
      <c r="M246" s="36" t="str">
        <f>IF(OR($I246="",$X246=""),"",$I246*N(INDEX(Fertilisants!$G$6:$G$45,$X246)))</f>
        <v/>
      </c>
      <c r="N246" s="36" t="str">
        <f>IF(OR($I246="",$X246=""),"",$I246*N(INDEX(Fertilisants!$H$6:$H$45,$X246)))</f>
        <v/>
      </c>
      <c r="O246" s="36" t="str">
        <f>IF(OR($I246="",$X246=""),"",$I246*N(INDEX(Fertilisants!$I$6:$I$45,$X246)))</f>
        <v/>
      </c>
      <c r="P246" s="36" t="str">
        <f t="shared" si="25"/>
        <v/>
      </c>
      <c r="Q246" s="5"/>
      <c r="R246" s="5"/>
      <c r="S246" s="8"/>
      <c r="T246" s="45" t="str">
        <f t="shared" si="26"/>
        <v/>
      </c>
      <c r="U246" s="5"/>
      <c r="W246" s="46" t="str">
        <f>IF($C246="","",IFERROR(MATCH($C246,Îlots!$C$6:$C$65,0),""))</f>
        <v/>
      </c>
      <c r="X246" s="46" t="str">
        <f>IF($F246="","",IFERROR(MATCH($F246,Fertilisants!$A$6:$A$45,0),""))</f>
        <v/>
      </c>
      <c r="Y246" s="46" t="str">
        <f>IF($W246="","",INDEX(Îlots!$D$6:$D$65,$W246))</f>
        <v/>
      </c>
      <c r="Z246" s="46" t="str">
        <f>IF($W246="","",INDEX(Îlots!$F$6:$F$65,$W246))</f>
        <v/>
      </c>
      <c r="AA246" s="46" t="str">
        <f>IF($W246="","",IF($E246=ApportCouvert,OccCouvert,INDEX(Îlots!$O$6:$O$65,$W246)))</f>
        <v/>
      </c>
      <c r="AB246" s="46" t="str">
        <f>IF(OR($AA246="",$G246="",$Z246="Non"),"",IFERROR(MATCH($AA246&amp;" | "&amp;$G246,Paramètres!$I$7:$I$41,0),""))</f>
        <v/>
      </c>
      <c r="AC246" s="46" t="str">
        <f t="shared" si="27"/>
        <v/>
      </c>
      <c r="AD246" s="46">
        <f>IF(OR($AB246="",$AC246=""),0,IF(OR(AND(INDEX(Paramètres!$J$7:$J$41,$AB246)&gt;0,IF(INDEX(Paramètres!$J$7:$J$41,$AB246)&lt;=INDEX(Paramètres!$K$7:$K$41,$AB246),AND($AC246&gt;=INDEX(Paramètres!$J$7:$J$41,$AB246),$AC246&lt;=INDEX(Paramètres!$K$7:$K$41,$AB246)),OR($AC246&gt;=INDEX(Paramètres!$J$7:$J$41,$AB246),$AC246&lt;=INDEX(Paramètres!$K$7:$K$41,$AB246)))),AND(INDEX(Paramètres!$L$7:$L$41,$AB246)&gt;0,IF(INDEX(Paramètres!$L$7:$L$41,$AB246)&lt;=INDEX(Paramètres!$M$7:$M$41,$AB246),AND($AC246&gt;=INDEX(Paramètres!$L$7:$L$41,$AB246),$AC246&lt;=INDEX(Paramètres!$M$7:$M$41,$AB246)),OR($AC246&gt;=INDEX(Paramètres!$L$7:$L$41,$AB246),$AC246&lt;=INDEX(Paramètres!$M$7:$M$41,$AB246))))),1,0))</f>
        <v>0</v>
      </c>
      <c r="AE246" s="46">
        <f>IF($X246="",0,IF(INDEX(Fertilisants!$C$6:$C$45,$X246)="Oui",1,0))</f>
        <v>0</v>
      </c>
      <c r="AF246" s="46" t="str">
        <f t="shared" si="28"/>
        <v/>
      </c>
      <c r="AG246" s="46" t="str">
        <f t="shared" si="29"/>
        <v/>
      </c>
      <c r="AH246" s="46" t="str">
        <f t="shared" si="30"/>
        <v/>
      </c>
      <c r="AI246" s="46" t="str">
        <f t="shared" si="31"/>
        <v/>
      </c>
    </row>
    <row r="247" spans="1:35" ht="18" customHeight="1" x14ac:dyDescent="0.25">
      <c r="A247" s="42" t="str">
        <f>IF(B247="","",COUNT($B$6:B247))</f>
        <v/>
      </c>
      <c r="B247" s="26"/>
      <c r="C247" s="5"/>
      <c r="D247" s="28" t="str">
        <f>IF($W247="","",INDEX(Îlots!$N$6:$N$65,$W247))</f>
        <v/>
      </c>
      <c r="E247" s="5"/>
      <c r="F247" s="5"/>
      <c r="G247" s="30" t="str">
        <f>IF($X247="","",INDEX(Fertilisants!$B$6:$B$45,$X247))</f>
        <v/>
      </c>
      <c r="H247" s="43"/>
      <c r="I247" s="44"/>
      <c r="J247" s="30" t="str">
        <f>IF($X247="","",INDEX(Fertilisants!$D$6:$D$45,$X247))</f>
        <v/>
      </c>
      <c r="K247" s="35" t="str">
        <f t="shared" si="24"/>
        <v/>
      </c>
      <c r="L247" s="36" t="str">
        <f>IF(OR($I247="",$X247=""),"",$I247*N(INDEX(Fertilisants!$E$6:$E$45,$X247)))</f>
        <v/>
      </c>
      <c r="M247" s="36" t="str">
        <f>IF(OR($I247="",$X247=""),"",$I247*N(INDEX(Fertilisants!$G$6:$G$45,$X247)))</f>
        <v/>
      </c>
      <c r="N247" s="36" t="str">
        <f>IF(OR($I247="",$X247=""),"",$I247*N(INDEX(Fertilisants!$H$6:$H$45,$X247)))</f>
        <v/>
      </c>
      <c r="O247" s="36" t="str">
        <f>IF(OR($I247="",$X247=""),"",$I247*N(INDEX(Fertilisants!$I$6:$I$45,$X247)))</f>
        <v/>
      </c>
      <c r="P247" s="36" t="str">
        <f t="shared" si="25"/>
        <v/>
      </c>
      <c r="Q247" s="5"/>
      <c r="R247" s="5"/>
      <c r="S247" s="8"/>
      <c r="T247" s="45" t="str">
        <f t="shared" si="26"/>
        <v/>
      </c>
      <c r="U247" s="5"/>
      <c r="W247" s="46" t="str">
        <f>IF($C247="","",IFERROR(MATCH($C247,Îlots!$C$6:$C$65,0),""))</f>
        <v/>
      </c>
      <c r="X247" s="46" t="str">
        <f>IF($F247="","",IFERROR(MATCH($F247,Fertilisants!$A$6:$A$45,0),""))</f>
        <v/>
      </c>
      <c r="Y247" s="46" t="str">
        <f>IF($W247="","",INDEX(Îlots!$D$6:$D$65,$W247))</f>
        <v/>
      </c>
      <c r="Z247" s="46" t="str">
        <f>IF($W247="","",INDEX(Îlots!$F$6:$F$65,$W247))</f>
        <v/>
      </c>
      <c r="AA247" s="46" t="str">
        <f>IF($W247="","",IF($E247=ApportCouvert,OccCouvert,INDEX(Îlots!$O$6:$O$65,$W247)))</f>
        <v/>
      </c>
      <c r="AB247" s="46" t="str">
        <f>IF(OR($AA247="",$G247="",$Z247="Non"),"",IFERROR(MATCH($AA247&amp;" | "&amp;$G247,Paramètres!$I$7:$I$41,0),""))</f>
        <v/>
      </c>
      <c r="AC247" s="46" t="str">
        <f t="shared" si="27"/>
        <v/>
      </c>
      <c r="AD247" s="46">
        <f>IF(OR($AB247="",$AC247=""),0,IF(OR(AND(INDEX(Paramètres!$J$7:$J$41,$AB247)&gt;0,IF(INDEX(Paramètres!$J$7:$J$41,$AB247)&lt;=INDEX(Paramètres!$K$7:$K$41,$AB247),AND($AC247&gt;=INDEX(Paramètres!$J$7:$J$41,$AB247),$AC247&lt;=INDEX(Paramètres!$K$7:$K$41,$AB247)),OR($AC247&gt;=INDEX(Paramètres!$J$7:$J$41,$AB247),$AC247&lt;=INDEX(Paramètres!$K$7:$K$41,$AB247)))),AND(INDEX(Paramètres!$L$7:$L$41,$AB247)&gt;0,IF(INDEX(Paramètres!$L$7:$L$41,$AB247)&lt;=INDEX(Paramètres!$M$7:$M$41,$AB247),AND($AC247&gt;=INDEX(Paramètres!$L$7:$L$41,$AB247),$AC247&lt;=INDEX(Paramètres!$M$7:$M$41,$AB247)),OR($AC247&gt;=INDEX(Paramètres!$L$7:$L$41,$AB247),$AC247&lt;=INDEX(Paramètres!$M$7:$M$41,$AB247))))),1,0))</f>
        <v>0</v>
      </c>
      <c r="AE247" s="46">
        <f>IF($X247="",0,IF(INDEX(Fertilisants!$C$6:$C$45,$X247)="Oui",1,0))</f>
        <v>0</v>
      </c>
      <c r="AF247" s="46" t="str">
        <f t="shared" si="28"/>
        <v/>
      </c>
      <c r="AG247" s="46" t="str">
        <f t="shared" si="29"/>
        <v/>
      </c>
      <c r="AH247" s="46" t="str">
        <f t="shared" si="30"/>
        <v/>
      </c>
      <c r="AI247" s="46" t="str">
        <f t="shared" si="31"/>
        <v/>
      </c>
    </row>
    <row r="248" spans="1:35" ht="18" customHeight="1" x14ac:dyDescent="0.25">
      <c r="A248" s="42" t="str">
        <f>IF(B248="","",COUNT($B$6:B248))</f>
        <v/>
      </c>
      <c r="B248" s="26"/>
      <c r="C248" s="5"/>
      <c r="D248" s="28" t="str">
        <f>IF($W248="","",INDEX(Îlots!$N$6:$N$65,$W248))</f>
        <v/>
      </c>
      <c r="E248" s="5"/>
      <c r="F248" s="5"/>
      <c r="G248" s="30" t="str">
        <f>IF($X248="","",INDEX(Fertilisants!$B$6:$B$45,$X248))</f>
        <v/>
      </c>
      <c r="H248" s="43"/>
      <c r="I248" s="44"/>
      <c r="J248" s="30" t="str">
        <f>IF($X248="","",INDEX(Fertilisants!$D$6:$D$45,$X248))</f>
        <v/>
      </c>
      <c r="K248" s="35" t="str">
        <f t="shared" si="24"/>
        <v/>
      </c>
      <c r="L248" s="36" t="str">
        <f>IF(OR($I248="",$X248=""),"",$I248*N(INDEX(Fertilisants!$E$6:$E$45,$X248)))</f>
        <v/>
      </c>
      <c r="M248" s="36" t="str">
        <f>IF(OR($I248="",$X248=""),"",$I248*N(INDEX(Fertilisants!$G$6:$G$45,$X248)))</f>
        <v/>
      </c>
      <c r="N248" s="36" t="str">
        <f>IF(OR($I248="",$X248=""),"",$I248*N(INDEX(Fertilisants!$H$6:$H$45,$X248)))</f>
        <v/>
      </c>
      <c r="O248" s="36" t="str">
        <f>IF(OR($I248="",$X248=""),"",$I248*N(INDEX(Fertilisants!$I$6:$I$45,$X248)))</f>
        <v/>
      </c>
      <c r="P248" s="36" t="str">
        <f t="shared" si="25"/>
        <v/>
      </c>
      <c r="Q248" s="5"/>
      <c r="R248" s="5"/>
      <c r="S248" s="8"/>
      <c r="T248" s="45" t="str">
        <f t="shared" si="26"/>
        <v/>
      </c>
      <c r="U248" s="5"/>
      <c r="W248" s="46" t="str">
        <f>IF($C248="","",IFERROR(MATCH($C248,Îlots!$C$6:$C$65,0),""))</f>
        <v/>
      </c>
      <c r="X248" s="46" t="str">
        <f>IF($F248="","",IFERROR(MATCH($F248,Fertilisants!$A$6:$A$45,0),""))</f>
        <v/>
      </c>
      <c r="Y248" s="46" t="str">
        <f>IF($W248="","",INDEX(Îlots!$D$6:$D$65,$W248))</f>
        <v/>
      </c>
      <c r="Z248" s="46" t="str">
        <f>IF($W248="","",INDEX(Îlots!$F$6:$F$65,$W248))</f>
        <v/>
      </c>
      <c r="AA248" s="46" t="str">
        <f>IF($W248="","",IF($E248=ApportCouvert,OccCouvert,INDEX(Îlots!$O$6:$O$65,$W248)))</f>
        <v/>
      </c>
      <c r="AB248" s="46" t="str">
        <f>IF(OR($AA248="",$G248="",$Z248="Non"),"",IFERROR(MATCH($AA248&amp;" | "&amp;$G248,Paramètres!$I$7:$I$41,0),""))</f>
        <v/>
      </c>
      <c r="AC248" s="46" t="str">
        <f t="shared" si="27"/>
        <v/>
      </c>
      <c r="AD248" s="46">
        <f>IF(OR($AB248="",$AC248=""),0,IF(OR(AND(INDEX(Paramètres!$J$7:$J$41,$AB248)&gt;0,IF(INDEX(Paramètres!$J$7:$J$41,$AB248)&lt;=INDEX(Paramètres!$K$7:$K$41,$AB248),AND($AC248&gt;=INDEX(Paramètres!$J$7:$J$41,$AB248),$AC248&lt;=INDEX(Paramètres!$K$7:$K$41,$AB248)),OR($AC248&gt;=INDEX(Paramètres!$J$7:$J$41,$AB248),$AC248&lt;=INDEX(Paramètres!$K$7:$K$41,$AB248)))),AND(INDEX(Paramètres!$L$7:$L$41,$AB248)&gt;0,IF(INDEX(Paramètres!$L$7:$L$41,$AB248)&lt;=INDEX(Paramètres!$M$7:$M$41,$AB248),AND($AC248&gt;=INDEX(Paramètres!$L$7:$L$41,$AB248),$AC248&lt;=INDEX(Paramètres!$M$7:$M$41,$AB248)),OR($AC248&gt;=INDEX(Paramètres!$L$7:$L$41,$AB248),$AC248&lt;=INDEX(Paramètres!$M$7:$M$41,$AB248))))),1,0))</f>
        <v>0</v>
      </c>
      <c r="AE248" s="46">
        <f>IF($X248="",0,IF(INDEX(Fertilisants!$C$6:$C$45,$X248)="Oui",1,0))</f>
        <v>0</v>
      </c>
      <c r="AF248" s="46" t="str">
        <f t="shared" si="28"/>
        <v/>
      </c>
      <c r="AG248" s="46" t="str">
        <f t="shared" si="29"/>
        <v/>
      </c>
      <c r="AH248" s="46" t="str">
        <f t="shared" si="30"/>
        <v/>
      </c>
      <c r="AI248" s="46" t="str">
        <f t="shared" si="31"/>
        <v/>
      </c>
    </row>
    <row r="249" spans="1:35" ht="18" customHeight="1" x14ac:dyDescent="0.25">
      <c r="A249" s="42" t="str">
        <f>IF(B249="","",COUNT($B$6:B249))</f>
        <v/>
      </c>
      <c r="B249" s="26"/>
      <c r="C249" s="5"/>
      <c r="D249" s="28" t="str">
        <f>IF($W249="","",INDEX(Îlots!$N$6:$N$65,$W249))</f>
        <v/>
      </c>
      <c r="E249" s="5"/>
      <c r="F249" s="5"/>
      <c r="G249" s="30" t="str">
        <f>IF($X249="","",INDEX(Fertilisants!$B$6:$B$45,$X249))</f>
        <v/>
      </c>
      <c r="H249" s="43"/>
      <c r="I249" s="44"/>
      <c r="J249" s="30" t="str">
        <f>IF($X249="","",INDEX(Fertilisants!$D$6:$D$45,$X249))</f>
        <v/>
      </c>
      <c r="K249" s="35" t="str">
        <f t="shared" si="24"/>
        <v/>
      </c>
      <c r="L249" s="36" t="str">
        <f>IF(OR($I249="",$X249=""),"",$I249*N(INDEX(Fertilisants!$E$6:$E$45,$X249)))</f>
        <v/>
      </c>
      <c r="M249" s="36" t="str">
        <f>IF(OR($I249="",$X249=""),"",$I249*N(INDEX(Fertilisants!$G$6:$G$45,$X249)))</f>
        <v/>
      </c>
      <c r="N249" s="36" t="str">
        <f>IF(OR($I249="",$X249=""),"",$I249*N(INDEX(Fertilisants!$H$6:$H$45,$X249)))</f>
        <v/>
      </c>
      <c r="O249" s="36" t="str">
        <f>IF(OR($I249="",$X249=""),"",$I249*N(INDEX(Fertilisants!$I$6:$I$45,$X249)))</f>
        <v/>
      </c>
      <c r="P249" s="36" t="str">
        <f t="shared" si="25"/>
        <v/>
      </c>
      <c r="Q249" s="5"/>
      <c r="R249" s="5"/>
      <c r="S249" s="8"/>
      <c r="T249" s="45" t="str">
        <f t="shared" si="26"/>
        <v/>
      </c>
      <c r="U249" s="5"/>
      <c r="W249" s="46" t="str">
        <f>IF($C249="","",IFERROR(MATCH($C249,Îlots!$C$6:$C$65,0),""))</f>
        <v/>
      </c>
      <c r="X249" s="46" t="str">
        <f>IF($F249="","",IFERROR(MATCH($F249,Fertilisants!$A$6:$A$45,0),""))</f>
        <v/>
      </c>
      <c r="Y249" s="46" t="str">
        <f>IF($W249="","",INDEX(Îlots!$D$6:$D$65,$W249))</f>
        <v/>
      </c>
      <c r="Z249" s="46" t="str">
        <f>IF($W249="","",INDEX(Îlots!$F$6:$F$65,$W249))</f>
        <v/>
      </c>
      <c r="AA249" s="46" t="str">
        <f>IF($W249="","",IF($E249=ApportCouvert,OccCouvert,INDEX(Îlots!$O$6:$O$65,$W249)))</f>
        <v/>
      </c>
      <c r="AB249" s="46" t="str">
        <f>IF(OR($AA249="",$G249="",$Z249="Non"),"",IFERROR(MATCH($AA249&amp;" | "&amp;$G249,Paramètres!$I$7:$I$41,0),""))</f>
        <v/>
      </c>
      <c r="AC249" s="46" t="str">
        <f t="shared" si="27"/>
        <v/>
      </c>
      <c r="AD249" s="46">
        <f>IF(OR($AB249="",$AC249=""),0,IF(OR(AND(INDEX(Paramètres!$J$7:$J$41,$AB249)&gt;0,IF(INDEX(Paramètres!$J$7:$J$41,$AB249)&lt;=INDEX(Paramètres!$K$7:$K$41,$AB249),AND($AC249&gt;=INDEX(Paramètres!$J$7:$J$41,$AB249),$AC249&lt;=INDEX(Paramètres!$K$7:$K$41,$AB249)),OR($AC249&gt;=INDEX(Paramètres!$J$7:$J$41,$AB249),$AC249&lt;=INDEX(Paramètres!$K$7:$K$41,$AB249)))),AND(INDEX(Paramètres!$L$7:$L$41,$AB249)&gt;0,IF(INDEX(Paramètres!$L$7:$L$41,$AB249)&lt;=INDEX(Paramètres!$M$7:$M$41,$AB249),AND($AC249&gt;=INDEX(Paramètres!$L$7:$L$41,$AB249),$AC249&lt;=INDEX(Paramètres!$M$7:$M$41,$AB249)),OR($AC249&gt;=INDEX(Paramètres!$L$7:$L$41,$AB249),$AC249&lt;=INDEX(Paramètres!$M$7:$M$41,$AB249))))),1,0))</f>
        <v>0</v>
      </c>
      <c r="AE249" s="46">
        <f>IF($X249="",0,IF(INDEX(Fertilisants!$C$6:$C$45,$X249)="Oui",1,0))</f>
        <v>0</v>
      </c>
      <c r="AF249" s="46" t="str">
        <f t="shared" si="28"/>
        <v/>
      </c>
      <c r="AG249" s="46" t="str">
        <f t="shared" si="29"/>
        <v/>
      </c>
      <c r="AH249" s="46" t="str">
        <f t="shared" si="30"/>
        <v/>
      </c>
      <c r="AI249" s="46" t="str">
        <f t="shared" si="31"/>
        <v/>
      </c>
    </row>
    <row r="250" spans="1:35" ht="18" customHeight="1" x14ac:dyDescent="0.25">
      <c r="A250" s="42" t="str">
        <f>IF(B250="","",COUNT($B$6:B250))</f>
        <v/>
      </c>
      <c r="B250" s="26"/>
      <c r="C250" s="5"/>
      <c r="D250" s="28" t="str">
        <f>IF($W250="","",INDEX(Îlots!$N$6:$N$65,$W250))</f>
        <v/>
      </c>
      <c r="E250" s="5"/>
      <c r="F250" s="5"/>
      <c r="G250" s="30" t="str">
        <f>IF($X250="","",INDEX(Fertilisants!$B$6:$B$45,$X250))</f>
        <v/>
      </c>
      <c r="H250" s="43"/>
      <c r="I250" s="44"/>
      <c r="J250" s="30" t="str">
        <f>IF($X250="","",INDEX(Fertilisants!$D$6:$D$45,$X250))</f>
        <v/>
      </c>
      <c r="K250" s="35" t="str">
        <f t="shared" si="24"/>
        <v/>
      </c>
      <c r="L250" s="36" t="str">
        <f>IF(OR($I250="",$X250=""),"",$I250*N(INDEX(Fertilisants!$E$6:$E$45,$X250)))</f>
        <v/>
      </c>
      <c r="M250" s="36" t="str">
        <f>IF(OR($I250="",$X250=""),"",$I250*N(INDEX(Fertilisants!$G$6:$G$45,$X250)))</f>
        <v/>
      </c>
      <c r="N250" s="36" t="str">
        <f>IF(OR($I250="",$X250=""),"",$I250*N(INDEX(Fertilisants!$H$6:$H$45,$X250)))</f>
        <v/>
      </c>
      <c r="O250" s="36" t="str">
        <f>IF(OR($I250="",$X250=""),"",$I250*N(INDEX(Fertilisants!$I$6:$I$45,$X250)))</f>
        <v/>
      </c>
      <c r="P250" s="36" t="str">
        <f t="shared" si="25"/>
        <v/>
      </c>
      <c r="Q250" s="5"/>
      <c r="R250" s="5"/>
      <c r="S250" s="8"/>
      <c r="T250" s="45" t="str">
        <f t="shared" si="26"/>
        <v/>
      </c>
      <c r="U250" s="5"/>
      <c r="W250" s="46" t="str">
        <f>IF($C250="","",IFERROR(MATCH($C250,Îlots!$C$6:$C$65,0),""))</f>
        <v/>
      </c>
      <c r="X250" s="46" t="str">
        <f>IF($F250="","",IFERROR(MATCH($F250,Fertilisants!$A$6:$A$45,0),""))</f>
        <v/>
      </c>
      <c r="Y250" s="46" t="str">
        <f>IF($W250="","",INDEX(Îlots!$D$6:$D$65,$W250))</f>
        <v/>
      </c>
      <c r="Z250" s="46" t="str">
        <f>IF($W250="","",INDEX(Îlots!$F$6:$F$65,$W250))</f>
        <v/>
      </c>
      <c r="AA250" s="46" t="str">
        <f>IF($W250="","",IF($E250=ApportCouvert,OccCouvert,INDEX(Îlots!$O$6:$O$65,$W250)))</f>
        <v/>
      </c>
      <c r="AB250" s="46" t="str">
        <f>IF(OR($AA250="",$G250="",$Z250="Non"),"",IFERROR(MATCH($AA250&amp;" | "&amp;$G250,Paramètres!$I$7:$I$41,0),""))</f>
        <v/>
      </c>
      <c r="AC250" s="46" t="str">
        <f t="shared" si="27"/>
        <v/>
      </c>
      <c r="AD250" s="46">
        <f>IF(OR($AB250="",$AC250=""),0,IF(OR(AND(INDEX(Paramètres!$J$7:$J$41,$AB250)&gt;0,IF(INDEX(Paramètres!$J$7:$J$41,$AB250)&lt;=INDEX(Paramètres!$K$7:$K$41,$AB250),AND($AC250&gt;=INDEX(Paramètres!$J$7:$J$41,$AB250),$AC250&lt;=INDEX(Paramètres!$K$7:$K$41,$AB250)),OR($AC250&gt;=INDEX(Paramètres!$J$7:$J$41,$AB250),$AC250&lt;=INDEX(Paramètres!$K$7:$K$41,$AB250)))),AND(INDEX(Paramètres!$L$7:$L$41,$AB250)&gt;0,IF(INDEX(Paramètres!$L$7:$L$41,$AB250)&lt;=INDEX(Paramètres!$M$7:$M$41,$AB250),AND($AC250&gt;=INDEX(Paramètres!$L$7:$L$41,$AB250),$AC250&lt;=INDEX(Paramètres!$M$7:$M$41,$AB250)),OR($AC250&gt;=INDEX(Paramètres!$L$7:$L$41,$AB250),$AC250&lt;=INDEX(Paramètres!$M$7:$M$41,$AB250))))),1,0))</f>
        <v>0</v>
      </c>
      <c r="AE250" s="46">
        <f>IF($X250="",0,IF(INDEX(Fertilisants!$C$6:$C$45,$X250)="Oui",1,0))</f>
        <v>0</v>
      </c>
      <c r="AF250" s="46" t="str">
        <f t="shared" si="28"/>
        <v/>
      </c>
      <c r="AG250" s="46" t="str">
        <f t="shared" si="29"/>
        <v/>
      </c>
      <c r="AH250" s="46" t="str">
        <f t="shared" si="30"/>
        <v/>
      </c>
      <c r="AI250" s="46" t="str">
        <f t="shared" si="31"/>
        <v/>
      </c>
    </row>
    <row r="251" spans="1:35" ht="18" customHeight="1" x14ac:dyDescent="0.25">
      <c r="A251" s="42" t="str">
        <f>IF(B251="","",COUNT($B$6:B251))</f>
        <v/>
      </c>
      <c r="B251" s="26"/>
      <c r="C251" s="5"/>
      <c r="D251" s="28" t="str">
        <f>IF($W251="","",INDEX(Îlots!$N$6:$N$65,$W251))</f>
        <v/>
      </c>
      <c r="E251" s="5"/>
      <c r="F251" s="5"/>
      <c r="G251" s="30" t="str">
        <f>IF($X251="","",INDEX(Fertilisants!$B$6:$B$45,$X251))</f>
        <v/>
      </c>
      <c r="H251" s="43"/>
      <c r="I251" s="44"/>
      <c r="J251" s="30" t="str">
        <f>IF($X251="","",INDEX(Fertilisants!$D$6:$D$45,$X251))</f>
        <v/>
      </c>
      <c r="K251" s="35" t="str">
        <f t="shared" si="24"/>
        <v/>
      </c>
      <c r="L251" s="36" t="str">
        <f>IF(OR($I251="",$X251=""),"",$I251*N(INDEX(Fertilisants!$E$6:$E$45,$X251)))</f>
        <v/>
      </c>
      <c r="M251" s="36" t="str">
        <f>IF(OR($I251="",$X251=""),"",$I251*N(INDEX(Fertilisants!$G$6:$G$45,$X251)))</f>
        <v/>
      </c>
      <c r="N251" s="36" t="str">
        <f>IF(OR($I251="",$X251=""),"",$I251*N(INDEX(Fertilisants!$H$6:$H$45,$X251)))</f>
        <v/>
      </c>
      <c r="O251" s="36" t="str">
        <f>IF(OR($I251="",$X251=""),"",$I251*N(INDEX(Fertilisants!$I$6:$I$45,$X251)))</f>
        <v/>
      </c>
      <c r="P251" s="36" t="str">
        <f t="shared" si="25"/>
        <v/>
      </c>
      <c r="Q251" s="5"/>
      <c r="R251" s="5"/>
      <c r="S251" s="8"/>
      <c r="T251" s="45" t="str">
        <f t="shared" si="26"/>
        <v/>
      </c>
      <c r="U251" s="5"/>
      <c r="W251" s="46" t="str">
        <f>IF($C251="","",IFERROR(MATCH($C251,Îlots!$C$6:$C$65,0),""))</f>
        <v/>
      </c>
      <c r="X251" s="46" t="str">
        <f>IF($F251="","",IFERROR(MATCH($F251,Fertilisants!$A$6:$A$45,0),""))</f>
        <v/>
      </c>
      <c r="Y251" s="46" t="str">
        <f>IF($W251="","",INDEX(Îlots!$D$6:$D$65,$W251))</f>
        <v/>
      </c>
      <c r="Z251" s="46" t="str">
        <f>IF($W251="","",INDEX(Îlots!$F$6:$F$65,$W251))</f>
        <v/>
      </c>
      <c r="AA251" s="46" t="str">
        <f>IF($W251="","",IF($E251=ApportCouvert,OccCouvert,INDEX(Îlots!$O$6:$O$65,$W251)))</f>
        <v/>
      </c>
      <c r="AB251" s="46" t="str">
        <f>IF(OR($AA251="",$G251="",$Z251="Non"),"",IFERROR(MATCH($AA251&amp;" | "&amp;$G251,Paramètres!$I$7:$I$41,0),""))</f>
        <v/>
      </c>
      <c r="AC251" s="46" t="str">
        <f t="shared" si="27"/>
        <v/>
      </c>
      <c r="AD251" s="46">
        <f>IF(OR($AB251="",$AC251=""),0,IF(OR(AND(INDEX(Paramètres!$J$7:$J$41,$AB251)&gt;0,IF(INDEX(Paramètres!$J$7:$J$41,$AB251)&lt;=INDEX(Paramètres!$K$7:$K$41,$AB251),AND($AC251&gt;=INDEX(Paramètres!$J$7:$J$41,$AB251),$AC251&lt;=INDEX(Paramètres!$K$7:$K$41,$AB251)),OR($AC251&gt;=INDEX(Paramètres!$J$7:$J$41,$AB251),$AC251&lt;=INDEX(Paramètres!$K$7:$K$41,$AB251)))),AND(INDEX(Paramètres!$L$7:$L$41,$AB251)&gt;0,IF(INDEX(Paramètres!$L$7:$L$41,$AB251)&lt;=INDEX(Paramètres!$M$7:$M$41,$AB251),AND($AC251&gt;=INDEX(Paramètres!$L$7:$L$41,$AB251),$AC251&lt;=INDEX(Paramètres!$M$7:$M$41,$AB251)),OR($AC251&gt;=INDEX(Paramètres!$L$7:$L$41,$AB251),$AC251&lt;=INDEX(Paramètres!$M$7:$M$41,$AB251))))),1,0))</f>
        <v>0</v>
      </c>
      <c r="AE251" s="46">
        <f>IF($X251="",0,IF(INDEX(Fertilisants!$C$6:$C$45,$X251)="Oui",1,0))</f>
        <v>0</v>
      </c>
      <c r="AF251" s="46" t="str">
        <f t="shared" si="28"/>
        <v/>
      </c>
      <c r="AG251" s="46" t="str">
        <f t="shared" si="29"/>
        <v/>
      </c>
      <c r="AH251" s="46" t="str">
        <f t="shared" si="30"/>
        <v/>
      </c>
      <c r="AI251" s="46" t="str">
        <f t="shared" si="31"/>
        <v/>
      </c>
    </row>
    <row r="252" spans="1:35" ht="18" customHeight="1" x14ac:dyDescent="0.25">
      <c r="A252" s="42" t="str">
        <f>IF(B252="","",COUNT($B$6:B252))</f>
        <v/>
      </c>
      <c r="B252" s="26"/>
      <c r="C252" s="5"/>
      <c r="D252" s="28" t="str">
        <f>IF($W252="","",INDEX(Îlots!$N$6:$N$65,$W252))</f>
        <v/>
      </c>
      <c r="E252" s="5"/>
      <c r="F252" s="5"/>
      <c r="G252" s="30" t="str">
        <f>IF($X252="","",INDEX(Fertilisants!$B$6:$B$45,$X252))</f>
        <v/>
      </c>
      <c r="H252" s="43"/>
      <c r="I252" s="44"/>
      <c r="J252" s="30" t="str">
        <f>IF($X252="","",INDEX(Fertilisants!$D$6:$D$45,$X252))</f>
        <v/>
      </c>
      <c r="K252" s="35" t="str">
        <f t="shared" si="24"/>
        <v/>
      </c>
      <c r="L252" s="36" t="str">
        <f>IF(OR($I252="",$X252=""),"",$I252*N(INDEX(Fertilisants!$E$6:$E$45,$X252)))</f>
        <v/>
      </c>
      <c r="M252" s="36" t="str">
        <f>IF(OR($I252="",$X252=""),"",$I252*N(INDEX(Fertilisants!$G$6:$G$45,$X252)))</f>
        <v/>
      </c>
      <c r="N252" s="36" t="str">
        <f>IF(OR($I252="",$X252=""),"",$I252*N(INDEX(Fertilisants!$H$6:$H$45,$X252)))</f>
        <v/>
      </c>
      <c r="O252" s="36" t="str">
        <f>IF(OR($I252="",$X252=""),"",$I252*N(INDEX(Fertilisants!$I$6:$I$45,$X252)))</f>
        <v/>
      </c>
      <c r="P252" s="36" t="str">
        <f t="shared" si="25"/>
        <v/>
      </c>
      <c r="Q252" s="5"/>
      <c r="R252" s="5"/>
      <c r="S252" s="8"/>
      <c r="T252" s="45" t="str">
        <f t="shared" si="26"/>
        <v/>
      </c>
      <c r="U252" s="5"/>
      <c r="W252" s="46" t="str">
        <f>IF($C252="","",IFERROR(MATCH($C252,Îlots!$C$6:$C$65,0),""))</f>
        <v/>
      </c>
      <c r="X252" s="46" t="str">
        <f>IF($F252="","",IFERROR(MATCH($F252,Fertilisants!$A$6:$A$45,0),""))</f>
        <v/>
      </c>
      <c r="Y252" s="46" t="str">
        <f>IF($W252="","",INDEX(Îlots!$D$6:$D$65,$W252))</f>
        <v/>
      </c>
      <c r="Z252" s="46" t="str">
        <f>IF($W252="","",INDEX(Îlots!$F$6:$F$65,$W252))</f>
        <v/>
      </c>
      <c r="AA252" s="46" t="str">
        <f>IF($W252="","",IF($E252=ApportCouvert,OccCouvert,INDEX(Îlots!$O$6:$O$65,$W252)))</f>
        <v/>
      </c>
      <c r="AB252" s="46" t="str">
        <f>IF(OR($AA252="",$G252="",$Z252="Non"),"",IFERROR(MATCH($AA252&amp;" | "&amp;$G252,Paramètres!$I$7:$I$41,0),""))</f>
        <v/>
      </c>
      <c r="AC252" s="46" t="str">
        <f t="shared" si="27"/>
        <v/>
      </c>
      <c r="AD252" s="46">
        <f>IF(OR($AB252="",$AC252=""),0,IF(OR(AND(INDEX(Paramètres!$J$7:$J$41,$AB252)&gt;0,IF(INDEX(Paramètres!$J$7:$J$41,$AB252)&lt;=INDEX(Paramètres!$K$7:$K$41,$AB252),AND($AC252&gt;=INDEX(Paramètres!$J$7:$J$41,$AB252),$AC252&lt;=INDEX(Paramètres!$K$7:$K$41,$AB252)),OR($AC252&gt;=INDEX(Paramètres!$J$7:$J$41,$AB252),$AC252&lt;=INDEX(Paramètres!$K$7:$K$41,$AB252)))),AND(INDEX(Paramètres!$L$7:$L$41,$AB252)&gt;0,IF(INDEX(Paramètres!$L$7:$L$41,$AB252)&lt;=INDEX(Paramètres!$M$7:$M$41,$AB252),AND($AC252&gt;=INDEX(Paramètres!$L$7:$L$41,$AB252),$AC252&lt;=INDEX(Paramètres!$M$7:$M$41,$AB252)),OR($AC252&gt;=INDEX(Paramètres!$L$7:$L$41,$AB252),$AC252&lt;=INDEX(Paramètres!$M$7:$M$41,$AB252))))),1,0))</f>
        <v>0</v>
      </c>
      <c r="AE252" s="46">
        <f>IF($X252="",0,IF(INDEX(Fertilisants!$C$6:$C$45,$X252)="Oui",1,0))</f>
        <v>0</v>
      </c>
      <c r="AF252" s="46" t="str">
        <f t="shared" si="28"/>
        <v/>
      </c>
      <c r="AG252" s="46" t="str">
        <f t="shared" si="29"/>
        <v/>
      </c>
      <c r="AH252" s="46" t="str">
        <f t="shared" si="30"/>
        <v/>
      </c>
      <c r="AI252" s="46" t="str">
        <f t="shared" si="31"/>
        <v/>
      </c>
    </row>
    <row r="253" spans="1:35" ht="18" customHeight="1" x14ac:dyDescent="0.25">
      <c r="A253" s="42" t="str">
        <f>IF(B253="","",COUNT($B$6:B253))</f>
        <v/>
      </c>
      <c r="B253" s="26"/>
      <c r="C253" s="5"/>
      <c r="D253" s="28" t="str">
        <f>IF($W253="","",INDEX(Îlots!$N$6:$N$65,$W253))</f>
        <v/>
      </c>
      <c r="E253" s="5"/>
      <c r="F253" s="5"/>
      <c r="G253" s="30" t="str">
        <f>IF($X253="","",INDEX(Fertilisants!$B$6:$B$45,$X253))</f>
        <v/>
      </c>
      <c r="H253" s="43"/>
      <c r="I253" s="44"/>
      <c r="J253" s="30" t="str">
        <f>IF($X253="","",INDEX(Fertilisants!$D$6:$D$45,$X253))</f>
        <v/>
      </c>
      <c r="K253" s="35" t="str">
        <f t="shared" si="24"/>
        <v/>
      </c>
      <c r="L253" s="36" t="str">
        <f>IF(OR($I253="",$X253=""),"",$I253*N(INDEX(Fertilisants!$E$6:$E$45,$X253)))</f>
        <v/>
      </c>
      <c r="M253" s="36" t="str">
        <f>IF(OR($I253="",$X253=""),"",$I253*N(INDEX(Fertilisants!$G$6:$G$45,$X253)))</f>
        <v/>
      </c>
      <c r="N253" s="36" t="str">
        <f>IF(OR($I253="",$X253=""),"",$I253*N(INDEX(Fertilisants!$H$6:$H$45,$X253)))</f>
        <v/>
      </c>
      <c r="O253" s="36" t="str">
        <f>IF(OR($I253="",$X253=""),"",$I253*N(INDEX(Fertilisants!$I$6:$I$45,$X253)))</f>
        <v/>
      </c>
      <c r="P253" s="36" t="str">
        <f t="shared" si="25"/>
        <v/>
      </c>
      <c r="Q253" s="5"/>
      <c r="R253" s="5"/>
      <c r="S253" s="8"/>
      <c r="T253" s="45" t="str">
        <f t="shared" si="26"/>
        <v/>
      </c>
      <c r="U253" s="5"/>
      <c r="W253" s="46" t="str">
        <f>IF($C253="","",IFERROR(MATCH($C253,Îlots!$C$6:$C$65,0),""))</f>
        <v/>
      </c>
      <c r="X253" s="46" t="str">
        <f>IF($F253="","",IFERROR(MATCH($F253,Fertilisants!$A$6:$A$45,0),""))</f>
        <v/>
      </c>
      <c r="Y253" s="46" t="str">
        <f>IF($W253="","",INDEX(Îlots!$D$6:$D$65,$W253))</f>
        <v/>
      </c>
      <c r="Z253" s="46" t="str">
        <f>IF($W253="","",INDEX(Îlots!$F$6:$F$65,$W253))</f>
        <v/>
      </c>
      <c r="AA253" s="46" t="str">
        <f>IF($W253="","",IF($E253=ApportCouvert,OccCouvert,INDEX(Îlots!$O$6:$O$65,$W253)))</f>
        <v/>
      </c>
      <c r="AB253" s="46" t="str">
        <f>IF(OR($AA253="",$G253="",$Z253="Non"),"",IFERROR(MATCH($AA253&amp;" | "&amp;$G253,Paramètres!$I$7:$I$41,0),""))</f>
        <v/>
      </c>
      <c r="AC253" s="46" t="str">
        <f t="shared" si="27"/>
        <v/>
      </c>
      <c r="AD253" s="46">
        <f>IF(OR($AB253="",$AC253=""),0,IF(OR(AND(INDEX(Paramètres!$J$7:$J$41,$AB253)&gt;0,IF(INDEX(Paramètres!$J$7:$J$41,$AB253)&lt;=INDEX(Paramètres!$K$7:$K$41,$AB253),AND($AC253&gt;=INDEX(Paramètres!$J$7:$J$41,$AB253),$AC253&lt;=INDEX(Paramètres!$K$7:$K$41,$AB253)),OR($AC253&gt;=INDEX(Paramètres!$J$7:$J$41,$AB253),$AC253&lt;=INDEX(Paramètres!$K$7:$K$41,$AB253)))),AND(INDEX(Paramètres!$L$7:$L$41,$AB253)&gt;0,IF(INDEX(Paramètres!$L$7:$L$41,$AB253)&lt;=INDEX(Paramètres!$M$7:$M$41,$AB253),AND($AC253&gt;=INDEX(Paramètres!$L$7:$L$41,$AB253),$AC253&lt;=INDEX(Paramètres!$M$7:$M$41,$AB253)),OR($AC253&gt;=INDEX(Paramètres!$L$7:$L$41,$AB253),$AC253&lt;=INDEX(Paramètres!$M$7:$M$41,$AB253))))),1,0))</f>
        <v>0</v>
      </c>
      <c r="AE253" s="46">
        <f>IF($X253="",0,IF(INDEX(Fertilisants!$C$6:$C$45,$X253)="Oui",1,0))</f>
        <v>0</v>
      </c>
      <c r="AF253" s="46" t="str">
        <f t="shared" si="28"/>
        <v/>
      </c>
      <c r="AG253" s="46" t="str">
        <f t="shared" si="29"/>
        <v/>
      </c>
      <c r="AH253" s="46" t="str">
        <f t="shared" si="30"/>
        <v/>
      </c>
      <c r="AI253" s="46" t="str">
        <f t="shared" si="31"/>
        <v/>
      </c>
    </row>
    <row r="254" spans="1:35" ht="18" customHeight="1" x14ac:dyDescent="0.25">
      <c r="A254" s="42" t="str">
        <f>IF(B254="","",COUNT($B$6:B254))</f>
        <v/>
      </c>
      <c r="B254" s="26"/>
      <c r="C254" s="5"/>
      <c r="D254" s="28" t="str">
        <f>IF($W254="","",INDEX(Îlots!$N$6:$N$65,$W254))</f>
        <v/>
      </c>
      <c r="E254" s="5"/>
      <c r="F254" s="5"/>
      <c r="G254" s="30" t="str">
        <f>IF($X254="","",INDEX(Fertilisants!$B$6:$B$45,$X254))</f>
        <v/>
      </c>
      <c r="H254" s="43"/>
      <c r="I254" s="44"/>
      <c r="J254" s="30" t="str">
        <f>IF($X254="","",INDEX(Fertilisants!$D$6:$D$45,$X254))</f>
        <v/>
      </c>
      <c r="K254" s="35" t="str">
        <f t="shared" si="24"/>
        <v/>
      </c>
      <c r="L254" s="36" t="str">
        <f>IF(OR($I254="",$X254=""),"",$I254*N(INDEX(Fertilisants!$E$6:$E$45,$X254)))</f>
        <v/>
      </c>
      <c r="M254" s="36" t="str">
        <f>IF(OR($I254="",$X254=""),"",$I254*N(INDEX(Fertilisants!$G$6:$G$45,$X254)))</f>
        <v/>
      </c>
      <c r="N254" s="36" t="str">
        <f>IF(OR($I254="",$X254=""),"",$I254*N(INDEX(Fertilisants!$H$6:$H$45,$X254)))</f>
        <v/>
      </c>
      <c r="O254" s="36" t="str">
        <f>IF(OR($I254="",$X254=""),"",$I254*N(INDEX(Fertilisants!$I$6:$I$45,$X254)))</f>
        <v/>
      </c>
      <c r="P254" s="36" t="str">
        <f t="shared" si="25"/>
        <v/>
      </c>
      <c r="Q254" s="5"/>
      <c r="R254" s="5"/>
      <c r="S254" s="8"/>
      <c r="T254" s="45" t="str">
        <f t="shared" si="26"/>
        <v/>
      </c>
      <c r="U254" s="5"/>
      <c r="W254" s="46" t="str">
        <f>IF($C254="","",IFERROR(MATCH($C254,Îlots!$C$6:$C$65,0),""))</f>
        <v/>
      </c>
      <c r="X254" s="46" t="str">
        <f>IF($F254="","",IFERROR(MATCH($F254,Fertilisants!$A$6:$A$45,0),""))</f>
        <v/>
      </c>
      <c r="Y254" s="46" t="str">
        <f>IF($W254="","",INDEX(Îlots!$D$6:$D$65,$W254))</f>
        <v/>
      </c>
      <c r="Z254" s="46" t="str">
        <f>IF($W254="","",INDEX(Îlots!$F$6:$F$65,$W254))</f>
        <v/>
      </c>
      <c r="AA254" s="46" t="str">
        <f>IF($W254="","",IF($E254=ApportCouvert,OccCouvert,INDEX(Îlots!$O$6:$O$65,$W254)))</f>
        <v/>
      </c>
      <c r="AB254" s="46" t="str">
        <f>IF(OR($AA254="",$G254="",$Z254="Non"),"",IFERROR(MATCH($AA254&amp;" | "&amp;$G254,Paramètres!$I$7:$I$41,0),""))</f>
        <v/>
      </c>
      <c r="AC254" s="46" t="str">
        <f t="shared" si="27"/>
        <v/>
      </c>
      <c r="AD254" s="46">
        <f>IF(OR($AB254="",$AC254=""),0,IF(OR(AND(INDEX(Paramètres!$J$7:$J$41,$AB254)&gt;0,IF(INDEX(Paramètres!$J$7:$J$41,$AB254)&lt;=INDEX(Paramètres!$K$7:$K$41,$AB254),AND($AC254&gt;=INDEX(Paramètres!$J$7:$J$41,$AB254),$AC254&lt;=INDEX(Paramètres!$K$7:$K$41,$AB254)),OR($AC254&gt;=INDEX(Paramètres!$J$7:$J$41,$AB254),$AC254&lt;=INDEX(Paramètres!$K$7:$K$41,$AB254)))),AND(INDEX(Paramètres!$L$7:$L$41,$AB254)&gt;0,IF(INDEX(Paramètres!$L$7:$L$41,$AB254)&lt;=INDEX(Paramètres!$M$7:$M$41,$AB254),AND($AC254&gt;=INDEX(Paramètres!$L$7:$L$41,$AB254),$AC254&lt;=INDEX(Paramètres!$M$7:$M$41,$AB254)),OR($AC254&gt;=INDEX(Paramètres!$L$7:$L$41,$AB254),$AC254&lt;=INDEX(Paramètres!$M$7:$M$41,$AB254))))),1,0))</f>
        <v>0</v>
      </c>
      <c r="AE254" s="46">
        <f>IF($X254="",0,IF(INDEX(Fertilisants!$C$6:$C$45,$X254)="Oui",1,0))</f>
        <v>0</v>
      </c>
      <c r="AF254" s="46" t="str">
        <f t="shared" si="28"/>
        <v/>
      </c>
      <c r="AG254" s="46" t="str">
        <f t="shared" si="29"/>
        <v/>
      </c>
      <c r="AH254" s="46" t="str">
        <f t="shared" si="30"/>
        <v/>
      </c>
      <c r="AI254" s="46" t="str">
        <f t="shared" si="31"/>
        <v/>
      </c>
    </row>
    <row r="255" spans="1:35" ht="18" customHeight="1" x14ac:dyDescent="0.25">
      <c r="A255" s="42" t="str">
        <f>IF(B255="","",COUNT($B$6:B255))</f>
        <v/>
      </c>
      <c r="B255" s="26"/>
      <c r="C255" s="5"/>
      <c r="D255" s="28" t="str">
        <f>IF($W255="","",INDEX(Îlots!$N$6:$N$65,$W255))</f>
        <v/>
      </c>
      <c r="E255" s="5"/>
      <c r="F255" s="5"/>
      <c r="G255" s="30" t="str">
        <f>IF($X255="","",INDEX(Fertilisants!$B$6:$B$45,$X255))</f>
        <v/>
      </c>
      <c r="H255" s="43"/>
      <c r="I255" s="44"/>
      <c r="J255" s="30" t="str">
        <f>IF($X255="","",INDEX(Fertilisants!$D$6:$D$45,$X255))</f>
        <v/>
      </c>
      <c r="K255" s="35" t="str">
        <f t="shared" si="24"/>
        <v/>
      </c>
      <c r="L255" s="36" t="str">
        <f>IF(OR($I255="",$X255=""),"",$I255*N(INDEX(Fertilisants!$E$6:$E$45,$X255)))</f>
        <v/>
      </c>
      <c r="M255" s="36" t="str">
        <f>IF(OR($I255="",$X255=""),"",$I255*N(INDEX(Fertilisants!$G$6:$G$45,$X255)))</f>
        <v/>
      </c>
      <c r="N255" s="36" t="str">
        <f>IF(OR($I255="",$X255=""),"",$I255*N(INDEX(Fertilisants!$H$6:$H$45,$X255)))</f>
        <v/>
      </c>
      <c r="O255" s="36" t="str">
        <f>IF(OR($I255="",$X255=""),"",$I255*N(INDEX(Fertilisants!$I$6:$I$45,$X255)))</f>
        <v/>
      </c>
      <c r="P255" s="36" t="str">
        <f t="shared" si="25"/>
        <v/>
      </c>
      <c r="Q255" s="5"/>
      <c r="R255" s="5"/>
      <c r="S255" s="8"/>
      <c r="T255" s="45" t="str">
        <f t="shared" si="26"/>
        <v/>
      </c>
      <c r="U255" s="5"/>
      <c r="W255" s="46" t="str">
        <f>IF($C255="","",IFERROR(MATCH($C255,Îlots!$C$6:$C$65,0),""))</f>
        <v/>
      </c>
      <c r="X255" s="46" t="str">
        <f>IF($F255="","",IFERROR(MATCH($F255,Fertilisants!$A$6:$A$45,0),""))</f>
        <v/>
      </c>
      <c r="Y255" s="46" t="str">
        <f>IF($W255="","",INDEX(Îlots!$D$6:$D$65,$W255))</f>
        <v/>
      </c>
      <c r="Z255" s="46" t="str">
        <f>IF($W255="","",INDEX(Îlots!$F$6:$F$65,$W255))</f>
        <v/>
      </c>
      <c r="AA255" s="46" t="str">
        <f>IF($W255="","",IF($E255=ApportCouvert,OccCouvert,INDEX(Îlots!$O$6:$O$65,$W255)))</f>
        <v/>
      </c>
      <c r="AB255" s="46" t="str">
        <f>IF(OR($AA255="",$G255="",$Z255="Non"),"",IFERROR(MATCH($AA255&amp;" | "&amp;$G255,Paramètres!$I$7:$I$41,0),""))</f>
        <v/>
      </c>
      <c r="AC255" s="46" t="str">
        <f t="shared" si="27"/>
        <v/>
      </c>
      <c r="AD255" s="46">
        <f>IF(OR($AB255="",$AC255=""),0,IF(OR(AND(INDEX(Paramètres!$J$7:$J$41,$AB255)&gt;0,IF(INDEX(Paramètres!$J$7:$J$41,$AB255)&lt;=INDEX(Paramètres!$K$7:$K$41,$AB255),AND($AC255&gt;=INDEX(Paramètres!$J$7:$J$41,$AB255),$AC255&lt;=INDEX(Paramètres!$K$7:$K$41,$AB255)),OR($AC255&gt;=INDEX(Paramètres!$J$7:$J$41,$AB255),$AC255&lt;=INDEX(Paramètres!$K$7:$K$41,$AB255)))),AND(INDEX(Paramètres!$L$7:$L$41,$AB255)&gt;0,IF(INDEX(Paramètres!$L$7:$L$41,$AB255)&lt;=INDEX(Paramètres!$M$7:$M$41,$AB255),AND($AC255&gt;=INDEX(Paramètres!$L$7:$L$41,$AB255),$AC255&lt;=INDEX(Paramètres!$M$7:$M$41,$AB255)),OR($AC255&gt;=INDEX(Paramètres!$L$7:$L$41,$AB255),$AC255&lt;=INDEX(Paramètres!$M$7:$M$41,$AB255))))),1,0))</f>
        <v>0</v>
      </c>
      <c r="AE255" s="46">
        <f>IF($X255="",0,IF(INDEX(Fertilisants!$C$6:$C$45,$X255)="Oui",1,0))</f>
        <v>0</v>
      </c>
      <c r="AF255" s="46" t="str">
        <f t="shared" si="28"/>
        <v/>
      </c>
      <c r="AG255" s="46" t="str">
        <f t="shared" si="29"/>
        <v/>
      </c>
      <c r="AH255" s="46" t="str">
        <f t="shared" si="30"/>
        <v/>
      </c>
      <c r="AI255" s="46" t="str">
        <f t="shared" si="31"/>
        <v/>
      </c>
    </row>
    <row r="256" spans="1:35" ht="18" customHeight="1" x14ac:dyDescent="0.25">
      <c r="A256" s="42" t="str">
        <f>IF(B256="","",COUNT($B$6:B256))</f>
        <v/>
      </c>
      <c r="B256" s="26"/>
      <c r="C256" s="5"/>
      <c r="D256" s="28" t="str">
        <f>IF($W256="","",INDEX(Îlots!$N$6:$N$65,$W256))</f>
        <v/>
      </c>
      <c r="E256" s="5"/>
      <c r="F256" s="5"/>
      <c r="G256" s="30" t="str">
        <f>IF($X256="","",INDEX(Fertilisants!$B$6:$B$45,$X256))</f>
        <v/>
      </c>
      <c r="H256" s="43"/>
      <c r="I256" s="44"/>
      <c r="J256" s="30" t="str">
        <f>IF($X256="","",INDEX(Fertilisants!$D$6:$D$45,$X256))</f>
        <v/>
      </c>
      <c r="K256" s="35" t="str">
        <f t="shared" si="24"/>
        <v/>
      </c>
      <c r="L256" s="36" t="str">
        <f>IF(OR($I256="",$X256=""),"",$I256*N(INDEX(Fertilisants!$E$6:$E$45,$X256)))</f>
        <v/>
      </c>
      <c r="M256" s="36" t="str">
        <f>IF(OR($I256="",$X256=""),"",$I256*N(INDEX(Fertilisants!$G$6:$G$45,$X256)))</f>
        <v/>
      </c>
      <c r="N256" s="36" t="str">
        <f>IF(OR($I256="",$X256=""),"",$I256*N(INDEX(Fertilisants!$H$6:$H$45,$X256)))</f>
        <v/>
      </c>
      <c r="O256" s="36" t="str">
        <f>IF(OR($I256="",$X256=""),"",$I256*N(INDEX(Fertilisants!$I$6:$I$45,$X256)))</f>
        <v/>
      </c>
      <c r="P256" s="36" t="str">
        <f t="shared" si="25"/>
        <v/>
      </c>
      <c r="Q256" s="5"/>
      <c r="R256" s="5"/>
      <c r="S256" s="8"/>
      <c r="T256" s="45" t="str">
        <f t="shared" si="26"/>
        <v/>
      </c>
      <c r="U256" s="5"/>
      <c r="W256" s="46" t="str">
        <f>IF($C256="","",IFERROR(MATCH($C256,Îlots!$C$6:$C$65,0),""))</f>
        <v/>
      </c>
      <c r="X256" s="46" t="str">
        <f>IF($F256="","",IFERROR(MATCH($F256,Fertilisants!$A$6:$A$45,0),""))</f>
        <v/>
      </c>
      <c r="Y256" s="46" t="str">
        <f>IF($W256="","",INDEX(Îlots!$D$6:$D$65,$W256))</f>
        <v/>
      </c>
      <c r="Z256" s="46" t="str">
        <f>IF($W256="","",INDEX(Îlots!$F$6:$F$65,$W256))</f>
        <v/>
      </c>
      <c r="AA256" s="46" t="str">
        <f>IF($W256="","",IF($E256=ApportCouvert,OccCouvert,INDEX(Îlots!$O$6:$O$65,$W256)))</f>
        <v/>
      </c>
      <c r="AB256" s="46" t="str">
        <f>IF(OR($AA256="",$G256="",$Z256="Non"),"",IFERROR(MATCH($AA256&amp;" | "&amp;$G256,Paramètres!$I$7:$I$41,0),""))</f>
        <v/>
      </c>
      <c r="AC256" s="46" t="str">
        <f t="shared" si="27"/>
        <v/>
      </c>
      <c r="AD256" s="46">
        <f>IF(OR($AB256="",$AC256=""),0,IF(OR(AND(INDEX(Paramètres!$J$7:$J$41,$AB256)&gt;0,IF(INDEX(Paramètres!$J$7:$J$41,$AB256)&lt;=INDEX(Paramètres!$K$7:$K$41,$AB256),AND($AC256&gt;=INDEX(Paramètres!$J$7:$J$41,$AB256),$AC256&lt;=INDEX(Paramètres!$K$7:$K$41,$AB256)),OR($AC256&gt;=INDEX(Paramètres!$J$7:$J$41,$AB256),$AC256&lt;=INDEX(Paramètres!$K$7:$K$41,$AB256)))),AND(INDEX(Paramètres!$L$7:$L$41,$AB256)&gt;0,IF(INDEX(Paramètres!$L$7:$L$41,$AB256)&lt;=INDEX(Paramètres!$M$7:$M$41,$AB256),AND($AC256&gt;=INDEX(Paramètres!$L$7:$L$41,$AB256),$AC256&lt;=INDEX(Paramètres!$M$7:$M$41,$AB256)),OR($AC256&gt;=INDEX(Paramètres!$L$7:$L$41,$AB256),$AC256&lt;=INDEX(Paramètres!$M$7:$M$41,$AB256))))),1,0))</f>
        <v>0</v>
      </c>
      <c r="AE256" s="46">
        <f>IF($X256="",0,IF(INDEX(Fertilisants!$C$6:$C$45,$X256)="Oui",1,0))</f>
        <v>0</v>
      </c>
      <c r="AF256" s="46" t="str">
        <f t="shared" si="28"/>
        <v/>
      </c>
      <c r="AG256" s="46" t="str">
        <f t="shared" si="29"/>
        <v/>
      </c>
      <c r="AH256" s="46" t="str">
        <f t="shared" si="30"/>
        <v/>
      </c>
      <c r="AI256" s="46" t="str">
        <f t="shared" si="31"/>
        <v/>
      </c>
    </row>
    <row r="257" spans="1:35" ht="18" customHeight="1" x14ac:dyDescent="0.25">
      <c r="A257" s="42" t="str">
        <f>IF(B257="","",COUNT($B$6:B257))</f>
        <v/>
      </c>
      <c r="B257" s="26"/>
      <c r="C257" s="5"/>
      <c r="D257" s="28" t="str">
        <f>IF($W257="","",INDEX(Îlots!$N$6:$N$65,$W257))</f>
        <v/>
      </c>
      <c r="E257" s="5"/>
      <c r="F257" s="5"/>
      <c r="G257" s="30" t="str">
        <f>IF($X257="","",INDEX(Fertilisants!$B$6:$B$45,$X257))</f>
        <v/>
      </c>
      <c r="H257" s="43"/>
      <c r="I257" s="44"/>
      <c r="J257" s="30" t="str">
        <f>IF($X257="","",INDEX(Fertilisants!$D$6:$D$45,$X257))</f>
        <v/>
      </c>
      <c r="K257" s="35" t="str">
        <f t="shared" si="24"/>
        <v/>
      </c>
      <c r="L257" s="36" t="str">
        <f>IF(OR($I257="",$X257=""),"",$I257*N(INDEX(Fertilisants!$E$6:$E$45,$X257)))</f>
        <v/>
      </c>
      <c r="M257" s="36" t="str">
        <f>IF(OR($I257="",$X257=""),"",$I257*N(INDEX(Fertilisants!$G$6:$G$45,$X257)))</f>
        <v/>
      </c>
      <c r="N257" s="36" t="str">
        <f>IF(OR($I257="",$X257=""),"",$I257*N(INDEX(Fertilisants!$H$6:$H$45,$X257)))</f>
        <v/>
      </c>
      <c r="O257" s="36" t="str">
        <f>IF(OR($I257="",$X257=""),"",$I257*N(INDEX(Fertilisants!$I$6:$I$45,$X257)))</f>
        <v/>
      </c>
      <c r="P257" s="36" t="str">
        <f t="shared" si="25"/>
        <v/>
      </c>
      <c r="Q257" s="5"/>
      <c r="R257" s="5"/>
      <c r="S257" s="8"/>
      <c r="T257" s="45" t="str">
        <f t="shared" si="26"/>
        <v/>
      </c>
      <c r="U257" s="5"/>
      <c r="W257" s="46" t="str">
        <f>IF($C257="","",IFERROR(MATCH($C257,Îlots!$C$6:$C$65,0),""))</f>
        <v/>
      </c>
      <c r="X257" s="46" t="str">
        <f>IF($F257="","",IFERROR(MATCH($F257,Fertilisants!$A$6:$A$45,0),""))</f>
        <v/>
      </c>
      <c r="Y257" s="46" t="str">
        <f>IF($W257="","",INDEX(Îlots!$D$6:$D$65,$W257))</f>
        <v/>
      </c>
      <c r="Z257" s="46" t="str">
        <f>IF($W257="","",INDEX(Îlots!$F$6:$F$65,$W257))</f>
        <v/>
      </c>
      <c r="AA257" s="46" t="str">
        <f>IF($W257="","",IF($E257=ApportCouvert,OccCouvert,INDEX(Îlots!$O$6:$O$65,$W257)))</f>
        <v/>
      </c>
      <c r="AB257" s="46" t="str">
        <f>IF(OR($AA257="",$G257="",$Z257="Non"),"",IFERROR(MATCH($AA257&amp;" | "&amp;$G257,Paramètres!$I$7:$I$41,0),""))</f>
        <v/>
      </c>
      <c r="AC257" s="46" t="str">
        <f t="shared" si="27"/>
        <v/>
      </c>
      <c r="AD257" s="46">
        <f>IF(OR($AB257="",$AC257=""),0,IF(OR(AND(INDEX(Paramètres!$J$7:$J$41,$AB257)&gt;0,IF(INDEX(Paramètres!$J$7:$J$41,$AB257)&lt;=INDEX(Paramètres!$K$7:$K$41,$AB257),AND($AC257&gt;=INDEX(Paramètres!$J$7:$J$41,$AB257),$AC257&lt;=INDEX(Paramètres!$K$7:$K$41,$AB257)),OR($AC257&gt;=INDEX(Paramètres!$J$7:$J$41,$AB257),$AC257&lt;=INDEX(Paramètres!$K$7:$K$41,$AB257)))),AND(INDEX(Paramètres!$L$7:$L$41,$AB257)&gt;0,IF(INDEX(Paramètres!$L$7:$L$41,$AB257)&lt;=INDEX(Paramètres!$M$7:$M$41,$AB257),AND($AC257&gt;=INDEX(Paramètres!$L$7:$L$41,$AB257),$AC257&lt;=INDEX(Paramètres!$M$7:$M$41,$AB257)),OR($AC257&gt;=INDEX(Paramètres!$L$7:$L$41,$AB257),$AC257&lt;=INDEX(Paramètres!$M$7:$M$41,$AB257))))),1,0))</f>
        <v>0</v>
      </c>
      <c r="AE257" s="46">
        <f>IF($X257="",0,IF(INDEX(Fertilisants!$C$6:$C$45,$X257)="Oui",1,0))</f>
        <v>0</v>
      </c>
      <c r="AF257" s="46" t="str">
        <f t="shared" si="28"/>
        <v/>
      </c>
      <c r="AG257" s="46" t="str">
        <f t="shared" si="29"/>
        <v/>
      </c>
      <c r="AH257" s="46" t="str">
        <f t="shared" si="30"/>
        <v/>
      </c>
      <c r="AI257" s="46" t="str">
        <f t="shared" si="31"/>
        <v/>
      </c>
    </row>
    <row r="258" spans="1:35" ht="18" customHeight="1" x14ac:dyDescent="0.25">
      <c r="A258" s="42" t="str">
        <f>IF(B258="","",COUNT($B$6:B258))</f>
        <v/>
      </c>
      <c r="B258" s="26"/>
      <c r="C258" s="5"/>
      <c r="D258" s="28" t="str">
        <f>IF($W258="","",INDEX(Îlots!$N$6:$N$65,$W258))</f>
        <v/>
      </c>
      <c r="E258" s="5"/>
      <c r="F258" s="5"/>
      <c r="G258" s="30" t="str">
        <f>IF($X258="","",INDEX(Fertilisants!$B$6:$B$45,$X258))</f>
        <v/>
      </c>
      <c r="H258" s="43"/>
      <c r="I258" s="44"/>
      <c r="J258" s="30" t="str">
        <f>IF($X258="","",INDEX(Fertilisants!$D$6:$D$45,$X258))</f>
        <v/>
      </c>
      <c r="K258" s="35" t="str">
        <f t="shared" si="24"/>
        <v/>
      </c>
      <c r="L258" s="36" t="str">
        <f>IF(OR($I258="",$X258=""),"",$I258*N(INDEX(Fertilisants!$E$6:$E$45,$X258)))</f>
        <v/>
      </c>
      <c r="M258" s="36" t="str">
        <f>IF(OR($I258="",$X258=""),"",$I258*N(INDEX(Fertilisants!$G$6:$G$45,$X258)))</f>
        <v/>
      </c>
      <c r="N258" s="36" t="str">
        <f>IF(OR($I258="",$X258=""),"",$I258*N(INDEX(Fertilisants!$H$6:$H$45,$X258)))</f>
        <v/>
      </c>
      <c r="O258" s="36" t="str">
        <f>IF(OR($I258="",$X258=""),"",$I258*N(INDEX(Fertilisants!$I$6:$I$45,$X258)))</f>
        <v/>
      </c>
      <c r="P258" s="36" t="str">
        <f t="shared" si="25"/>
        <v/>
      </c>
      <c r="Q258" s="5"/>
      <c r="R258" s="5"/>
      <c r="S258" s="8"/>
      <c r="T258" s="45" t="str">
        <f t="shared" si="26"/>
        <v/>
      </c>
      <c r="U258" s="5"/>
      <c r="W258" s="46" t="str">
        <f>IF($C258="","",IFERROR(MATCH($C258,Îlots!$C$6:$C$65,0),""))</f>
        <v/>
      </c>
      <c r="X258" s="46" t="str">
        <f>IF($F258="","",IFERROR(MATCH($F258,Fertilisants!$A$6:$A$45,0),""))</f>
        <v/>
      </c>
      <c r="Y258" s="46" t="str">
        <f>IF($W258="","",INDEX(Îlots!$D$6:$D$65,$W258))</f>
        <v/>
      </c>
      <c r="Z258" s="46" t="str">
        <f>IF($W258="","",INDEX(Îlots!$F$6:$F$65,$W258))</f>
        <v/>
      </c>
      <c r="AA258" s="46" t="str">
        <f>IF($W258="","",IF($E258=ApportCouvert,OccCouvert,INDEX(Îlots!$O$6:$O$65,$W258)))</f>
        <v/>
      </c>
      <c r="AB258" s="46" t="str">
        <f>IF(OR($AA258="",$G258="",$Z258="Non"),"",IFERROR(MATCH($AA258&amp;" | "&amp;$G258,Paramètres!$I$7:$I$41,0),""))</f>
        <v/>
      </c>
      <c r="AC258" s="46" t="str">
        <f t="shared" si="27"/>
        <v/>
      </c>
      <c r="AD258" s="46">
        <f>IF(OR($AB258="",$AC258=""),0,IF(OR(AND(INDEX(Paramètres!$J$7:$J$41,$AB258)&gt;0,IF(INDEX(Paramètres!$J$7:$J$41,$AB258)&lt;=INDEX(Paramètres!$K$7:$K$41,$AB258),AND($AC258&gt;=INDEX(Paramètres!$J$7:$J$41,$AB258),$AC258&lt;=INDEX(Paramètres!$K$7:$K$41,$AB258)),OR($AC258&gt;=INDEX(Paramètres!$J$7:$J$41,$AB258),$AC258&lt;=INDEX(Paramètres!$K$7:$K$41,$AB258)))),AND(INDEX(Paramètres!$L$7:$L$41,$AB258)&gt;0,IF(INDEX(Paramètres!$L$7:$L$41,$AB258)&lt;=INDEX(Paramètres!$M$7:$M$41,$AB258),AND($AC258&gt;=INDEX(Paramètres!$L$7:$L$41,$AB258),$AC258&lt;=INDEX(Paramètres!$M$7:$M$41,$AB258)),OR($AC258&gt;=INDEX(Paramètres!$L$7:$L$41,$AB258),$AC258&lt;=INDEX(Paramètres!$M$7:$M$41,$AB258))))),1,0))</f>
        <v>0</v>
      </c>
      <c r="AE258" s="46">
        <f>IF($X258="",0,IF(INDEX(Fertilisants!$C$6:$C$45,$X258)="Oui",1,0))</f>
        <v>0</v>
      </c>
      <c r="AF258" s="46" t="str">
        <f t="shared" si="28"/>
        <v/>
      </c>
      <c r="AG258" s="46" t="str">
        <f t="shared" si="29"/>
        <v/>
      </c>
      <c r="AH258" s="46" t="str">
        <f t="shared" si="30"/>
        <v/>
      </c>
      <c r="AI258" s="46" t="str">
        <f t="shared" si="31"/>
        <v/>
      </c>
    </row>
    <row r="259" spans="1:35" ht="18" customHeight="1" x14ac:dyDescent="0.25">
      <c r="A259" s="42" t="str">
        <f>IF(B259="","",COUNT($B$6:B259))</f>
        <v/>
      </c>
      <c r="B259" s="26"/>
      <c r="C259" s="5"/>
      <c r="D259" s="28" t="str">
        <f>IF($W259="","",INDEX(Îlots!$N$6:$N$65,$W259))</f>
        <v/>
      </c>
      <c r="E259" s="5"/>
      <c r="F259" s="5"/>
      <c r="G259" s="30" t="str">
        <f>IF($X259="","",INDEX(Fertilisants!$B$6:$B$45,$X259))</f>
        <v/>
      </c>
      <c r="H259" s="43"/>
      <c r="I259" s="44"/>
      <c r="J259" s="30" t="str">
        <f>IF($X259="","",INDEX(Fertilisants!$D$6:$D$45,$X259))</f>
        <v/>
      </c>
      <c r="K259" s="35" t="str">
        <f t="shared" si="24"/>
        <v/>
      </c>
      <c r="L259" s="36" t="str">
        <f>IF(OR($I259="",$X259=""),"",$I259*N(INDEX(Fertilisants!$E$6:$E$45,$X259)))</f>
        <v/>
      </c>
      <c r="M259" s="36" t="str">
        <f>IF(OR($I259="",$X259=""),"",$I259*N(INDEX(Fertilisants!$G$6:$G$45,$X259)))</f>
        <v/>
      </c>
      <c r="N259" s="36" t="str">
        <f>IF(OR($I259="",$X259=""),"",$I259*N(INDEX(Fertilisants!$H$6:$H$45,$X259)))</f>
        <v/>
      </c>
      <c r="O259" s="36" t="str">
        <f>IF(OR($I259="",$X259=""),"",$I259*N(INDEX(Fertilisants!$I$6:$I$45,$X259)))</f>
        <v/>
      </c>
      <c r="P259" s="36" t="str">
        <f t="shared" si="25"/>
        <v/>
      </c>
      <c r="Q259" s="5"/>
      <c r="R259" s="5"/>
      <c r="S259" s="8"/>
      <c r="T259" s="45" t="str">
        <f t="shared" si="26"/>
        <v/>
      </c>
      <c r="U259" s="5"/>
      <c r="W259" s="46" t="str">
        <f>IF($C259="","",IFERROR(MATCH($C259,Îlots!$C$6:$C$65,0),""))</f>
        <v/>
      </c>
      <c r="X259" s="46" t="str">
        <f>IF($F259="","",IFERROR(MATCH($F259,Fertilisants!$A$6:$A$45,0),""))</f>
        <v/>
      </c>
      <c r="Y259" s="46" t="str">
        <f>IF($W259="","",INDEX(Îlots!$D$6:$D$65,$W259))</f>
        <v/>
      </c>
      <c r="Z259" s="46" t="str">
        <f>IF($W259="","",INDEX(Îlots!$F$6:$F$65,$W259))</f>
        <v/>
      </c>
      <c r="AA259" s="46" t="str">
        <f>IF($W259="","",IF($E259=ApportCouvert,OccCouvert,INDEX(Îlots!$O$6:$O$65,$W259)))</f>
        <v/>
      </c>
      <c r="AB259" s="46" t="str">
        <f>IF(OR($AA259="",$G259="",$Z259="Non"),"",IFERROR(MATCH($AA259&amp;" | "&amp;$G259,Paramètres!$I$7:$I$41,0),""))</f>
        <v/>
      </c>
      <c r="AC259" s="46" t="str">
        <f t="shared" si="27"/>
        <v/>
      </c>
      <c r="AD259" s="46">
        <f>IF(OR($AB259="",$AC259=""),0,IF(OR(AND(INDEX(Paramètres!$J$7:$J$41,$AB259)&gt;0,IF(INDEX(Paramètres!$J$7:$J$41,$AB259)&lt;=INDEX(Paramètres!$K$7:$K$41,$AB259),AND($AC259&gt;=INDEX(Paramètres!$J$7:$J$41,$AB259),$AC259&lt;=INDEX(Paramètres!$K$7:$K$41,$AB259)),OR($AC259&gt;=INDEX(Paramètres!$J$7:$J$41,$AB259),$AC259&lt;=INDEX(Paramètres!$K$7:$K$41,$AB259)))),AND(INDEX(Paramètres!$L$7:$L$41,$AB259)&gt;0,IF(INDEX(Paramètres!$L$7:$L$41,$AB259)&lt;=INDEX(Paramètres!$M$7:$M$41,$AB259),AND($AC259&gt;=INDEX(Paramètres!$L$7:$L$41,$AB259),$AC259&lt;=INDEX(Paramètres!$M$7:$M$41,$AB259)),OR($AC259&gt;=INDEX(Paramètres!$L$7:$L$41,$AB259),$AC259&lt;=INDEX(Paramètres!$M$7:$M$41,$AB259))))),1,0))</f>
        <v>0</v>
      </c>
      <c r="AE259" s="46">
        <f>IF($X259="",0,IF(INDEX(Fertilisants!$C$6:$C$45,$X259)="Oui",1,0))</f>
        <v>0</v>
      </c>
      <c r="AF259" s="46" t="str">
        <f t="shared" si="28"/>
        <v/>
      </c>
      <c r="AG259" s="46" t="str">
        <f t="shared" si="29"/>
        <v/>
      </c>
      <c r="AH259" s="46" t="str">
        <f t="shared" si="30"/>
        <v/>
      </c>
      <c r="AI259" s="46" t="str">
        <f t="shared" si="31"/>
        <v/>
      </c>
    </row>
    <row r="260" spans="1:35" ht="18" customHeight="1" x14ac:dyDescent="0.25">
      <c r="A260" s="42" t="str">
        <f>IF(B260="","",COUNT($B$6:B260))</f>
        <v/>
      </c>
      <c r="B260" s="26"/>
      <c r="C260" s="5"/>
      <c r="D260" s="28" t="str">
        <f>IF($W260="","",INDEX(Îlots!$N$6:$N$65,$W260))</f>
        <v/>
      </c>
      <c r="E260" s="5"/>
      <c r="F260" s="5"/>
      <c r="G260" s="30" t="str">
        <f>IF($X260="","",INDEX(Fertilisants!$B$6:$B$45,$X260))</f>
        <v/>
      </c>
      <c r="H260" s="43"/>
      <c r="I260" s="44"/>
      <c r="J260" s="30" t="str">
        <f>IF($X260="","",INDEX(Fertilisants!$D$6:$D$45,$X260))</f>
        <v/>
      </c>
      <c r="K260" s="35" t="str">
        <f t="shared" si="24"/>
        <v/>
      </c>
      <c r="L260" s="36" t="str">
        <f>IF(OR($I260="",$X260=""),"",$I260*N(INDEX(Fertilisants!$E$6:$E$45,$X260)))</f>
        <v/>
      </c>
      <c r="M260" s="36" t="str">
        <f>IF(OR($I260="",$X260=""),"",$I260*N(INDEX(Fertilisants!$G$6:$G$45,$X260)))</f>
        <v/>
      </c>
      <c r="N260" s="36" t="str">
        <f>IF(OR($I260="",$X260=""),"",$I260*N(INDEX(Fertilisants!$H$6:$H$45,$X260)))</f>
        <v/>
      </c>
      <c r="O260" s="36" t="str">
        <f>IF(OR($I260="",$X260=""),"",$I260*N(INDEX(Fertilisants!$I$6:$I$45,$X260)))</f>
        <v/>
      </c>
      <c r="P260" s="36" t="str">
        <f t="shared" si="25"/>
        <v/>
      </c>
      <c r="Q260" s="5"/>
      <c r="R260" s="5"/>
      <c r="S260" s="8"/>
      <c r="T260" s="45" t="str">
        <f t="shared" si="26"/>
        <v/>
      </c>
      <c r="U260" s="5"/>
      <c r="W260" s="46" t="str">
        <f>IF($C260="","",IFERROR(MATCH($C260,Îlots!$C$6:$C$65,0),""))</f>
        <v/>
      </c>
      <c r="X260" s="46" t="str">
        <f>IF($F260="","",IFERROR(MATCH($F260,Fertilisants!$A$6:$A$45,0),""))</f>
        <v/>
      </c>
      <c r="Y260" s="46" t="str">
        <f>IF($W260="","",INDEX(Îlots!$D$6:$D$65,$W260))</f>
        <v/>
      </c>
      <c r="Z260" s="46" t="str">
        <f>IF($W260="","",INDEX(Îlots!$F$6:$F$65,$W260))</f>
        <v/>
      </c>
      <c r="AA260" s="46" t="str">
        <f>IF($W260="","",IF($E260=ApportCouvert,OccCouvert,INDEX(Îlots!$O$6:$O$65,$W260)))</f>
        <v/>
      </c>
      <c r="AB260" s="46" t="str">
        <f>IF(OR($AA260="",$G260="",$Z260="Non"),"",IFERROR(MATCH($AA260&amp;" | "&amp;$G260,Paramètres!$I$7:$I$41,0),""))</f>
        <v/>
      </c>
      <c r="AC260" s="46" t="str">
        <f t="shared" si="27"/>
        <v/>
      </c>
      <c r="AD260" s="46">
        <f>IF(OR($AB260="",$AC260=""),0,IF(OR(AND(INDEX(Paramètres!$J$7:$J$41,$AB260)&gt;0,IF(INDEX(Paramètres!$J$7:$J$41,$AB260)&lt;=INDEX(Paramètres!$K$7:$K$41,$AB260),AND($AC260&gt;=INDEX(Paramètres!$J$7:$J$41,$AB260),$AC260&lt;=INDEX(Paramètres!$K$7:$K$41,$AB260)),OR($AC260&gt;=INDEX(Paramètres!$J$7:$J$41,$AB260),$AC260&lt;=INDEX(Paramètres!$K$7:$K$41,$AB260)))),AND(INDEX(Paramètres!$L$7:$L$41,$AB260)&gt;0,IF(INDEX(Paramètres!$L$7:$L$41,$AB260)&lt;=INDEX(Paramètres!$M$7:$M$41,$AB260),AND($AC260&gt;=INDEX(Paramètres!$L$7:$L$41,$AB260),$AC260&lt;=INDEX(Paramètres!$M$7:$M$41,$AB260)),OR($AC260&gt;=INDEX(Paramètres!$L$7:$L$41,$AB260),$AC260&lt;=INDEX(Paramètres!$M$7:$M$41,$AB260))))),1,0))</f>
        <v>0</v>
      </c>
      <c r="AE260" s="46">
        <f>IF($X260="",0,IF(INDEX(Fertilisants!$C$6:$C$45,$X260)="Oui",1,0))</f>
        <v>0</v>
      </c>
      <c r="AF260" s="46" t="str">
        <f t="shared" si="28"/>
        <v/>
      </c>
      <c r="AG260" s="46" t="str">
        <f t="shared" si="29"/>
        <v/>
      </c>
      <c r="AH260" s="46" t="str">
        <f t="shared" si="30"/>
        <v/>
      </c>
      <c r="AI260" s="46" t="str">
        <f t="shared" si="31"/>
        <v/>
      </c>
    </row>
    <row r="261" spans="1:35" ht="18" customHeight="1" x14ac:dyDescent="0.25">
      <c r="A261" s="42" t="str">
        <f>IF(B261="","",COUNT($B$6:B261))</f>
        <v/>
      </c>
      <c r="B261" s="26"/>
      <c r="C261" s="5"/>
      <c r="D261" s="28" t="str">
        <f>IF($W261="","",INDEX(Îlots!$N$6:$N$65,$W261))</f>
        <v/>
      </c>
      <c r="E261" s="5"/>
      <c r="F261" s="5"/>
      <c r="G261" s="30" t="str">
        <f>IF($X261="","",INDEX(Fertilisants!$B$6:$B$45,$X261))</f>
        <v/>
      </c>
      <c r="H261" s="43"/>
      <c r="I261" s="44"/>
      <c r="J261" s="30" t="str">
        <f>IF($X261="","",INDEX(Fertilisants!$D$6:$D$45,$X261))</f>
        <v/>
      </c>
      <c r="K261" s="35" t="str">
        <f t="shared" si="24"/>
        <v/>
      </c>
      <c r="L261" s="36" t="str">
        <f>IF(OR($I261="",$X261=""),"",$I261*N(INDEX(Fertilisants!$E$6:$E$45,$X261)))</f>
        <v/>
      </c>
      <c r="M261" s="36" t="str">
        <f>IF(OR($I261="",$X261=""),"",$I261*N(INDEX(Fertilisants!$G$6:$G$45,$X261)))</f>
        <v/>
      </c>
      <c r="N261" s="36" t="str">
        <f>IF(OR($I261="",$X261=""),"",$I261*N(INDEX(Fertilisants!$H$6:$H$45,$X261)))</f>
        <v/>
      </c>
      <c r="O261" s="36" t="str">
        <f>IF(OR($I261="",$X261=""),"",$I261*N(INDEX(Fertilisants!$I$6:$I$45,$X261)))</f>
        <v/>
      </c>
      <c r="P261" s="36" t="str">
        <f t="shared" si="25"/>
        <v/>
      </c>
      <c r="Q261" s="5"/>
      <c r="R261" s="5"/>
      <c r="S261" s="8"/>
      <c r="T261" s="45" t="str">
        <f t="shared" si="26"/>
        <v/>
      </c>
      <c r="U261" s="5"/>
      <c r="W261" s="46" t="str">
        <f>IF($C261="","",IFERROR(MATCH($C261,Îlots!$C$6:$C$65,0),""))</f>
        <v/>
      </c>
      <c r="X261" s="46" t="str">
        <f>IF($F261="","",IFERROR(MATCH($F261,Fertilisants!$A$6:$A$45,0),""))</f>
        <v/>
      </c>
      <c r="Y261" s="46" t="str">
        <f>IF($W261="","",INDEX(Îlots!$D$6:$D$65,$W261))</f>
        <v/>
      </c>
      <c r="Z261" s="46" t="str">
        <f>IF($W261="","",INDEX(Îlots!$F$6:$F$65,$W261))</f>
        <v/>
      </c>
      <c r="AA261" s="46" t="str">
        <f>IF($W261="","",IF($E261=ApportCouvert,OccCouvert,INDEX(Îlots!$O$6:$O$65,$W261)))</f>
        <v/>
      </c>
      <c r="AB261" s="46" t="str">
        <f>IF(OR($AA261="",$G261="",$Z261="Non"),"",IFERROR(MATCH($AA261&amp;" | "&amp;$G261,Paramètres!$I$7:$I$41,0),""))</f>
        <v/>
      </c>
      <c r="AC261" s="46" t="str">
        <f t="shared" si="27"/>
        <v/>
      </c>
      <c r="AD261" s="46">
        <f>IF(OR($AB261="",$AC261=""),0,IF(OR(AND(INDEX(Paramètres!$J$7:$J$41,$AB261)&gt;0,IF(INDEX(Paramètres!$J$7:$J$41,$AB261)&lt;=INDEX(Paramètres!$K$7:$K$41,$AB261),AND($AC261&gt;=INDEX(Paramètres!$J$7:$J$41,$AB261),$AC261&lt;=INDEX(Paramètres!$K$7:$K$41,$AB261)),OR($AC261&gt;=INDEX(Paramètres!$J$7:$J$41,$AB261),$AC261&lt;=INDEX(Paramètres!$K$7:$K$41,$AB261)))),AND(INDEX(Paramètres!$L$7:$L$41,$AB261)&gt;0,IF(INDEX(Paramètres!$L$7:$L$41,$AB261)&lt;=INDEX(Paramètres!$M$7:$M$41,$AB261),AND($AC261&gt;=INDEX(Paramètres!$L$7:$L$41,$AB261),$AC261&lt;=INDEX(Paramètres!$M$7:$M$41,$AB261)),OR($AC261&gt;=INDEX(Paramètres!$L$7:$L$41,$AB261),$AC261&lt;=INDEX(Paramètres!$M$7:$M$41,$AB261))))),1,0))</f>
        <v>0</v>
      </c>
      <c r="AE261" s="46">
        <f>IF($X261="",0,IF(INDEX(Fertilisants!$C$6:$C$45,$X261)="Oui",1,0))</f>
        <v>0</v>
      </c>
      <c r="AF261" s="46" t="str">
        <f t="shared" si="28"/>
        <v/>
      </c>
      <c r="AG261" s="46" t="str">
        <f t="shared" si="29"/>
        <v/>
      </c>
      <c r="AH261" s="46" t="str">
        <f t="shared" si="30"/>
        <v/>
      </c>
      <c r="AI261" s="46" t="str">
        <f t="shared" si="31"/>
        <v/>
      </c>
    </row>
    <row r="262" spans="1:35" ht="18" customHeight="1" x14ac:dyDescent="0.25">
      <c r="A262" s="42" t="str">
        <f>IF(B262="","",COUNT($B$6:B262))</f>
        <v/>
      </c>
      <c r="B262" s="26"/>
      <c r="C262" s="5"/>
      <c r="D262" s="28" t="str">
        <f>IF($W262="","",INDEX(Îlots!$N$6:$N$65,$W262))</f>
        <v/>
      </c>
      <c r="E262" s="5"/>
      <c r="F262" s="5"/>
      <c r="G262" s="30" t="str">
        <f>IF($X262="","",INDEX(Fertilisants!$B$6:$B$45,$X262))</f>
        <v/>
      </c>
      <c r="H262" s="43"/>
      <c r="I262" s="44"/>
      <c r="J262" s="30" t="str">
        <f>IF($X262="","",INDEX(Fertilisants!$D$6:$D$45,$X262))</f>
        <v/>
      </c>
      <c r="K262" s="35" t="str">
        <f t="shared" ref="K262:K325" si="32">IF(OR($H262="",$I262=""),"",$H262*$I262)</f>
        <v/>
      </c>
      <c r="L262" s="36" t="str">
        <f>IF(OR($I262="",$X262=""),"",$I262*N(INDEX(Fertilisants!$E$6:$E$45,$X262)))</f>
        <v/>
      </c>
      <c r="M262" s="36" t="str">
        <f>IF(OR($I262="",$X262=""),"",$I262*N(INDEX(Fertilisants!$G$6:$G$45,$X262)))</f>
        <v/>
      </c>
      <c r="N262" s="36" t="str">
        <f>IF(OR($I262="",$X262=""),"",$I262*N(INDEX(Fertilisants!$H$6:$H$45,$X262)))</f>
        <v/>
      </c>
      <c r="O262" s="36" t="str">
        <f>IF(OR($I262="",$X262=""),"",$I262*N(INDEX(Fertilisants!$I$6:$I$45,$X262)))</f>
        <v/>
      </c>
      <c r="P262" s="36" t="str">
        <f t="shared" ref="P262:P325" si="33">IF(OR($H262="",$L262=""),"",$H262*$L262)</f>
        <v/>
      </c>
      <c r="Q262" s="5"/>
      <c r="R262" s="5"/>
      <c r="S262" s="8"/>
      <c r="T262" s="45" t="str">
        <f t="shared" ref="T262:T325" si="34">IF($B262="","",IF(OR($C262="",$F262="",$H262="",$I262=""),"À compléter",IF(OR($Q262="Enneigé",$Q262="Détrempé",$Q262="Inondé",AND($Q262="Gelé",$G262&lt;&gt;"Type 0",$G262&lt;&gt;"Type Ia")),"Sol interdit",IF($AD262=1,"Période d'interdiction",IF(AND(ISNUMBER($Y262),ISNUMBER($H262),$H262&gt;$Y262+0.001),"Surface &gt; îlot",IF(OR($B262&lt;DebutCampagne,$B262&gt;FinCampagne),"Hors campagne","Conforme"))))))</f>
        <v/>
      </c>
      <c r="U262" s="5"/>
      <c r="W262" s="46" t="str">
        <f>IF($C262="","",IFERROR(MATCH($C262,Îlots!$C$6:$C$65,0),""))</f>
        <v/>
      </c>
      <c r="X262" s="46" t="str">
        <f>IF($F262="","",IFERROR(MATCH($F262,Fertilisants!$A$6:$A$45,0),""))</f>
        <v/>
      </c>
      <c r="Y262" s="46" t="str">
        <f>IF($W262="","",INDEX(Îlots!$D$6:$D$65,$W262))</f>
        <v/>
      </c>
      <c r="Z262" s="46" t="str">
        <f>IF($W262="","",INDEX(Îlots!$F$6:$F$65,$W262))</f>
        <v/>
      </c>
      <c r="AA262" s="46" t="str">
        <f>IF($W262="","",IF($E262=ApportCouvert,OccCouvert,INDEX(Îlots!$O$6:$O$65,$W262)))</f>
        <v/>
      </c>
      <c r="AB262" s="46" t="str">
        <f>IF(OR($AA262="",$G262="",$Z262="Non"),"",IFERROR(MATCH($AA262&amp;" | "&amp;$G262,Paramètres!$I$7:$I$41,0),""))</f>
        <v/>
      </c>
      <c r="AC262" s="46" t="str">
        <f t="shared" ref="AC262:AC325" si="35">IF($B262="","",MONTH($B262)*100+DAY($B262))</f>
        <v/>
      </c>
      <c r="AD262" s="46">
        <f>IF(OR($AB262="",$AC262=""),0,IF(OR(AND(INDEX(Paramètres!$J$7:$J$41,$AB262)&gt;0,IF(INDEX(Paramètres!$J$7:$J$41,$AB262)&lt;=INDEX(Paramètres!$K$7:$K$41,$AB262),AND($AC262&gt;=INDEX(Paramètres!$J$7:$J$41,$AB262),$AC262&lt;=INDEX(Paramètres!$K$7:$K$41,$AB262)),OR($AC262&gt;=INDEX(Paramètres!$J$7:$J$41,$AB262),$AC262&lt;=INDEX(Paramètres!$K$7:$K$41,$AB262)))),AND(INDEX(Paramètres!$L$7:$L$41,$AB262)&gt;0,IF(INDEX(Paramètres!$L$7:$L$41,$AB262)&lt;=INDEX(Paramètres!$M$7:$M$41,$AB262),AND($AC262&gt;=INDEX(Paramètres!$L$7:$L$41,$AB262),$AC262&lt;=INDEX(Paramètres!$M$7:$M$41,$AB262)),OR($AC262&gt;=INDEX(Paramètres!$L$7:$L$41,$AB262),$AC262&lt;=INDEX(Paramètres!$M$7:$M$41,$AB262))))),1,0))</f>
        <v>0</v>
      </c>
      <c r="AE262" s="46">
        <f>IF($X262="",0,IF(INDEX(Fertilisants!$C$6:$C$45,$X262)="Oui",1,0))</f>
        <v>0</v>
      </c>
      <c r="AF262" s="46" t="str">
        <f t="shared" ref="AF262:AF325" si="36">IF($G262="","",IF($G262="Type III","Minéral","Organique"))</f>
        <v/>
      </c>
      <c r="AG262" s="46" t="str">
        <f t="shared" ref="AG262:AG325" si="37">IF(OR($H262="",$M262=""),"",$H262*$M262)</f>
        <v/>
      </c>
      <c r="AH262" s="46" t="str">
        <f t="shared" ref="AH262:AH325" si="38">IF(OR($H262="",$N262=""),"",$H262*$N262)</f>
        <v/>
      </c>
      <c r="AI262" s="46" t="str">
        <f t="shared" ref="AI262:AI325" si="39">IF(OR($H262="",$O262=""),"",$H262*$O262)</f>
        <v/>
      </c>
    </row>
    <row r="263" spans="1:35" ht="18" customHeight="1" x14ac:dyDescent="0.25">
      <c r="A263" s="42" t="str">
        <f>IF(B263="","",COUNT($B$6:B263))</f>
        <v/>
      </c>
      <c r="B263" s="26"/>
      <c r="C263" s="5"/>
      <c r="D263" s="28" t="str">
        <f>IF($W263="","",INDEX(Îlots!$N$6:$N$65,$W263))</f>
        <v/>
      </c>
      <c r="E263" s="5"/>
      <c r="F263" s="5"/>
      <c r="G263" s="30" t="str">
        <f>IF($X263="","",INDEX(Fertilisants!$B$6:$B$45,$X263))</f>
        <v/>
      </c>
      <c r="H263" s="43"/>
      <c r="I263" s="44"/>
      <c r="J263" s="30" t="str">
        <f>IF($X263="","",INDEX(Fertilisants!$D$6:$D$45,$X263))</f>
        <v/>
      </c>
      <c r="K263" s="35" t="str">
        <f t="shared" si="32"/>
        <v/>
      </c>
      <c r="L263" s="36" t="str">
        <f>IF(OR($I263="",$X263=""),"",$I263*N(INDEX(Fertilisants!$E$6:$E$45,$X263)))</f>
        <v/>
      </c>
      <c r="M263" s="36" t="str">
        <f>IF(OR($I263="",$X263=""),"",$I263*N(INDEX(Fertilisants!$G$6:$G$45,$X263)))</f>
        <v/>
      </c>
      <c r="N263" s="36" t="str">
        <f>IF(OR($I263="",$X263=""),"",$I263*N(INDEX(Fertilisants!$H$6:$H$45,$X263)))</f>
        <v/>
      </c>
      <c r="O263" s="36" t="str">
        <f>IF(OR($I263="",$X263=""),"",$I263*N(INDEX(Fertilisants!$I$6:$I$45,$X263)))</f>
        <v/>
      </c>
      <c r="P263" s="36" t="str">
        <f t="shared" si="33"/>
        <v/>
      </c>
      <c r="Q263" s="5"/>
      <c r="R263" s="5"/>
      <c r="S263" s="8"/>
      <c r="T263" s="45" t="str">
        <f t="shared" si="34"/>
        <v/>
      </c>
      <c r="U263" s="5"/>
      <c r="W263" s="46" t="str">
        <f>IF($C263="","",IFERROR(MATCH($C263,Îlots!$C$6:$C$65,0),""))</f>
        <v/>
      </c>
      <c r="X263" s="46" t="str">
        <f>IF($F263="","",IFERROR(MATCH($F263,Fertilisants!$A$6:$A$45,0),""))</f>
        <v/>
      </c>
      <c r="Y263" s="46" t="str">
        <f>IF($W263="","",INDEX(Îlots!$D$6:$D$65,$W263))</f>
        <v/>
      </c>
      <c r="Z263" s="46" t="str">
        <f>IF($W263="","",INDEX(Îlots!$F$6:$F$65,$W263))</f>
        <v/>
      </c>
      <c r="AA263" s="46" t="str">
        <f>IF($W263="","",IF($E263=ApportCouvert,OccCouvert,INDEX(Îlots!$O$6:$O$65,$W263)))</f>
        <v/>
      </c>
      <c r="AB263" s="46" t="str">
        <f>IF(OR($AA263="",$G263="",$Z263="Non"),"",IFERROR(MATCH($AA263&amp;" | "&amp;$G263,Paramètres!$I$7:$I$41,0),""))</f>
        <v/>
      </c>
      <c r="AC263" s="46" t="str">
        <f t="shared" si="35"/>
        <v/>
      </c>
      <c r="AD263" s="46">
        <f>IF(OR($AB263="",$AC263=""),0,IF(OR(AND(INDEX(Paramètres!$J$7:$J$41,$AB263)&gt;0,IF(INDEX(Paramètres!$J$7:$J$41,$AB263)&lt;=INDEX(Paramètres!$K$7:$K$41,$AB263),AND($AC263&gt;=INDEX(Paramètres!$J$7:$J$41,$AB263),$AC263&lt;=INDEX(Paramètres!$K$7:$K$41,$AB263)),OR($AC263&gt;=INDEX(Paramètres!$J$7:$J$41,$AB263),$AC263&lt;=INDEX(Paramètres!$K$7:$K$41,$AB263)))),AND(INDEX(Paramètres!$L$7:$L$41,$AB263)&gt;0,IF(INDEX(Paramètres!$L$7:$L$41,$AB263)&lt;=INDEX(Paramètres!$M$7:$M$41,$AB263),AND($AC263&gt;=INDEX(Paramètres!$L$7:$L$41,$AB263),$AC263&lt;=INDEX(Paramètres!$M$7:$M$41,$AB263)),OR($AC263&gt;=INDEX(Paramètres!$L$7:$L$41,$AB263),$AC263&lt;=INDEX(Paramètres!$M$7:$M$41,$AB263))))),1,0))</f>
        <v>0</v>
      </c>
      <c r="AE263" s="46">
        <f>IF($X263="",0,IF(INDEX(Fertilisants!$C$6:$C$45,$X263)="Oui",1,0))</f>
        <v>0</v>
      </c>
      <c r="AF263" s="46" t="str">
        <f t="shared" si="36"/>
        <v/>
      </c>
      <c r="AG263" s="46" t="str">
        <f t="shared" si="37"/>
        <v/>
      </c>
      <c r="AH263" s="46" t="str">
        <f t="shared" si="38"/>
        <v/>
      </c>
      <c r="AI263" s="46" t="str">
        <f t="shared" si="39"/>
        <v/>
      </c>
    </row>
    <row r="264" spans="1:35" ht="18" customHeight="1" x14ac:dyDescent="0.25">
      <c r="A264" s="42" t="str">
        <f>IF(B264="","",COUNT($B$6:B264))</f>
        <v/>
      </c>
      <c r="B264" s="26"/>
      <c r="C264" s="5"/>
      <c r="D264" s="28" t="str">
        <f>IF($W264="","",INDEX(Îlots!$N$6:$N$65,$W264))</f>
        <v/>
      </c>
      <c r="E264" s="5"/>
      <c r="F264" s="5"/>
      <c r="G264" s="30" t="str">
        <f>IF($X264="","",INDEX(Fertilisants!$B$6:$B$45,$X264))</f>
        <v/>
      </c>
      <c r="H264" s="43"/>
      <c r="I264" s="44"/>
      <c r="J264" s="30" t="str">
        <f>IF($X264="","",INDEX(Fertilisants!$D$6:$D$45,$X264))</f>
        <v/>
      </c>
      <c r="K264" s="35" t="str">
        <f t="shared" si="32"/>
        <v/>
      </c>
      <c r="L264" s="36" t="str">
        <f>IF(OR($I264="",$X264=""),"",$I264*N(INDEX(Fertilisants!$E$6:$E$45,$X264)))</f>
        <v/>
      </c>
      <c r="M264" s="36" t="str">
        <f>IF(OR($I264="",$X264=""),"",$I264*N(INDEX(Fertilisants!$G$6:$G$45,$X264)))</f>
        <v/>
      </c>
      <c r="N264" s="36" t="str">
        <f>IF(OR($I264="",$X264=""),"",$I264*N(INDEX(Fertilisants!$H$6:$H$45,$X264)))</f>
        <v/>
      </c>
      <c r="O264" s="36" t="str">
        <f>IF(OR($I264="",$X264=""),"",$I264*N(INDEX(Fertilisants!$I$6:$I$45,$X264)))</f>
        <v/>
      </c>
      <c r="P264" s="36" t="str">
        <f t="shared" si="33"/>
        <v/>
      </c>
      <c r="Q264" s="5"/>
      <c r="R264" s="5"/>
      <c r="S264" s="8"/>
      <c r="T264" s="45" t="str">
        <f t="shared" si="34"/>
        <v/>
      </c>
      <c r="U264" s="5"/>
      <c r="W264" s="46" t="str">
        <f>IF($C264="","",IFERROR(MATCH($C264,Îlots!$C$6:$C$65,0),""))</f>
        <v/>
      </c>
      <c r="X264" s="46" t="str">
        <f>IF($F264="","",IFERROR(MATCH($F264,Fertilisants!$A$6:$A$45,0),""))</f>
        <v/>
      </c>
      <c r="Y264" s="46" t="str">
        <f>IF($W264="","",INDEX(Îlots!$D$6:$D$65,$W264))</f>
        <v/>
      </c>
      <c r="Z264" s="46" t="str">
        <f>IF($W264="","",INDEX(Îlots!$F$6:$F$65,$W264))</f>
        <v/>
      </c>
      <c r="AA264" s="46" t="str">
        <f>IF($W264="","",IF($E264=ApportCouvert,OccCouvert,INDEX(Îlots!$O$6:$O$65,$W264)))</f>
        <v/>
      </c>
      <c r="AB264" s="46" t="str">
        <f>IF(OR($AA264="",$G264="",$Z264="Non"),"",IFERROR(MATCH($AA264&amp;" | "&amp;$G264,Paramètres!$I$7:$I$41,0),""))</f>
        <v/>
      </c>
      <c r="AC264" s="46" t="str">
        <f t="shared" si="35"/>
        <v/>
      </c>
      <c r="AD264" s="46">
        <f>IF(OR($AB264="",$AC264=""),0,IF(OR(AND(INDEX(Paramètres!$J$7:$J$41,$AB264)&gt;0,IF(INDEX(Paramètres!$J$7:$J$41,$AB264)&lt;=INDEX(Paramètres!$K$7:$K$41,$AB264),AND($AC264&gt;=INDEX(Paramètres!$J$7:$J$41,$AB264),$AC264&lt;=INDEX(Paramètres!$K$7:$K$41,$AB264)),OR($AC264&gt;=INDEX(Paramètres!$J$7:$J$41,$AB264),$AC264&lt;=INDEX(Paramètres!$K$7:$K$41,$AB264)))),AND(INDEX(Paramètres!$L$7:$L$41,$AB264)&gt;0,IF(INDEX(Paramètres!$L$7:$L$41,$AB264)&lt;=INDEX(Paramètres!$M$7:$M$41,$AB264),AND($AC264&gt;=INDEX(Paramètres!$L$7:$L$41,$AB264),$AC264&lt;=INDEX(Paramètres!$M$7:$M$41,$AB264)),OR($AC264&gt;=INDEX(Paramètres!$L$7:$L$41,$AB264),$AC264&lt;=INDEX(Paramètres!$M$7:$M$41,$AB264))))),1,0))</f>
        <v>0</v>
      </c>
      <c r="AE264" s="46">
        <f>IF($X264="",0,IF(INDEX(Fertilisants!$C$6:$C$45,$X264)="Oui",1,0))</f>
        <v>0</v>
      </c>
      <c r="AF264" s="46" t="str">
        <f t="shared" si="36"/>
        <v/>
      </c>
      <c r="AG264" s="46" t="str">
        <f t="shared" si="37"/>
        <v/>
      </c>
      <c r="AH264" s="46" t="str">
        <f t="shared" si="38"/>
        <v/>
      </c>
      <c r="AI264" s="46" t="str">
        <f t="shared" si="39"/>
        <v/>
      </c>
    </row>
    <row r="265" spans="1:35" ht="18" customHeight="1" x14ac:dyDescent="0.25">
      <c r="A265" s="42" t="str">
        <f>IF(B265="","",COUNT($B$6:B265))</f>
        <v/>
      </c>
      <c r="B265" s="26"/>
      <c r="C265" s="5"/>
      <c r="D265" s="28" t="str">
        <f>IF($W265="","",INDEX(Îlots!$N$6:$N$65,$W265))</f>
        <v/>
      </c>
      <c r="E265" s="5"/>
      <c r="F265" s="5"/>
      <c r="G265" s="30" t="str">
        <f>IF($X265="","",INDEX(Fertilisants!$B$6:$B$45,$X265))</f>
        <v/>
      </c>
      <c r="H265" s="43"/>
      <c r="I265" s="44"/>
      <c r="J265" s="30" t="str">
        <f>IF($X265="","",INDEX(Fertilisants!$D$6:$D$45,$X265))</f>
        <v/>
      </c>
      <c r="K265" s="35" t="str">
        <f t="shared" si="32"/>
        <v/>
      </c>
      <c r="L265" s="36" t="str">
        <f>IF(OR($I265="",$X265=""),"",$I265*N(INDEX(Fertilisants!$E$6:$E$45,$X265)))</f>
        <v/>
      </c>
      <c r="M265" s="36" t="str">
        <f>IF(OR($I265="",$X265=""),"",$I265*N(INDEX(Fertilisants!$G$6:$G$45,$X265)))</f>
        <v/>
      </c>
      <c r="N265" s="36" t="str">
        <f>IF(OR($I265="",$X265=""),"",$I265*N(INDEX(Fertilisants!$H$6:$H$45,$X265)))</f>
        <v/>
      </c>
      <c r="O265" s="36" t="str">
        <f>IF(OR($I265="",$X265=""),"",$I265*N(INDEX(Fertilisants!$I$6:$I$45,$X265)))</f>
        <v/>
      </c>
      <c r="P265" s="36" t="str">
        <f t="shared" si="33"/>
        <v/>
      </c>
      <c r="Q265" s="5"/>
      <c r="R265" s="5"/>
      <c r="S265" s="8"/>
      <c r="T265" s="45" t="str">
        <f t="shared" si="34"/>
        <v/>
      </c>
      <c r="U265" s="5"/>
      <c r="W265" s="46" t="str">
        <f>IF($C265="","",IFERROR(MATCH($C265,Îlots!$C$6:$C$65,0),""))</f>
        <v/>
      </c>
      <c r="X265" s="46" t="str">
        <f>IF($F265="","",IFERROR(MATCH($F265,Fertilisants!$A$6:$A$45,0),""))</f>
        <v/>
      </c>
      <c r="Y265" s="46" t="str">
        <f>IF($W265="","",INDEX(Îlots!$D$6:$D$65,$W265))</f>
        <v/>
      </c>
      <c r="Z265" s="46" t="str">
        <f>IF($W265="","",INDEX(Îlots!$F$6:$F$65,$W265))</f>
        <v/>
      </c>
      <c r="AA265" s="46" t="str">
        <f>IF($W265="","",IF($E265=ApportCouvert,OccCouvert,INDEX(Îlots!$O$6:$O$65,$W265)))</f>
        <v/>
      </c>
      <c r="AB265" s="46" t="str">
        <f>IF(OR($AA265="",$G265="",$Z265="Non"),"",IFERROR(MATCH($AA265&amp;" | "&amp;$G265,Paramètres!$I$7:$I$41,0),""))</f>
        <v/>
      </c>
      <c r="AC265" s="46" t="str">
        <f t="shared" si="35"/>
        <v/>
      </c>
      <c r="AD265" s="46">
        <f>IF(OR($AB265="",$AC265=""),0,IF(OR(AND(INDEX(Paramètres!$J$7:$J$41,$AB265)&gt;0,IF(INDEX(Paramètres!$J$7:$J$41,$AB265)&lt;=INDEX(Paramètres!$K$7:$K$41,$AB265),AND($AC265&gt;=INDEX(Paramètres!$J$7:$J$41,$AB265),$AC265&lt;=INDEX(Paramètres!$K$7:$K$41,$AB265)),OR($AC265&gt;=INDEX(Paramètres!$J$7:$J$41,$AB265),$AC265&lt;=INDEX(Paramètres!$K$7:$K$41,$AB265)))),AND(INDEX(Paramètres!$L$7:$L$41,$AB265)&gt;0,IF(INDEX(Paramètres!$L$7:$L$41,$AB265)&lt;=INDEX(Paramètres!$M$7:$M$41,$AB265),AND($AC265&gt;=INDEX(Paramètres!$L$7:$L$41,$AB265),$AC265&lt;=INDEX(Paramètres!$M$7:$M$41,$AB265)),OR($AC265&gt;=INDEX(Paramètres!$L$7:$L$41,$AB265),$AC265&lt;=INDEX(Paramètres!$M$7:$M$41,$AB265))))),1,0))</f>
        <v>0</v>
      </c>
      <c r="AE265" s="46">
        <f>IF($X265="",0,IF(INDEX(Fertilisants!$C$6:$C$45,$X265)="Oui",1,0))</f>
        <v>0</v>
      </c>
      <c r="AF265" s="46" t="str">
        <f t="shared" si="36"/>
        <v/>
      </c>
      <c r="AG265" s="46" t="str">
        <f t="shared" si="37"/>
        <v/>
      </c>
      <c r="AH265" s="46" t="str">
        <f t="shared" si="38"/>
        <v/>
      </c>
      <c r="AI265" s="46" t="str">
        <f t="shared" si="39"/>
        <v/>
      </c>
    </row>
    <row r="266" spans="1:35" ht="18" customHeight="1" x14ac:dyDescent="0.25">
      <c r="A266" s="42" t="str">
        <f>IF(B266="","",COUNT($B$6:B266))</f>
        <v/>
      </c>
      <c r="B266" s="26"/>
      <c r="C266" s="5"/>
      <c r="D266" s="28" t="str">
        <f>IF($W266="","",INDEX(Îlots!$N$6:$N$65,$W266))</f>
        <v/>
      </c>
      <c r="E266" s="5"/>
      <c r="F266" s="5"/>
      <c r="G266" s="30" t="str">
        <f>IF($X266="","",INDEX(Fertilisants!$B$6:$B$45,$X266))</f>
        <v/>
      </c>
      <c r="H266" s="43"/>
      <c r="I266" s="44"/>
      <c r="J266" s="30" t="str">
        <f>IF($X266="","",INDEX(Fertilisants!$D$6:$D$45,$X266))</f>
        <v/>
      </c>
      <c r="K266" s="35" t="str">
        <f t="shared" si="32"/>
        <v/>
      </c>
      <c r="L266" s="36" t="str">
        <f>IF(OR($I266="",$X266=""),"",$I266*N(INDEX(Fertilisants!$E$6:$E$45,$X266)))</f>
        <v/>
      </c>
      <c r="M266" s="36" t="str">
        <f>IF(OR($I266="",$X266=""),"",$I266*N(INDEX(Fertilisants!$G$6:$G$45,$X266)))</f>
        <v/>
      </c>
      <c r="N266" s="36" t="str">
        <f>IF(OR($I266="",$X266=""),"",$I266*N(INDEX(Fertilisants!$H$6:$H$45,$X266)))</f>
        <v/>
      </c>
      <c r="O266" s="36" t="str">
        <f>IF(OR($I266="",$X266=""),"",$I266*N(INDEX(Fertilisants!$I$6:$I$45,$X266)))</f>
        <v/>
      </c>
      <c r="P266" s="36" t="str">
        <f t="shared" si="33"/>
        <v/>
      </c>
      <c r="Q266" s="5"/>
      <c r="R266" s="5"/>
      <c r="S266" s="8"/>
      <c r="T266" s="45" t="str">
        <f t="shared" si="34"/>
        <v/>
      </c>
      <c r="U266" s="5"/>
      <c r="W266" s="46" t="str">
        <f>IF($C266="","",IFERROR(MATCH($C266,Îlots!$C$6:$C$65,0),""))</f>
        <v/>
      </c>
      <c r="X266" s="46" t="str">
        <f>IF($F266="","",IFERROR(MATCH($F266,Fertilisants!$A$6:$A$45,0),""))</f>
        <v/>
      </c>
      <c r="Y266" s="46" t="str">
        <f>IF($W266="","",INDEX(Îlots!$D$6:$D$65,$W266))</f>
        <v/>
      </c>
      <c r="Z266" s="46" t="str">
        <f>IF($W266="","",INDEX(Îlots!$F$6:$F$65,$W266))</f>
        <v/>
      </c>
      <c r="AA266" s="46" t="str">
        <f>IF($W266="","",IF($E266=ApportCouvert,OccCouvert,INDEX(Îlots!$O$6:$O$65,$W266)))</f>
        <v/>
      </c>
      <c r="AB266" s="46" t="str">
        <f>IF(OR($AA266="",$G266="",$Z266="Non"),"",IFERROR(MATCH($AA266&amp;" | "&amp;$G266,Paramètres!$I$7:$I$41,0),""))</f>
        <v/>
      </c>
      <c r="AC266" s="46" t="str">
        <f t="shared" si="35"/>
        <v/>
      </c>
      <c r="AD266" s="46">
        <f>IF(OR($AB266="",$AC266=""),0,IF(OR(AND(INDEX(Paramètres!$J$7:$J$41,$AB266)&gt;0,IF(INDEX(Paramètres!$J$7:$J$41,$AB266)&lt;=INDEX(Paramètres!$K$7:$K$41,$AB266),AND($AC266&gt;=INDEX(Paramètres!$J$7:$J$41,$AB266),$AC266&lt;=INDEX(Paramètres!$K$7:$K$41,$AB266)),OR($AC266&gt;=INDEX(Paramètres!$J$7:$J$41,$AB266),$AC266&lt;=INDEX(Paramètres!$K$7:$K$41,$AB266)))),AND(INDEX(Paramètres!$L$7:$L$41,$AB266)&gt;0,IF(INDEX(Paramètres!$L$7:$L$41,$AB266)&lt;=INDEX(Paramètres!$M$7:$M$41,$AB266),AND($AC266&gt;=INDEX(Paramètres!$L$7:$L$41,$AB266),$AC266&lt;=INDEX(Paramètres!$M$7:$M$41,$AB266)),OR($AC266&gt;=INDEX(Paramètres!$L$7:$L$41,$AB266),$AC266&lt;=INDEX(Paramètres!$M$7:$M$41,$AB266))))),1,0))</f>
        <v>0</v>
      </c>
      <c r="AE266" s="46">
        <f>IF($X266="",0,IF(INDEX(Fertilisants!$C$6:$C$45,$X266)="Oui",1,0))</f>
        <v>0</v>
      </c>
      <c r="AF266" s="46" t="str">
        <f t="shared" si="36"/>
        <v/>
      </c>
      <c r="AG266" s="46" t="str">
        <f t="shared" si="37"/>
        <v/>
      </c>
      <c r="AH266" s="46" t="str">
        <f t="shared" si="38"/>
        <v/>
      </c>
      <c r="AI266" s="46" t="str">
        <f t="shared" si="39"/>
        <v/>
      </c>
    </row>
    <row r="267" spans="1:35" ht="18" customHeight="1" x14ac:dyDescent="0.25">
      <c r="A267" s="42" t="str">
        <f>IF(B267="","",COUNT($B$6:B267))</f>
        <v/>
      </c>
      <c r="B267" s="26"/>
      <c r="C267" s="5"/>
      <c r="D267" s="28" t="str">
        <f>IF($W267="","",INDEX(Îlots!$N$6:$N$65,$W267))</f>
        <v/>
      </c>
      <c r="E267" s="5"/>
      <c r="F267" s="5"/>
      <c r="G267" s="30" t="str">
        <f>IF($X267="","",INDEX(Fertilisants!$B$6:$B$45,$X267))</f>
        <v/>
      </c>
      <c r="H267" s="43"/>
      <c r="I267" s="44"/>
      <c r="J267" s="30" t="str">
        <f>IF($X267="","",INDEX(Fertilisants!$D$6:$D$45,$X267))</f>
        <v/>
      </c>
      <c r="K267" s="35" t="str">
        <f t="shared" si="32"/>
        <v/>
      </c>
      <c r="L267" s="36" t="str">
        <f>IF(OR($I267="",$X267=""),"",$I267*N(INDEX(Fertilisants!$E$6:$E$45,$X267)))</f>
        <v/>
      </c>
      <c r="M267" s="36" t="str">
        <f>IF(OR($I267="",$X267=""),"",$I267*N(INDEX(Fertilisants!$G$6:$G$45,$X267)))</f>
        <v/>
      </c>
      <c r="N267" s="36" t="str">
        <f>IF(OR($I267="",$X267=""),"",$I267*N(INDEX(Fertilisants!$H$6:$H$45,$X267)))</f>
        <v/>
      </c>
      <c r="O267" s="36" t="str">
        <f>IF(OR($I267="",$X267=""),"",$I267*N(INDEX(Fertilisants!$I$6:$I$45,$X267)))</f>
        <v/>
      </c>
      <c r="P267" s="36" t="str">
        <f t="shared" si="33"/>
        <v/>
      </c>
      <c r="Q267" s="5"/>
      <c r="R267" s="5"/>
      <c r="S267" s="8"/>
      <c r="T267" s="45" t="str">
        <f t="shared" si="34"/>
        <v/>
      </c>
      <c r="U267" s="5"/>
      <c r="W267" s="46" t="str">
        <f>IF($C267="","",IFERROR(MATCH($C267,Îlots!$C$6:$C$65,0),""))</f>
        <v/>
      </c>
      <c r="X267" s="46" t="str">
        <f>IF($F267="","",IFERROR(MATCH($F267,Fertilisants!$A$6:$A$45,0),""))</f>
        <v/>
      </c>
      <c r="Y267" s="46" t="str">
        <f>IF($W267="","",INDEX(Îlots!$D$6:$D$65,$W267))</f>
        <v/>
      </c>
      <c r="Z267" s="46" t="str">
        <f>IF($W267="","",INDEX(Îlots!$F$6:$F$65,$W267))</f>
        <v/>
      </c>
      <c r="AA267" s="46" t="str">
        <f>IF($W267="","",IF($E267=ApportCouvert,OccCouvert,INDEX(Îlots!$O$6:$O$65,$W267)))</f>
        <v/>
      </c>
      <c r="AB267" s="46" t="str">
        <f>IF(OR($AA267="",$G267="",$Z267="Non"),"",IFERROR(MATCH($AA267&amp;" | "&amp;$G267,Paramètres!$I$7:$I$41,0),""))</f>
        <v/>
      </c>
      <c r="AC267" s="46" t="str">
        <f t="shared" si="35"/>
        <v/>
      </c>
      <c r="AD267" s="46">
        <f>IF(OR($AB267="",$AC267=""),0,IF(OR(AND(INDEX(Paramètres!$J$7:$J$41,$AB267)&gt;0,IF(INDEX(Paramètres!$J$7:$J$41,$AB267)&lt;=INDEX(Paramètres!$K$7:$K$41,$AB267),AND($AC267&gt;=INDEX(Paramètres!$J$7:$J$41,$AB267),$AC267&lt;=INDEX(Paramètres!$K$7:$K$41,$AB267)),OR($AC267&gt;=INDEX(Paramètres!$J$7:$J$41,$AB267),$AC267&lt;=INDEX(Paramètres!$K$7:$K$41,$AB267)))),AND(INDEX(Paramètres!$L$7:$L$41,$AB267)&gt;0,IF(INDEX(Paramètres!$L$7:$L$41,$AB267)&lt;=INDEX(Paramètres!$M$7:$M$41,$AB267),AND($AC267&gt;=INDEX(Paramètres!$L$7:$L$41,$AB267),$AC267&lt;=INDEX(Paramètres!$M$7:$M$41,$AB267)),OR($AC267&gt;=INDEX(Paramètres!$L$7:$L$41,$AB267),$AC267&lt;=INDEX(Paramètres!$M$7:$M$41,$AB267))))),1,0))</f>
        <v>0</v>
      </c>
      <c r="AE267" s="46">
        <f>IF($X267="",0,IF(INDEX(Fertilisants!$C$6:$C$45,$X267)="Oui",1,0))</f>
        <v>0</v>
      </c>
      <c r="AF267" s="46" t="str">
        <f t="shared" si="36"/>
        <v/>
      </c>
      <c r="AG267" s="46" t="str">
        <f t="shared" si="37"/>
        <v/>
      </c>
      <c r="AH267" s="46" t="str">
        <f t="shared" si="38"/>
        <v/>
      </c>
      <c r="AI267" s="46" t="str">
        <f t="shared" si="39"/>
        <v/>
      </c>
    </row>
    <row r="268" spans="1:35" ht="18" customHeight="1" x14ac:dyDescent="0.25">
      <c r="A268" s="42" t="str">
        <f>IF(B268="","",COUNT($B$6:B268))</f>
        <v/>
      </c>
      <c r="B268" s="26"/>
      <c r="C268" s="5"/>
      <c r="D268" s="28" t="str">
        <f>IF($W268="","",INDEX(Îlots!$N$6:$N$65,$W268))</f>
        <v/>
      </c>
      <c r="E268" s="5"/>
      <c r="F268" s="5"/>
      <c r="G268" s="30" t="str">
        <f>IF($X268="","",INDEX(Fertilisants!$B$6:$B$45,$X268))</f>
        <v/>
      </c>
      <c r="H268" s="43"/>
      <c r="I268" s="44"/>
      <c r="J268" s="30" t="str">
        <f>IF($X268="","",INDEX(Fertilisants!$D$6:$D$45,$X268))</f>
        <v/>
      </c>
      <c r="K268" s="35" t="str">
        <f t="shared" si="32"/>
        <v/>
      </c>
      <c r="L268" s="36" t="str">
        <f>IF(OR($I268="",$X268=""),"",$I268*N(INDEX(Fertilisants!$E$6:$E$45,$X268)))</f>
        <v/>
      </c>
      <c r="M268" s="36" t="str">
        <f>IF(OR($I268="",$X268=""),"",$I268*N(INDEX(Fertilisants!$G$6:$G$45,$X268)))</f>
        <v/>
      </c>
      <c r="N268" s="36" t="str">
        <f>IF(OR($I268="",$X268=""),"",$I268*N(INDEX(Fertilisants!$H$6:$H$45,$X268)))</f>
        <v/>
      </c>
      <c r="O268" s="36" t="str">
        <f>IF(OR($I268="",$X268=""),"",$I268*N(INDEX(Fertilisants!$I$6:$I$45,$X268)))</f>
        <v/>
      </c>
      <c r="P268" s="36" t="str">
        <f t="shared" si="33"/>
        <v/>
      </c>
      <c r="Q268" s="5"/>
      <c r="R268" s="5"/>
      <c r="S268" s="8"/>
      <c r="T268" s="45" t="str">
        <f t="shared" si="34"/>
        <v/>
      </c>
      <c r="U268" s="5"/>
      <c r="W268" s="46" t="str">
        <f>IF($C268="","",IFERROR(MATCH($C268,Îlots!$C$6:$C$65,0),""))</f>
        <v/>
      </c>
      <c r="X268" s="46" t="str">
        <f>IF($F268="","",IFERROR(MATCH($F268,Fertilisants!$A$6:$A$45,0),""))</f>
        <v/>
      </c>
      <c r="Y268" s="46" t="str">
        <f>IF($W268="","",INDEX(Îlots!$D$6:$D$65,$W268))</f>
        <v/>
      </c>
      <c r="Z268" s="46" t="str">
        <f>IF($W268="","",INDEX(Îlots!$F$6:$F$65,$W268))</f>
        <v/>
      </c>
      <c r="AA268" s="46" t="str">
        <f>IF($W268="","",IF($E268=ApportCouvert,OccCouvert,INDEX(Îlots!$O$6:$O$65,$W268)))</f>
        <v/>
      </c>
      <c r="AB268" s="46" t="str">
        <f>IF(OR($AA268="",$G268="",$Z268="Non"),"",IFERROR(MATCH($AA268&amp;" | "&amp;$G268,Paramètres!$I$7:$I$41,0),""))</f>
        <v/>
      </c>
      <c r="AC268" s="46" t="str">
        <f t="shared" si="35"/>
        <v/>
      </c>
      <c r="AD268" s="46">
        <f>IF(OR($AB268="",$AC268=""),0,IF(OR(AND(INDEX(Paramètres!$J$7:$J$41,$AB268)&gt;0,IF(INDEX(Paramètres!$J$7:$J$41,$AB268)&lt;=INDEX(Paramètres!$K$7:$K$41,$AB268),AND($AC268&gt;=INDEX(Paramètres!$J$7:$J$41,$AB268),$AC268&lt;=INDEX(Paramètres!$K$7:$K$41,$AB268)),OR($AC268&gt;=INDEX(Paramètres!$J$7:$J$41,$AB268),$AC268&lt;=INDEX(Paramètres!$K$7:$K$41,$AB268)))),AND(INDEX(Paramètres!$L$7:$L$41,$AB268)&gt;0,IF(INDEX(Paramètres!$L$7:$L$41,$AB268)&lt;=INDEX(Paramètres!$M$7:$M$41,$AB268),AND($AC268&gt;=INDEX(Paramètres!$L$7:$L$41,$AB268),$AC268&lt;=INDEX(Paramètres!$M$7:$M$41,$AB268)),OR($AC268&gt;=INDEX(Paramètres!$L$7:$L$41,$AB268),$AC268&lt;=INDEX(Paramètres!$M$7:$M$41,$AB268))))),1,0))</f>
        <v>0</v>
      </c>
      <c r="AE268" s="46">
        <f>IF($X268="",0,IF(INDEX(Fertilisants!$C$6:$C$45,$X268)="Oui",1,0))</f>
        <v>0</v>
      </c>
      <c r="AF268" s="46" t="str">
        <f t="shared" si="36"/>
        <v/>
      </c>
      <c r="AG268" s="46" t="str">
        <f t="shared" si="37"/>
        <v/>
      </c>
      <c r="AH268" s="46" t="str">
        <f t="shared" si="38"/>
        <v/>
      </c>
      <c r="AI268" s="46" t="str">
        <f t="shared" si="39"/>
        <v/>
      </c>
    </row>
    <row r="269" spans="1:35" ht="18" customHeight="1" x14ac:dyDescent="0.25">
      <c r="A269" s="42" t="str">
        <f>IF(B269="","",COUNT($B$6:B269))</f>
        <v/>
      </c>
      <c r="B269" s="26"/>
      <c r="C269" s="5"/>
      <c r="D269" s="28" t="str">
        <f>IF($W269="","",INDEX(Îlots!$N$6:$N$65,$W269))</f>
        <v/>
      </c>
      <c r="E269" s="5"/>
      <c r="F269" s="5"/>
      <c r="G269" s="30" t="str">
        <f>IF($X269="","",INDEX(Fertilisants!$B$6:$B$45,$X269))</f>
        <v/>
      </c>
      <c r="H269" s="43"/>
      <c r="I269" s="44"/>
      <c r="J269" s="30" t="str">
        <f>IF($X269="","",INDEX(Fertilisants!$D$6:$D$45,$X269))</f>
        <v/>
      </c>
      <c r="K269" s="35" t="str">
        <f t="shared" si="32"/>
        <v/>
      </c>
      <c r="L269" s="36" t="str">
        <f>IF(OR($I269="",$X269=""),"",$I269*N(INDEX(Fertilisants!$E$6:$E$45,$X269)))</f>
        <v/>
      </c>
      <c r="M269" s="36" t="str">
        <f>IF(OR($I269="",$X269=""),"",$I269*N(INDEX(Fertilisants!$G$6:$G$45,$X269)))</f>
        <v/>
      </c>
      <c r="N269" s="36" t="str">
        <f>IF(OR($I269="",$X269=""),"",$I269*N(INDEX(Fertilisants!$H$6:$H$45,$X269)))</f>
        <v/>
      </c>
      <c r="O269" s="36" t="str">
        <f>IF(OR($I269="",$X269=""),"",$I269*N(INDEX(Fertilisants!$I$6:$I$45,$X269)))</f>
        <v/>
      </c>
      <c r="P269" s="36" t="str">
        <f t="shared" si="33"/>
        <v/>
      </c>
      <c r="Q269" s="5"/>
      <c r="R269" s="5"/>
      <c r="S269" s="8"/>
      <c r="T269" s="45" t="str">
        <f t="shared" si="34"/>
        <v/>
      </c>
      <c r="U269" s="5"/>
      <c r="W269" s="46" t="str">
        <f>IF($C269="","",IFERROR(MATCH($C269,Îlots!$C$6:$C$65,0),""))</f>
        <v/>
      </c>
      <c r="X269" s="46" t="str">
        <f>IF($F269="","",IFERROR(MATCH($F269,Fertilisants!$A$6:$A$45,0),""))</f>
        <v/>
      </c>
      <c r="Y269" s="46" t="str">
        <f>IF($W269="","",INDEX(Îlots!$D$6:$D$65,$W269))</f>
        <v/>
      </c>
      <c r="Z269" s="46" t="str">
        <f>IF($W269="","",INDEX(Îlots!$F$6:$F$65,$W269))</f>
        <v/>
      </c>
      <c r="AA269" s="46" t="str">
        <f>IF($W269="","",IF($E269=ApportCouvert,OccCouvert,INDEX(Îlots!$O$6:$O$65,$W269)))</f>
        <v/>
      </c>
      <c r="AB269" s="46" t="str">
        <f>IF(OR($AA269="",$G269="",$Z269="Non"),"",IFERROR(MATCH($AA269&amp;" | "&amp;$G269,Paramètres!$I$7:$I$41,0),""))</f>
        <v/>
      </c>
      <c r="AC269" s="46" t="str">
        <f t="shared" si="35"/>
        <v/>
      </c>
      <c r="AD269" s="46">
        <f>IF(OR($AB269="",$AC269=""),0,IF(OR(AND(INDEX(Paramètres!$J$7:$J$41,$AB269)&gt;0,IF(INDEX(Paramètres!$J$7:$J$41,$AB269)&lt;=INDEX(Paramètres!$K$7:$K$41,$AB269),AND($AC269&gt;=INDEX(Paramètres!$J$7:$J$41,$AB269),$AC269&lt;=INDEX(Paramètres!$K$7:$K$41,$AB269)),OR($AC269&gt;=INDEX(Paramètres!$J$7:$J$41,$AB269),$AC269&lt;=INDEX(Paramètres!$K$7:$K$41,$AB269)))),AND(INDEX(Paramètres!$L$7:$L$41,$AB269)&gt;0,IF(INDEX(Paramètres!$L$7:$L$41,$AB269)&lt;=INDEX(Paramètres!$M$7:$M$41,$AB269),AND($AC269&gt;=INDEX(Paramètres!$L$7:$L$41,$AB269),$AC269&lt;=INDEX(Paramètres!$M$7:$M$41,$AB269)),OR($AC269&gt;=INDEX(Paramètres!$L$7:$L$41,$AB269),$AC269&lt;=INDEX(Paramètres!$M$7:$M$41,$AB269))))),1,0))</f>
        <v>0</v>
      </c>
      <c r="AE269" s="46">
        <f>IF($X269="",0,IF(INDEX(Fertilisants!$C$6:$C$45,$X269)="Oui",1,0))</f>
        <v>0</v>
      </c>
      <c r="AF269" s="46" t="str">
        <f t="shared" si="36"/>
        <v/>
      </c>
      <c r="AG269" s="46" t="str">
        <f t="shared" si="37"/>
        <v/>
      </c>
      <c r="AH269" s="46" t="str">
        <f t="shared" si="38"/>
        <v/>
      </c>
      <c r="AI269" s="46" t="str">
        <f t="shared" si="39"/>
        <v/>
      </c>
    </row>
    <row r="270" spans="1:35" ht="18" customHeight="1" x14ac:dyDescent="0.25">
      <c r="A270" s="42" t="str">
        <f>IF(B270="","",COUNT($B$6:B270))</f>
        <v/>
      </c>
      <c r="B270" s="26"/>
      <c r="C270" s="5"/>
      <c r="D270" s="28" t="str">
        <f>IF($W270="","",INDEX(Îlots!$N$6:$N$65,$W270))</f>
        <v/>
      </c>
      <c r="E270" s="5"/>
      <c r="F270" s="5"/>
      <c r="G270" s="30" t="str">
        <f>IF($X270="","",INDEX(Fertilisants!$B$6:$B$45,$X270))</f>
        <v/>
      </c>
      <c r="H270" s="43"/>
      <c r="I270" s="44"/>
      <c r="J270" s="30" t="str">
        <f>IF($X270="","",INDEX(Fertilisants!$D$6:$D$45,$X270))</f>
        <v/>
      </c>
      <c r="K270" s="35" t="str">
        <f t="shared" si="32"/>
        <v/>
      </c>
      <c r="L270" s="36" t="str">
        <f>IF(OR($I270="",$X270=""),"",$I270*N(INDEX(Fertilisants!$E$6:$E$45,$X270)))</f>
        <v/>
      </c>
      <c r="M270" s="36" t="str">
        <f>IF(OR($I270="",$X270=""),"",$I270*N(INDEX(Fertilisants!$G$6:$G$45,$X270)))</f>
        <v/>
      </c>
      <c r="N270" s="36" t="str">
        <f>IF(OR($I270="",$X270=""),"",$I270*N(INDEX(Fertilisants!$H$6:$H$45,$X270)))</f>
        <v/>
      </c>
      <c r="O270" s="36" t="str">
        <f>IF(OR($I270="",$X270=""),"",$I270*N(INDEX(Fertilisants!$I$6:$I$45,$X270)))</f>
        <v/>
      </c>
      <c r="P270" s="36" t="str">
        <f t="shared" si="33"/>
        <v/>
      </c>
      <c r="Q270" s="5"/>
      <c r="R270" s="5"/>
      <c r="S270" s="8"/>
      <c r="T270" s="45" t="str">
        <f t="shared" si="34"/>
        <v/>
      </c>
      <c r="U270" s="5"/>
      <c r="W270" s="46" t="str">
        <f>IF($C270="","",IFERROR(MATCH($C270,Îlots!$C$6:$C$65,0),""))</f>
        <v/>
      </c>
      <c r="X270" s="46" t="str">
        <f>IF($F270="","",IFERROR(MATCH($F270,Fertilisants!$A$6:$A$45,0),""))</f>
        <v/>
      </c>
      <c r="Y270" s="46" t="str">
        <f>IF($W270="","",INDEX(Îlots!$D$6:$D$65,$W270))</f>
        <v/>
      </c>
      <c r="Z270" s="46" t="str">
        <f>IF($W270="","",INDEX(Îlots!$F$6:$F$65,$W270))</f>
        <v/>
      </c>
      <c r="AA270" s="46" t="str">
        <f>IF($W270="","",IF($E270=ApportCouvert,OccCouvert,INDEX(Îlots!$O$6:$O$65,$W270)))</f>
        <v/>
      </c>
      <c r="AB270" s="46" t="str">
        <f>IF(OR($AA270="",$G270="",$Z270="Non"),"",IFERROR(MATCH($AA270&amp;" | "&amp;$G270,Paramètres!$I$7:$I$41,0),""))</f>
        <v/>
      </c>
      <c r="AC270" s="46" t="str">
        <f t="shared" si="35"/>
        <v/>
      </c>
      <c r="AD270" s="46">
        <f>IF(OR($AB270="",$AC270=""),0,IF(OR(AND(INDEX(Paramètres!$J$7:$J$41,$AB270)&gt;0,IF(INDEX(Paramètres!$J$7:$J$41,$AB270)&lt;=INDEX(Paramètres!$K$7:$K$41,$AB270),AND($AC270&gt;=INDEX(Paramètres!$J$7:$J$41,$AB270),$AC270&lt;=INDEX(Paramètres!$K$7:$K$41,$AB270)),OR($AC270&gt;=INDEX(Paramètres!$J$7:$J$41,$AB270),$AC270&lt;=INDEX(Paramètres!$K$7:$K$41,$AB270)))),AND(INDEX(Paramètres!$L$7:$L$41,$AB270)&gt;0,IF(INDEX(Paramètres!$L$7:$L$41,$AB270)&lt;=INDEX(Paramètres!$M$7:$M$41,$AB270),AND($AC270&gt;=INDEX(Paramètres!$L$7:$L$41,$AB270),$AC270&lt;=INDEX(Paramètres!$M$7:$M$41,$AB270)),OR($AC270&gt;=INDEX(Paramètres!$L$7:$L$41,$AB270),$AC270&lt;=INDEX(Paramètres!$M$7:$M$41,$AB270))))),1,0))</f>
        <v>0</v>
      </c>
      <c r="AE270" s="46">
        <f>IF($X270="",0,IF(INDEX(Fertilisants!$C$6:$C$45,$X270)="Oui",1,0))</f>
        <v>0</v>
      </c>
      <c r="AF270" s="46" t="str">
        <f t="shared" si="36"/>
        <v/>
      </c>
      <c r="AG270" s="46" t="str">
        <f t="shared" si="37"/>
        <v/>
      </c>
      <c r="AH270" s="46" t="str">
        <f t="shared" si="38"/>
        <v/>
      </c>
      <c r="AI270" s="46" t="str">
        <f t="shared" si="39"/>
        <v/>
      </c>
    </row>
    <row r="271" spans="1:35" ht="18" customHeight="1" x14ac:dyDescent="0.25">
      <c r="A271" s="42" t="str">
        <f>IF(B271="","",COUNT($B$6:B271))</f>
        <v/>
      </c>
      <c r="B271" s="26"/>
      <c r="C271" s="5"/>
      <c r="D271" s="28" t="str">
        <f>IF($W271="","",INDEX(Îlots!$N$6:$N$65,$W271))</f>
        <v/>
      </c>
      <c r="E271" s="5"/>
      <c r="F271" s="5"/>
      <c r="G271" s="30" t="str">
        <f>IF($X271="","",INDEX(Fertilisants!$B$6:$B$45,$X271))</f>
        <v/>
      </c>
      <c r="H271" s="43"/>
      <c r="I271" s="44"/>
      <c r="J271" s="30" t="str">
        <f>IF($X271="","",INDEX(Fertilisants!$D$6:$D$45,$X271))</f>
        <v/>
      </c>
      <c r="K271" s="35" t="str">
        <f t="shared" si="32"/>
        <v/>
      </c>
      <c r="L271" s="36" t="str">
        <f>IF(OR($I271="",$X271=""),"",$I271*N(INDEX(Fertilisants!$E$6:$E$45,$X271)))</f>
        <v/>
      </c>
      <c r="M271" s="36" t="str">
        <f>IF(OR($I271="",$X271=""),"",$I271*N(INDEX(Fertilisants!$G$6:$G$45,$X271)))</f>
        <v/>
      </c>
      <c r="N271" s="36" t="str">
        <f>IF(OR($I271="",$X271=""),"",$I271*N(INDEX(Fertilisants!$H$6:$H$45,$X271)))</f>
        <v/>
      </c>
      <c r="O271" s="36" t="str">
        <f>IF(OR($I271="",$X271=""),"",$I271*N(INDEX(Fertilisants!$I$6:$I$45,$X271)))</f>
        <v/>
      </c>
      <c r="P271" s="36" t="str">
        <f t="shared" si="33"/>
        <v/>
      </c>
      <c r="Q271" s="5"/>
      <c r="R271" s="5"/>
      <c r="S271" s="8"/>
      <c r="T271" s="45" t="str">
        <f t="shared" si="34"/>
        <v/>
      </c>
      <c r="U271" s="5"/>
      <c r="W271" s="46" t="str">
        <f>IF($C271="","",IFERROR(MATCH($C271,Îlots!$C$6:$C$65,0),""))</f>
        <v/>
      </c>
      <c r="X271" s="46" t="str">
        <f>IF($F271="","",IFERROR(MATCH($F271,Fertilisants!$A$6:$A$45,0),""))</f>
        <v/>
      </c>
      <c r="Y271" s="46" t="str">
        <f>IF($W271="","",INDEX(Îlots!$D$6:$D$65,$W271))</f>
        <v/>
      </c>
      <c r="Z271" s="46" t="str">
        <f>IF($W271="","",INDEX(Îlots!$F$6:$F$65,$W271))</f>
        <v/>
      </c>
      <c r="AA271" s="46" t="str">
        <f>IF($W271="","",IF($E271=ApportCouvert,OccCouvert,INDEX(Îlots!$O$6:$O$65,$W271)))</f>
        <v/>
      </c>
      <c r="AB271" s="46" t="str">
        <f>IF(OR($AA271="",$G271="",$Z271="Non"),"",IFERROR(MATCH($AA271&amp;" | "&amp;$G271,Paramètres!$I$7:$I$41,0),""))</f>
        <v/>
      </c>
      <c r="AC271" s="46" t="str">
        <f t="shared" si="35"/>
        <v/>
      </c>
      <c r="AD271" s="46">
        <f>IF(OR($AB271="",$AC271=""),0,IF(OR(AND(INDEX(Paramètres!$J$7:$J$41,$AB271)&gt;0,IF(INDEX(Paramètres!$J$7:$J$41,$AB271)&lt;=INDEX(Paramètres!$K$7:$K$41,$AB271),AND($AC271&gt;=INDEX(Paramètres!$J$7:$J$41,$AB271),$AC271&lt;=INDEX(Paramètres!$K$7:$K$41,$AB271)),OR($AC271&gt;=INDEX(Paramètres!$J$7:$J$41,$AB271),$AC271&lt;=INDEX(Paramètres!$K$7:$K$41,$AB271)))),AND(INDEX(Paramètres!$L$7:$L$41,$AB271)&gt;0,IF(INDEX(Paramètres!$L$7:$L$41,$AB271)&lt;=INDEX(Paramètres!$M$7:$M$41,$AB271),AND($AC271&gt;=INDEX(Paramètres!$L$7:$L$41,$AB271),$AC271&lt;=INDEX(Paramètres!$M$7:$M$41,$AB271)),OR($AC271&gt;=INDEX(Paramètres!$L$7:$L$41,$AB271),$AC271&lt;=INDEX(Paramètres!$M$7:$M$41,$AB271))))),1,0))</f>
        <v>0</v>
      </c>
      <c r="AE271" s="46">
        <f>IF($X271="",0,IF(INDEX(Fertilisants!$C$6:$C$45,$X271)="Oui",1,0))</f>
        <v>0</v>
      </c>
      <c r="AF271" s="46" t="str">
        <f t="shared" si="36"/>
        <v/>
      </c>
      <c r="AG271" s="46" t="str">
        <f t="shared" si="37"/>
        <v/>
      </c>
      <c r="AH271" s="46" t="str">
        <f t="shared" si="38"/>
        <v/>
      </c>
      <c r="AI271" s="46" t="str">
        <f t="shared" si="39"/>
        <v/>
      </c>
    </row>
    <row r="272" spans="1:35" ht="18" customHeight="1" x14ac:dyDescent="0.25">
      <c r="A272" s="42" t="str">
        <f>IF(B272="","",COUNT($B$6:B272))</f>
        <v/>
      </c>
      <c r="B272" s="26"/>
      <c r="C272" s="5"/>
      <c r="D272" s="28" t="str">
        <f>IF($W272="","",INDEX(Îlots!$N$6:$N$65,$W272))</f>
        <v/>
      </c>
      <c r="E272" s="5"/>
      <c r="F272" s="5"/>
      <c r="G272" s="30" t="str">
        <f>IF($X272="","",INDEX(Fertilisants!$B$6:$B$45,$X272))</f>
        <v/>
      </c>
      <c r="H272" s="43"/>
      <c r="I272" s="44"/>
      <c r="J272" s="30" t="str">
        <f>IF($X272="","",INDEX(Fertilisants!$D$6:$D$45,$X272))</f>
        <v/>
      </c>
      <c r="K272" s="35" t="str">
        <f t="shared" si="32"/>
        <v/>
      </c>
      <c r="L272" s="36" t="str">
        <f>IF(OR($I272="",$X272=""),"",$I272*N(INDEX(Fertilisants!$E$6:$E$45,$X272)))</f>
        <v/>
      </c>
      <c r="M272" s="36" t="str">
        <f>IF(OR($I272="",$X272=""),"",$I272*N(INDEX(Fertilisants!$G$6:$G$45,$X272)))</f>
        <v/>
      </c>
      <c r="N272" s="36" t="str">
        <f>IF(OR($I272="",$X272=""),"",$I272*N(INDEX(Fertilisants!$H$6:$H$45,$X272)))</f>
        <v/>
      </c>
      <c r="O272" s="36" t="str">
        <f>IF(OR($I272="",$X272=""),"",$I272*N(INDEX(Fertilisants!$I$6:$I$45,$X272)))</f>
        <v/>
      </c>
      <c r="P272" s="36" t="str">
        <f t="shared" si="33"/>
        <v/>
      </c>
      <c r="Q272" s="5"/>
      <c r="R272" s="5"/>
      <c r="S272" s="8"/>
      <c r="T272" s="45" t="str">
        <f t="shared" si="34"/>
        <v/>
      </c>
      <c r="U272" s="5"/>
      <c r="W272" s="46" t="str">
        <f>IF($C272="","",IFERROR(MATCH($C272,Îlots!$C$6:$C$65,0),""))</f>
        <v/>
      </c>
      <c r="X272" s="46" t="str">
        <f>IF($F272="","",IFERROR(MATCH($F272,Fertilisants!$A$6:$A$45,0),""))</f>
        <v/>
      </c>
      <c r="Y272" s="46" t="str">
        <f>IF($W272="","",INDEX(Îlots!$D$6:$D$65,$W272))</f>
        <v/>
      </c>
      <c r="Z272" s="46" t="str">
        <f>IF($W272="","",INDEX(Îlots!$F$6:$F$65,$W272))</f>
        <v/>
      </c>
      <c r="AA272" s="46" t="str">
        <f>IF($W272="","",IF($E272=ApportCouvert,OccCouvert,INDEX(Îlots!$O$6:$O$65,$W272)))</f>
        <v/>
      </c>
      <c r="AB272" s="46" t="str">
        <f>IF(OR($AA272="",$G272="",$Z272="Non"),"",IFERROR(MATCH($AA272&amp;" | "&amp;$G272,Paramètres!$I$7:$I$41,0),""))</f>
        <v/>
      </c>
      <c r="AC272" s="46" t="str">
        <f t="shared" si="35"/>
        <v/>
      </c>
      <c r="AD272" s="46">
        <f>IF(OR($AB272="",$AC272=""),0,IF(OR(AND(INDEX(Paramètres!$J$7:$J$41,$AB272)&gt;0,IF(INDEX(Paramètres!$J$7:$J$41,$AB272)&lt;=INDEX(Paramètres!$K$7:$K$41,$AB272),AND($AC272&gt;=INDEX(Paramètres!$J$7:$J$41,$AB272),$AC272&lt;=INDEX(Paramètres!$K$7:$K$41,$AB272)),OR($AC272&gt;=INDEX(Paramètres!$J$7:$J$41,$AB272),$AC272&lt;=INDEX(Paramètres!$K$7:$K$41,$AB272)))),AND(INDEX(Paramètres!$L$7:$L$41,$AB272)&gt;0,IF(INDEX(Paramètres!$L$7:$L$41,$AB272)&lt;=INDEX(Paramètres!$M$7:$M$41,$AB272),AND($AC272&gt;=INDEX(Paramètres!$L$7:$L$41,$AB272),$AC272&lt;=INDEX(Paramètres!$M$7:$M$41,$AB272)),OR($AC272&gt;=INDEX(Paramètres!$L$7:$L$41,$AB272),$AC272&lt;=INDEX(Paramètres!$M$7:$M$41,$AB272))))),1,0))</f>
        <v>0</v>
      </c>
      <c r="AE272" s="46">
        <f>IF($X272="",0,IF(INDEX(Fertilisants!$C$6:$C$45,$X272)="Oui",1,0))</f>
        <v>0</v>
      </c>
      <c r="AF272" s="46" t="str">
        <f t="shared" si="36"/>
        <v/>
      </c>
      <c r="AG272" s="46" t="str">
        <f t="shared" si="37"/>
        <v/>
      </c>
      <c r="AH272" s="46" t="str">
        <f t="shared" si="38"/>
        <v/>
      </c>
      <c r="AI272" s="46" t="str">
        <f t="shared" si="39"/>
        <v/>
      </c>
    </row>
    <row r="273" spans="1:35" ht="18" customHeight="1" x14ac:dyDescent="0.25">
      <c r="A273" s="42" t="str">
        <f>IF(B273="","",COUNT($B$6:B273))</f>
        <v/>
      </c>
      <c r="B273" s="26"/>
      <c r="C273" s="5"/>
      <c r="D273" s="28" t="str">
        <f>IF($W273="","",INDEX(Îlots!$N$6:$N$65,$W273))</f>
        <v/>
      </c>
      <c r="E273" s="5"/>
      <c r="F273" s="5"/>
      <c r="G273" s="30" t="str">
        <f>IF($X273="","",INDEX(Fertilisants!$B$6:$B$45,$X273))</f>
        <v/>
      </c>
      <c r="H273" s="43"/>
      <c r="I273" s="44"/>
      <c r="J273" s="30" t="str">
        <f>IF($X273="","",INDEX(Fertilisants!$D$6:$D$45,$X273))</f>
        <v/>
      </c>
      <c r="K273" s="35" t="str">
        <f t="shared" si="32"/>
        <v/>
      </c>
      <c r="L273" s="36" t="str">
        <f>IF(OR($I273="",$X273=""),"",$I273*N(INDEX(Fertilisants!$E$6:$E$45,$X273)))</f>
        <v/>
      </c>
      <c r="M273" s="36" t="str">
        <f>IF(OR($I273="",$X273=""),"",$I273*N(INDEX(Fertilisants!$G$6:$G$45,$X273)))</f>
        <v/>
      </c>
      <c r="N273" s="36" t="str">
        <f>IF(OR($I273="",$X273=""),"",$I273*N(INDEX(Fertilisants!$H$6:$H$45,$X273)))</f>
        <v/>
      </c>
      <c r="O273" s="36" t="str">
        <f>IF(OR($I273="",$X273=""),"",$I273*N(INDEX(Fertilisants!$I$6:$I$45,$X273)))</f>
        <v/>
      </c>
      <c r="P273" s="36" t="str">
        <f t="shared" si="33"/>
        <v/>
      </c>
      <c r="Q273" s="5"/>
      <c r="R273" s="5"/>
      <c r="S273" s="8"/>
      <c r="T273" s="45" t="str">
        <f t="shared" si="34"/>
        <v/>
      </c>
      <c r="U273" s="5"/>
      <c r="W273" s="46" t="str">
        <f>IF($C273="","",IFERROR(MATCH($C273,Îlots!$C$6:$C$65,0),""))</f>
        <v/>
      </c>
      <c r="X273" s="46" t="str">
        <f>IF($F273="","",IFERROR(MATCH($F273,Fertilisants!$A$6:$A$45,0),""))</f>
        <v/>
      </c>
      <c r="Y273" s="46" t="str">
        <f>IF($W273="","",INDEX(Îlots!$D$6:$D$65,$W273))</f>
        <v/>
      </c>
      <c r="Z273" s="46" t="str">
        <f>IF($W273="","",INDEX(Îlots!$F$6:$F$65,$W273))</f>
        <v/>
      </c>
      <c r="AA273" s="46" t="str">
        <f>IF($W273="","",IF($E273=ApportCouvert,OccCouvert,INDEX(Îlots!$O$6:$O$65,$W273)))</f>
        <v/>
      </c>
      <c r="AB273" s="46" t="str">
        <f>IF(OR($AA273="",$G273="",$Z273="Non"),"",IFERROR(MATCH($AA273&amp;" | "&amp;$G273,Paramètres!$I$7:$I$41,0),""))</f>
        <v/>
      </c>
      <c r="AC273" s="46" t="str">
        <f t="shared" si="35"/>
        <v/>
      </c>
      <c r="AD273" s="46">
        <f>IF(OR($AB273="",$AC273=""),0,IF(OR(AND(INDEX(Paramètres!$J$7:$J$41,$AB273)&gt;0,IF(INDEX(Paramètres!$J$7:$J$41,$AB273)&lt;=INDEX(Paramètres!$K$7:$K$41,$AB273),AND($AC273&gt;=INDEX(Paramètres!$J$7:$J$41,$AB273),$AC273&lt;=INDEX(Paramètres!$K$7:$K$41,$AB273)),OR($AC273&gt;=INDEX(Paramètres!$J$7:$J$41,$AB273),$AC273&lt;=INDEX(Paramètres!$K$7:$K$41,$AB273)))),AND(INDEX(Paramètres!$L$7:$L$41,$AB273)&gt;0,IF(INDEX(Paramètres!$L$7:$L$41,$AB273)&lt;=INDEX(Paramètres!$M$7:$M$41,$AB273),AND($AC273&gt;=INDEX(Paramètres!$L$7:$L$41,$AB273),$AC273&lt;=INDEX(Paramètres!$M$7:$M$41,$AB273)),OR($AC273&gt;=INDEX(Paramètres!$L$7:$L$41,$AB273),$AC273&lt;=INDEX(Paramètres!$M$7:$M$41,$AB273))))),1,0))</f>
        <v>0</v>
      </c>
      <c r="AE273" s="46">
        <f>IF($X273="",0,IF(INDEX(Fertilisants!$C$6:$C$45,$X273)="Oui",1,0))</f>
        <v>0</v>
      </c>
      <c r="AF273" s="46" t="str">
        <f t="shared" si="36"/>
        <v/>
      </c>
      <c r="AG273" s="46" t="str">
        <f t="shared" si="37"/>
        <v/>
      </c>
      <c r="AH273" s="46" t="str">
        <f t="shared" si="38"/>
        <v/>
      </c>
      <c r="AI273" s="46" t="str">
        <f t="shared" si="39"/>
        <v/>
      </c>
    </row>
    <row r="274" spans="1:35" ht="18" customHeight="1" x14ac:dyDescent="0.25">
      <c r="A274" s="42" t="str">
        <f>IF(B274="","",COUNT($B$6:B274))</f>
        <v/>
      </c>
      <c r="B274" s="26"/>
      <c r="C274" s="5"/>
      <c r="D274" s="28" t="str">
        <f>IF($W274="","",INDEX(Îlots!$N$6:$N$65,$W274))</f>
        <v/>
      </c>
      <c r="E274" s="5"/>
      <c r="F274" s="5"/>
      <c r="G274" s="30" t="str">
        <f>IF($X274="","",INDEX(Fertilisants!$B$6:$B$45,$X274))</f>
        <v/>
      </c>
      <c r="H274" s="43"/>
      <c r="I274" s="44"/>
      <c r="J274" s="30" t="str">
        <f>IF($X274="","",INDEX(Fertilisants!$D$6:$D$45,$X274))</f>
        <v/>
      </c>
      <c r="K274" s="35" t="str">
        <f t="shared" si="32"/>
        <v/>
      </c>
      <c r="L274" s="36" t="str">
        <f>IF(OR($I274="",$X274=""),"",$I274*N(INDEX(Fertilisants!$E$6:$E$45,$X274)))</f>
        <v/>
      </c>
      <c r="M274" s="36" t="str">
        <f>IF(OR($I274="",$X274=""),"",$I274*N(INDEX(Fertilisants!$G$6:$G$45,$X274)))</f>
        <v/>
      </c>
      <c r="N274" s="36" t="str">
        <f>IF(OR($I274="",$X274=""),"",$I274*N(INDEX(Fertilisants!$H$6:$H$45,$X274)))</f>
        <v/>
      </c>
      <c r="O274" s="36" t="str">
        <f>IF(OR($I274="",$X274=""),"",$I274*N(INDEX(Fertilisants!$I$6:$I$45,$X274)))</f>
        <v/>
      </c>
      <c r="P274" s="36" t="str">
        <f t="shared" si="33"/>
        <v/>
      </c>
      <c r="Q274" s="5"/>
      <c r="R274" s="5"/>
      <c r="S274" s="8"/>
      <c r="T274" s="45" t="str">
        <f t="shared" si="34"/>
        <v/>
      </c>
      <c r="U274" s="5"/>
      <c r="W274" s="46" t="str">
        <f>IF($C274="","",IFERROR(MATCH($C274,Îlots!$C$6:$C$65,0),""))</f>
        <v/>
      </c>
      <c r="X274" s="46" t="str">
        <f>IF($F274="","",IFERROR(MATCH($F274,Fertilisants!$A$6:$A$45,0),""))</f>
        <v/>
      </c>
      <c r="Y274" s="46" t="str">
        <f>IF($W274="","",INDEX(Îlots!$D$6:$D$65,$W274))</f>
        <v/>
      </c>
      <c r="Z274" s="46" t="str">
        <f>IF($W274="","",INDEX(Îlots!$F$6:$F$65,$W274))</f>
        <v/>
      </c>
      <c r="AA274" s="46" t="str">
        <f>IF($W274="","",IF($E274=ApportCouvert,OccCouvert,INDEX(Îlots!$O$6:$O$65,$W274)))</f>
        <v/>
      </c>
      <c r="AB274" s="46" t="str">
        <f>IF(OR($AA274="",$G274="",$Z274="Non"),"",IFERROR(MATCH($AA274&amp;" | "&amp;$G274,Paramètres!$I$7:$I$41,0),""))</f>
        <v/>
      </c>
      <c r="AC274" s="46" t="str">
        <f t="shared" si="35"/>
        <v/>
      </c>
      <c r="AD274" s="46">
        <f>IF(OR($AB274="",$AC274=""),0,IF(OR(AND(INDEX(Paramètres!$J$7:$J$41,$AB274)&gt;0,IF(INDEX(Paramètres!$J$7:$J$41,$AB274)&lt;=INDEX(Paramètres!$K$7:$K$41,$AB274),AND($AC274&gt;=INDEX(Paramètres!$J$7:$J$41,$AB274),$AC274&lt;=INDEX(Paramètres!$K$7:$K$41,$AB274)),OR($AC274&gt;=INDEX(Paramètres!$J$7:$J$41,$AB274),$AC274&lt;=INDEX(Paramètres!$K$7:$K$41,$AB274)))),AND(INDEX(Paramètres!$L$7:$L$41,$AB274)&gt;0,IF(INDEX(Paramètres!$L$7:$L$41,$AB274)&lt;=INDEX(Paramètres!$M$7:$M$41,$AB274),AND($AC274&gt;=INDEX(Paramètres!$L$7:$L$41,$AB274),$AC274&lt;=INDEX(Paramètres!$M$7:$M$41,$AB274)),OR($AC274&gt;=INDEX(Paramètres!$L$7:$L$41,$AB274),$AC274&lt;=INDEX(Paramètres!$M$7:$M$41,$AB274))))),1,0))</f>
        <v>0</v>
      </c>
      <c r="AE274" s="46">
        <f>IF($X274="",0,IF(INDEX(Fertilisants!$C$6:$C$45,$X274)="Oui",1,0))</f>
        <v>0</v>
      </c>
      <c r="AF274" s="46" t="str">
        <f t="shared" si="36"/>
        <v/>
      </c>
      <c r="AG274" s="46" t="str">
        <f t="shared" si="37"/>
        <v/>
      </c>
      <c r="AH274" s="46" t="str">
        <f t="shared" si="38"/>
        <v/>
      </c>
      <c r="AI274" s="46" t="str">
        <f t="shared" si="39"/>
        <v/>
      </c>
    </row>
    <row r="275" spans="1:35" ht="18" customHeight="1" x14ac:dyDescent="0.25">
      <c r="A275" s="42" t="str">
        <f>IF(B275="","",COUNT($B$6:B275))</f>
        <v/>
      </c>
      <c r="B275" s="26"/>
      <c r="C275" s="5"/>
      <c r="D275" s="28" t="str">
        <f>IF($W275="","",INDEX(Îlots!$N$6:$N$65,$W275))</f>
        <v/>
      </c>
      <c r="E275" s="5"/>
      <c r="F275" s="5"/>
      <c r="G275" s="30" t="str">
        <f>IF($X275="","",INDEX(Fertilisants!$B$6:$B$45,$X275))</f>
        <v/>
      </c>
      <c r="H275" s="43"/>
      <c r="I275" s="44"/>
      <c r="J275" s="30" t="str">
        <f>IF($X275="","",INDEX(Fertilisants!$D$6:$D$45,$X275))</f>
        <v/>
      </c>
      <c r="K275" s="35" t="str">
        <f t="shared" si="32"/>
        <v/>
      </c>
      <c r="L275" s="36" t="str">
        <f>IF(OR($I275="",$X275=""),"",$I275*N(INDEX(Fertilisants!$E$6:$E$45,$X275)))</f>
        <v/>
      </c>
      <c r="M275" s="36" t="str">
        <f>IF(OR($I275="",$X275=""),"",$I275*N(INDEX(Fertilisants!$G$6:$G$45,$X275)))</f>
        <v/>
      </c>
      <c r="N275" s="36" t="str">
        <f>IF(OR($I275="",$X275=""),"",$I275*N(INDEX(Fertilisants!$H$6:$H$45,$X275)))</f>
        <v/>
      </c>
      <c r="O275" s="36" t="str">
        <f>IF(OR($I275="",$X275=""),"",$I275*N(INDEX(Fertilisants!$I$6:$I$45,$X275)))</f>
        <v/>
      </c>
      <c r="P275" s="36" t="str">
        <f t="shared" si="33"/>
        <v/>
      </c>
      <c r="Q275" s="5"/>
      <c r="R275" s="5"/>
      <c r="S275" s="8"/>
      <c r="T275" s="45" t="str">
        <f t="shared" si="34"/>
        <v/>
      </c>
      <c r="U275" s="5"/>
      <c r="W275" s="46" t="str">
        <f>IF($C275="","",IFERROR(MATCH($C275,Îlots!$C$6:$C$65,0),""))</f>
        <v/>
      </c>
      <c r="X275" s="46" t="str">
        <f>IF($F275="","",IFERROR(MATCH($F275,Fertilisants!$A$6:$A$45,0),""))</f>
        <v/>
      </c>
      <c r="Y275" s="46" t="str">
        <f>IF($W275="","",INDEX(Îlots!$D$6:$D$65,$W275))</f>
        <v/>
      </c>
      <c r="Z275" s="46" t="str">
        <f>IF($W275="","",INDEX(Îlots!$F$6:$F$65,$W275))</f>
        <v/>
      </c>
      <c r="AA275" s="46" t="str">
        <f>IF($W275="","",IF($E275=ApportCouvert,OccCouvert,INDEX(Îlots!$O$6:$O$65,$W275)))</f>
        <v/>
      </c>
      <c r="AB275" s="46" t="str">
        <f>IF(OR($AA275="",$G275="",$Z275="Non"),"",IFERROR(MATCH($AA275&amp;" | "&amp;$G275,Paramètres!$I$7:$I$41,0),""))</f>
        <v/>
      </c>
      <c r="AC275" s="46" t="str">
        <f t="shared" si="35"/>
        <v/>
      </c>
      <c r="AD275" s="46">
        <f>IF(OR($AB275="",$AC275=""),0,IF(OR(AND(INDEX(Paramètres!$J$7:$J$41,$AB275)&gt;0,IF(INDEX(Paramètres!$J$7:$J$41,$AB275)&lt;=INDEX(Paramètres!$K$7:$K$41,$AB275),AND($AC275&gt;=INDEX(Paramètres!$J$7:$J$41,$AB275),$AC275&lt;=INDEX(Paramètres!$K$7:$K$41,$AB275)),OR($AC275&gt;=INDEX(Paramètres!$J$7:$J$41,$AB275),$AC275&lt;=INDEX(Paramètres!$K$7:$K$41,$AB275)))),AND(INDEX(Paramètres!$L$7:$L$41,$AB275)&gt;0,IF(INDEX(Paramètres!$L$7:$L$41,$AB275)&lt;=INDEX(Paramètres!$M$7:$M$41,$AB275),AND($AC275&gt;=INDEX(Paramètres!$L$7:$L$41,$AB275),$AC275&lt;=INDEX(Paramètres!$M$7:$M$41,$AB275)),OR($AC275&gt;=INDEX(Paramètres!$L$7:$L$41,$AB275),$AC275&lt;=INDEX(Paramètres!$M$7:$M$41,$AB275))))),1,0))</f>
        <v>0</v>
      </c>
      <c r="AE275" s="46">
        <f>IF($X275="",0,IF(INDEX(Fertilisants!$C$6:$C$45,$X275)="Oui",1,0))</f>
        <v>0</v>
      </c>
      <c r="AF275" s="46" t="str">
        <f t="shared" si="36"/>
        <v/>
      </c>
      <c r="AG275" s="46" t="str">
        <f t="shared" si="37"/>
        <v/>
      </c>
      <c r="AH275" s="46" t="str">
        <f t="shared" si="38"/>
        <v/>
      </c>
      <c r="AI275" s="46" t="str">
        <f t="shared" si="39"/>
        <v/>
      </c>
    </row>
    <row r="276" spans="1:35" ht="18" customHeight="1" x14ac:dyDescent="0.25">
      <c r="A276" s="42" t="str">
        <f>IF(B276="","",COUNT($B$6:B276))</f>
        <v/>
      </c>
      <c r="B276" s="26"/>
      <c r="C276" s="5"/>
      <c r="D276" s="28" t="str">
        <f>IF($W276="","",INDEX(Îlots!$N$6:$N$65,$W276))</f>
        <v/>
      </c>
      <c r="E276" s="5"/>
      <c r="F276" s="5"/>
      <c r="G276" s="30" t="str">
        <f>IF($X276="","",INDEX(Fertilisants!$B$6:$B$45,$X276))</f>
        <v/>
      </c>
      <c r="H276" s="43"/>
      <c r="I276" s="44"/>
      <c r="J276" s="30" t="str">
        <f>IF($X276="","",INDEX(Fertilisants!$D$6:$D$45,$X276))</f>
        <v/>
      </c>
      <c r="K276" s="35" t="str">
        <f t="shared" si="32"/>
        <v/>
      </c>
      <c r="L276" s="36" t="str">
        <f>IF(OR($I276="",$X276=""),"",$I276*N(INDEX(Fertilisants!$E$6:$E$45,$X276)))</f>
        <v/>
      </c>
      <c r="M276" s="36" t="str">
        <f>IF(OR($I276="",$X276=""),"",$I276*N(INDEX(Fertilisants!$G$6:$G$45,$X276)))</f>
        <v/>
      </c>
      <c r="N276" s="36" t="str">
        <f>IF(OR($I276="",$X276=""),"",$I276*N(INDEX(Fertilisants!$H$6:$H$45,$X276)))</f>
        <v/>
      </c>
      <c r="O276" s="36" t="str">
        <f>IF(OR($I276="",$X276=""),"",$I276*N(INDEX(Fertilisants!$I$6:$I$45,$X276)))</f>
        <v/>
      </c>
      <c r="P276" s="36" t="str">
        <f t="shared" si="33"/>
        <v/>
      </c>
      <c r="Q276" s="5"/>
      <c r="R276" s="5"/>
      <c r="S276" s="8"/>
      <c r="T276" s="45" t="str">
        <f t="shared" si="34"/>
        <v/>
      </c>
      <c r="U276" s="5"/>
      <c r="W276" s="46" t="str">
        <f>IF($C276="","",IFERROR(MATCH($C276,Îlots!$C$6:$C$65,0),""))</f>
        <v/>
      </c>
      <c r="X276" s="46" t="str">
        <f>IF($F276="","",IFERROR(MATCH($F276,Fertilisants!$A$6:$A$45,0),""))</f>
        <v/>
      </c>
      <c r="Y276" s="46" t="str">
        <f>IF($W276="","",INDEX(Îlots!$D$6:$D$65,$W276))</f>
        <v/>
      </c>
      <c r="Z276" s="46" t="str">
        <f>IF($W276="","",INDEX(Îlots!$F$6:$F$65,$W276))</f>
        <v/>
      </c>
      <c r="AA276" s="46" t="str">
        <f>IF($W276="","",IF($E276=ApportCouvert,OccCouvert,INDEX(Îlots!$O$6:$O$65,$W276)))</f>
        <v/>
      </c>
      <c r="AB276" s="46" t="str">
        <f>IF(OR($AA276="",$G276="",$Z276="Non"),"",IFERROR(MATCH($AA276&amp;" | "&amp;$G276,Paramètres!$I$7:$I$41,0),""))</f>
        <v/>
      </c>
      <c r="AC276" s="46" t="str">
        <f t="shared" si="35"/>
        <v/>
      </c>
      <c r="AD276" s="46">
        <f>IF(OR($AB276="",$AC276=""),0,IF(OR(AND(INDEX(Paramètres!$J$7:$J$41,$AB276)&gt;0,IF(INDEX(Paramètres!$J$7:$J$41,$AB276)&lt;=INDEX(Paramètres!$K$7:$K$41,$AB276),AND($AC276&gt;=INDEX(Paramètres!$J$7:$J$41,$AB276),$AC276&lt;=INDEX(Paramètres!$K$7:$K$41,$AB276)),OR($AC276&gt;=INDEX(Paramètres!$J$7:$J$41,$AB276),$AC276&lt;=INDEX(Paramètres!$K$7:$K$41,$AB276)))),AND(INDEX(Paramètres!$L$7:$L$41,$AB276)&gt;0,IF(INDEX(Paramètres!$L$7:$L$41,$AB276)&lt;=INDEX(Paramètres!$M$7:$M$41,$AB276),AND($AC276&gt;=INDEX(Paramètres!$L$7:$L$41,$AB276),$AC276&lt;=INDEX(Paramètres!$M$7:$M$41,$AB276)),OR($AC276&gt;=INDEX(Paramètres!$L$7:$L$41,$AB276),$AC276&lt;=INDEX(Paramètres!$M$7:$M$41,$AB276))))),1,0))</f>
        <v>0</v>
      </c>
      <c r="AE276" s="46">
        <f>IF($X276="",0,IF(INDEX(Fertilisants!$C$6:$C$45,$X276)="Oui",1,0))</f>
        <v>0</v>
      </c>
      <c r="AF276" s="46" t="str">
        <f t="shared" si="36"/>
        <v/>
      </c>
      <c r="AG276" s="46" t="str">
        <f t="shared" si="37"/>
        <v/>
      </c>
      <c r="AH276" s="46" t="str">
        <f t="shared" si="38"/>
        <v/>
      </c>
      <c r="AI276" s="46" t="str">
        <f t="shared" si="39"/>
        <v/>
      </c>
    </row>
    <row r="277" spans="1:35" ht="18" customHeight="1" x14ac:dyDescent="0.25">
      <c r="A277" s="42" t="str">
        <f>IF(B277="","",COUNT($B$6:B277))</f>
        <v/>
      </c>
      <c r="B277" s="26"/>
      <c r="C277" s="5"/>
      <c r="D277" s="28" t="str">
        <f>IF($W277="","",INDEX(Îlots!$N$6:$N$65,$W277))</f>
        <v/>
      </c>
      <c r="E277" s="5"/>
      <c r="F277" s="5"/>
      <c r="G277" s="30" t="str">
        <f>IF($X277="","",INDEX(Fertilisants!$B$6:$B$45,$X277))</f>
        <v/>
      </c>
      <c r="H277" s="43"/>
      <c r="I277" s="44"/>
      <c r="J277" s="30" t="str">
        <f>IF($X277="","",INDEX(Fertilisants!$D$6:$D$45,$X277))</f>
        <v/>
      </c>
      <c r="K277" s="35" t="str">
        <f t="shared" si="32"/>
        <v/>
      </c>
      <c r="L277" s="36" t="str">
        <f>IF(OR($I277="",$X277=""),"",$I277*N(INDEX(Fertilisants!$E$6:$E$45,$X277)))</f>
        <v/>
      </c>
      <c r="M277" s="36" t="str">
        <f>IF(OR($I277="",$X277=""),"",$I277*N(INDEX(Fertilisants!$G$6:$G$45,$X277)))</f>
        <v/>
      </c>
      <c r="N277" s="36" t="str">
        <f>IF(OR($I277="",$X277=""),"",$I277*N(INDEX(Fertilisants!$H$6:$H$45,$X277)))</f>
        <v/>
      </c>
      <c r="O277" s="36" t="str">
        <f>IF(OR($I277="",$X277=""),"",$I277*N(INDEX(Fertilisants!$I$6:$I$45,$X277)))</f>
        <v/>
      </c>
      <c r="P277" s="36" t="str">
        <f t="shared" si="33"/>
        <v/>
      </c>
      <c r="Q277" s="5"/>
      <c r="R277" s="5"/>
      <c r="S277" s="8"/>
      <c r="T277" s="45" t="str">
        <f t="shared" si="34"/>
        <v/>
      </c>
      <c r="U277" s="5"/>
      <c r="W277" s="46" t="str">
        <f>IF($C277="","",IFERROR(MATCH($C277,Îlots!$C$6:$C$65,0),""))</f>
        <v/>
      </c>
      <c r="X277" s="46" t="str">
        <f>IF($F277="","",IFERROR(MATCH($F277,Fertilisants!$A$6:$A$45,0),""))</f>
        <v/>
      </c>
      <c r="Y277" s="46" t="str">
        <f>IF($W277="","",INDEX(Îlots!$D$6:$D$65,$W277))</f>
        <v/>
      </c>
      <c r="Z277" s="46" t="str">
        <f>IF($W277="","",INDEX(Îlots!$F$6:$F$65,$W277))</f>
        <v/>
      </c>
      <c r="AA277" s="46" t="str">
        <f>IF($W277="","",IF($E277=ApportCouvert,OccCouvert,INDEX(Îlots!$O$6:$O$65,$W277)))</f>
        <v/>
      </c>
      <c r="AB277" s="46" t="str">
        <f>IF(OR($AA277="",$G277="",$Z277="Non"),"",IFERROR(MATCH($AA277&amp;" | "&amp;$G277,Paramètres!$I$7:$I$41,0),""))</f>
        <v/>
      </c>
      <c r="AC277" s="46" t="str">
        <f t="shared" si="35"/>
        <v/>
      </c>
      <c r="AD277" s="46">
        <f>IF(OR($AB277="",$AC277=""),0,IF(OR(AND(INDEX(Paramètres!$J$7:$J$41,$AB277)&gt;0,IF(INDEX(Paramètres!$J$7:$J$41,$AB277)&lt;=INDEX(Paramètres!$K$7:$K$41,$AB277),AND($AC277&gt;=INDEX(Paramètres!$J$7:$J$41,$AB277),$AC277&lt;=INDEX(Paramètres!$K$7:$K$41,$AB277)),OR($AC277&gt;=INDEX(Paramètres!$J$7:$J$41,$AB277),$AC277&lt;=INDEX(Paramètres!$K$7:$K$41,$AB277)))),AND(INDEX(Paramètres!$L$7:$L$41,$AB277)&gt;0,IF(INDEX(Paramètres!$L$7:$L$41,$AB277)&lt;=INDEX(Paramètres!$M$7:$M$41,$AB277),AND($AC277&gt;=INDEX(Paramètres!$L$7:$L$41,$AB277),$AC277&lt;=INDEX(Paramètres!$M$7:$M$41,$AB277)),OR($AC277&gt;=INDEX(Paramètres!$L$7:$L$41,$AB277),$AC277&lt;=INDEX(Paramètres!$M$7:$M$41,$AB277))))),1,0))</f>
        <v>0</v>
      </c>
      <c r="AE277" s="46">
        <f>IF($X277="",0,IF(INDEX(Fertilisants!$C$6:$C$45,$X277)="Oui",1,0))</f>
        <v>0</v>
      </c>
      <c r="AF277" s="46" t="str">
        <f t="shared" si="36"/>
        <v/>
      </c>
      <c r="AG277" s="46" t="str">
        <f t="shared" si="37"/>
        <v/>
      </c>
      <c r="AH277" s="46" t="str">
        <f t="shared" si="38"/>
        <v/>
      </c>
      <c r="AI277" s="46" t="str">
        <f t="shared" si="39"/>
        <v/>
      </c>
    </row>
    <row r="278" spans="1:35" ht="18" customHeight="1" x14ac:dyDescent="0.25">
      <c r="A278" s="42" t="str">
        <f>IF(B278="","",COUNT($B$6:B278))</f>
        <v/>
      </c>
      <c r="B278" s="26"/>
      <c r="C278" s="5"/>
      <c r="D278" s="28" t="str">
        <f>IF($W278="","",INDEX(Îlots!$N$6:$N$65,$W278))</f>
        <v/>
      </c>
      <c r="E278" s="5"/>
      <c r="F278" s="5"/>
      <c r="G278" s="30" t="str">
        <f>IF($X278="","",INDEX(Fertilisants!$B$6:$B$45,$X278))</f>
        <v/>
      </c>
      <c r="H278" s="43"/>
      <c r="I278" s="44"/>
      <c r="J278" s="30" t="str">
        <f>IF($X278="","",INDEX(Fertilisants!$D$6:$D$45,$X278))</f>
        <v/>
      </c>
      <c r="K278" s="35" t="str">
        <f t="shared" si="32"/>
        <v/>
      </c>
      <c r="L278" s="36" t="str">
        <f>IF(OR($I278="",$X278=""),"",$I278*N(INDEX(Fertilisants!$E$6:$E$45,$X278)))</f>
        <v/>
      </c>
      <c r="M278" s="36" t="str">
        <f>IF(OR($I278="",$X278=""),"",$I278*N(INDEX(Fertilisants!$G$6:$G$45,$X278)))</f>
        <v/>
      </c>
      <c r="N278" s="36" t="str">
        <f>IF(OR($I278="",$X278=""),"",$I278*N(INDEX(Fertilisants!$H$6:$H$45,$X278)))</f>
        <v/>
      </c>
      <c r="O278" s="36" t="str">
        <f>IF(OR($I278="",$X278=""),"",$I278*N(INDEX(Fertilisants!$I$6:$I$45,$X278)))</f>
        <v/>
      </c>
      <c r="P278" s="36" t="str">
        <f t="shared" si="33"/>
        <v/>
      </c>
      <c r="Q278" s="5"/>
      <c r="R278" s="5"/>
      <c r="S278" s="8"/>
      <c r="T278" s="45" t="str">
        <f t="shared" si="34"/>
        <v/>
      </c>
      <c r="U278" s="5"/>
      <c r="W278" s="46" t="str">
        <f>IF($C278="","",IFERROR(MATCH($C278,Îlots!$C$6:$C$65,0),""))</f>
        <v/>
      </c>
      <c r="X278" s="46" t="str">
        <f>IF($F278="","",IFERROR(MATCH($F278,Fertilisants!$A$6:$A$45,0),""))</f>
        <v/>
      </c>
      <c r="Y278" s="46" t="str">
        <f>IF($W278="","",INDEX(Îlots!$D$6:$D$65,$W278))</f>
        <v/>
      </c>
      <c r="Z278" s="46" t="str">
        <f>IF($W278="","",INDEX(Îlots!$F$6:$F$65,$W278))</f>
        <v/>
      </c>
      <c r="AA278" s="46" t="str">
        <f>IF($W278="","",IF($E278=ApportCouvert,OccCouvert,INDEX(Îlots!$O$6:$O$65,$W278)))</f>
        <v/>
      </c>
      <c r="AB278" s="46" t="str">
        <f>IF(OR($AA278="",$G278="",$Z278="Non"),"",IFERROR(MATCH($AA278&amp;" | "&amp;$G278,Paramètres!$I$7:$I$41,0),""))</f>
        <v/>
      </c>
      <c r="AC278" s="46" t="str">
        <f t="shared" si="35"/>
        <v/>
      </c>
      <c r="AD278" s="46">
        <f>IF(OR($AB278="",$AC278=""),0,IF(OR(AND(INDEX(Paramètres!$J$7:$J$41,$AB278)&gt;0,IF(INDEX(Paramètres!$J$7:$J$41,$AB278)&lt;=INDEX(Paramètres!$K$7:$K$41,$AB278),AND($AC278&gt;=INDEX(Paramètres!$J$7:$J$41,$AB278),$AC278&lt;=INDEX(Paramètres!$K$7:$K$41,$AB278)),OR($AC278&gt;=INDEX(Paramètres!$J$7:$J$41,$AB278),$AC278&lt;=INDEX(Paramètres!$K$7:$K$41,$AB278)))),AND(INDEX(Paramètres!$L$7:$L$41,$AB278)&gt;0,IF(INDEX(Paramètres!$L$7:$L$41,$AB278)&lt;=INDEX(Paramètres!$M$7:$M$41,$AB278),AND($AC278&gt;=INDEX(Paramètres!$L$7:$L$41,$AB278),$AC278&lt;=INDEX(Paramètres!$M$7:$M$41,$AB278)),OR($AC278&gt;=INDEX(Paramètres!$L$7:$L$41,$AB278),$AC278&lt;=INDEX(Paramètres!$M$7:$M$41,$AB278))))),1,0))</f>
        <v>0</v>
      </c>
      <c r="AE278" s="46">
        <f>IF($X278="",0,IF(INDEX(Fertilisants!$C$6:$C$45,$X278)="Oui",1,0))</f>
        <v>0</v>
      </c>
      <c r="AF278" s="46" t="str">
        <f t="shared" si="36"/>
        <v/>
      </c>
      <c r="AG278" s="46" t="str">
        <f t="shared" si="37"/>
        <v/>
      </c>
      <c r="AH278" s="46" t="str">
        <f t="shared" si="38"/>
        <v/>
      </c>
      <c r="AI278" s="46" t="str">
        <f t="shared" si="39"/>
        <v/>
      </c>
    </row>
    <row r="279" spans="1:35" ht="18" customHeight="1" x14ac:dyDescent="0.25">
      <c r="A279" s="42" t="str">
        <f>IF(B279="","",COUNT($B$6:B279))</f>
        <v/>
      </c>
      <c r="B279" s="26"/>
      <c r="C279" s="5"/>
      <c r="D279" s="28" t="str">
        <f>IF($W279="","",INDEX(Îlots!$N$6:$N$65,$W279))</f>
        <v/>
      </c>
      <c r="E279" s="5"/>
      <c r="F279" s="5"/>
      <c r="G279" s="30" t="str">
        <f>IF($X279="","",INDEX(Fertilisants!$B$6:$B$45,$X279))</f>
        <v/>
      </c>
      <c r="H279" s="43"/>
      <c r="I279" s="44"/>
      <c r="J279" s="30" t="str">
        <f>IF($X279="","",INDEX(Fertilisants!$D$6:$D$45,$X279))</f>
        <v/>
      </c>
      <c r="K279" s="35" t="str">
        <f t="shared" si="32"/>
        <v/>
      </c>
      <c r="L279" s="36" t="str">
        <f>IF(OR($I279="",$X279=""),"",$I279*N(INDEX(Fertilisants!$E$6:$E$45,$X279)))</f>
        <v/>
      </c>
      <c r="M279" s="36" t="str">
        <f>IF(OR($I279="",$X279=""),"",$I279*N(INDEX(Fertilisants!$G$6:$G$45,$X279)))</f>
        <v/>
      </c>
      <c r="N279" s="36" t="str">
        <f>IF(OR($I279="",$X279=""),"",$I279*N(INDEX(Fertilisants!$H$6:$H$45,$X279)))</f>
        <v/>
      </c>
      <c r="O279" s="36" t="str">
        <f>IF(OR($I279="",$X279=""),"",$I279*N(INDEX(Fertilisants!$I$6:$I$45,$X279)))</f>
        <v/>
      </c>
      <c r="P279" s="36" t="str">
        <f t="shared" si="33"/>
        <v/>
      </c>
      <c r="Q279" s="5"/>
      <c r="R279" s="5"/>
      <c r="S279" s="8"/>
      <c r="T279" s="45" t="str">
        <f t="shared" si="34"/>
        <v/>
      </c>
      <c r="U279" s="5"/>
      <c r="W279" s="46" t="str">
        <f>IF($C279="","",IFERROR(MATCH($C279,Îlots!$C$6:$C$65,0),""))</f>
        <v/>
      </c>
      <c r="X279" s="46" t="str">
        <f>IF($F279="","",IFERROR(MATCH($F279,Fertilisants!$A$6:$A$45,0),""))</f>
        <v/>
      </c>
      <c r="Y279" s="46" t="str">
        <f>IF($W279="","",INDEX(Îlots!$D$6:$D$65,$W279))</f>
        <v/>
      </c>
      <c r="Z279" s="46" t="str">
        <f>IF($W279="","",INDEX(Îlots!$F$6:$F$65,$W279))</f>
        <v/>
      </c>
      <c r="AA279" s="46" t="str">
        <f>IF($W279="","",IF($E279=ApportCouvert,OccCouvert,INDEX(Îlots!$O$6:$O$65,$W279)))</f>
        <v/>
      </c>
      <c r="AB279" s="46" t="str">
        <f>IF(OR($AA279="",$G279="",$Z279="Non"),"",IFERROR(MATCH($AA279&amp;" | "&amp;$G279,Paramètres!$I$7:$I$41,0),""))</f>
        <v/>
      </c>
      <c r="AC279" s="46" t="str">
        <f t="shared" si="35"/>
        <v/>
      </c>
      <c r="AD279" s="46">
        <f>IF(OR($AB279="",$AC279=""),0,IF(OR(AND(INDEX(Paramètres!$J$7:$J$41,$AB279)&gt;0,IF(INDEX(Paramètres!$J$7:$J$41,$AB279)&lt;=INDEX(Paramètres!$K$7:$K$41,$AB279),AND($AC279&gt;=INDEX(Paramètres!$J$7:$J$41,$AB279),$AC279&lt;=INDEX(Paramètres!$K$7:$K$41,$AB279)),OR($AC279&gt;=INDEX(Paramètres!$J$7:$J$41,$AB279),$AC279&lt;=INDEX(Paramètres!$K$7:$K$41,$AB279)))),AND(INDEX(Paramètres!$L$7:$L$41,$AB279)&gt;0,IF(INDEX(Paramètres!$L$7:$L$41,$AB279)&lt;=INDEX(Paramètres!$M$7:$M$41,$AB279),AND($AC279&gt;=INDEX(Paramètres!$L$7:$L$41,$AB279),$AC279&lt;=INDEX(Paramètres!$M$7:$M$41,$AB279)),OR($AC279&gt;=INDEX(Paramètres!$L$7:$L$41,$AB279),$AC279&lt;=INDEX(Paramètres!$M$7:$M$41,$AB279))))),1,0))</f>
        <v>0</v>
      </c>
      <c r="AE279" s="46">
        <f>IF($X279="",0,IF(INDEX(Fertilisants!$C$6:$C$45,$X279)="Oui",1,0))</f>
        <v>0</v>
      </c>
      <c r="AF279" s="46" t="str">
        <f t="shared" si="36"/>
        <v/>
      </c>
      <c r="AG279" s="46" t="str">
        <f t="shared" si="37"/>
        <v/>
      </c>
      <c r="AH279" s="46" t="str">
        <f t="shared" si="38"/>
        <v/>
      </c>
      <c r="AI279" s="46" t="str">
        <f t="shared" si="39"/>
        <v/>
      </c>
    </row>
    <row r="280" spans="1:35" ht="18" customHeight="1" x14ac:dyDescent="0.25">
      <c r="A280" s="42" t="str">
        <f>IF(B280="","",COUNT($B$6:B280))</f>
        <v/>
      </c>
      <c r="B280" s="26"/>
      <c r="C280" s="5"/>
      <c r="D280" s="28" t="str">
        <f>IF($W280="","",INDEX(Îlots!$N$6:$N$65,$W280))</f>
        <v/>
      </c>
      <c r="E280" s="5"/>
      <c r="F280" s="5"/>
      <c r="G280" s="30" t="str">
        <f>IF($X280="","",INDEX(Fertilisants!$B$6:$B$45,$X280))</f>
        <v/>
      </c>
      <c r="H280" s="43"/>
      <c r="I280" s="44"/>
      <c r="J280" s="30" t="str">
        <f>IF($X280="","",INDEX(Fertilisants!$D$6:$D$45,$X280))</f>
        <v/>
      </c>
      <c r="K280" s="35" t="str">
        <f t="shared" si="32"/>
        <v/>
      </c>
      <c r="L280" s="36" t="str">
        <f>IF(OR($I280="",$X280=""),"",$I280*N(INDEX(Fertilisants!$E$6:$E$45,$X280)))</f>
        <v/>
      </c>
      <c r="M280" s="36" t="str">
        <f>IF(OR($I280="",$X280=""),"",$I280*N(INDEX(Fertilisants!$G$6:$G$45,$X280)))</f>
        <v/>
      </c>
      <c r="N280" s="36" t="str">
        <f>IF(OR($I280="",$X280=""),"",$I280*N(INDEX(Fertilisants!$H$6:$H$45,$X280)))</f>
        <v/>
      </c>
      <c r="O280" s="36" t="str">
        <f>IF(OR($I280="",$X280=""),"",$I280*N(INDEX(Fertilisants!$I$6:$I$45,$X280)))</f>
        <v/>
      </c>
      <c r="P280" s="36" t="str">
        <f t="shared" si="33"/>
        <v/>
      </c>
      <c r="Q280" s="5"/>
      <c r="R280" s="5"/>
      <c r="S280" s="8"/>
      <c r="T280" s="45" t="str">
        <f t="shared" si="34"/>
        <v/>
      </c>
      <c r="U280" s="5"/>
      <c r="W280" s="46" t="str">
        <f>IF($C280="","",IFERROR(MATCH($C280,Îlots!$C$6:$C$65,0),""))</f>
        <v/>
      </c>
      <c r="X280" s="46" t="str">
        <f>IF($F280="","",IFERROR(MATCH($F280,Fertilisants!$A$6:$A$45,0),""))</f>
        <v/>
      </c>
      <c r="Y280" s="46" t="str">
        <f>IF($W280="","",INDEX(Îlots!$D$6:$D$65,$W280))</f>
        <v/>
      </c>
      <c r="Z280" s="46" t="str">
        <f>IF($W280="","",INDEX(Îlots!$F$6:$F$65,$W280))</f>
        <v/>
      </c>
      <c r="AA280" s="46" t="str">
        <f>IF($W280="","",IF($E280=ApportCouvert,OccCouvert,INDEX(Îlots!$O$6:$O$65,$W280)))</f>
        <v/>
      </c>
      <c r="AB280" s="46" t="str">
        <f>IF(OR($AA280="",$G280="",$Z280="Non"),"",IFERROR(MATCH($AA280&amp;" | "&amp;$G280,Paramètres!$I$7:$I$41,0),""))</f>
        <v/>
      </c>
      <c r="AC280" s="46" t="str">
        <f t="shared" si="35"/>
        <v/>
      </c>
      <c r="AD280" s="46">
        <f>IF(OR($AB280="",$AC280=""),0,IF(OR(AND(INDEX(Paramètres!$J$7:$J$41,$AB280)&gt;0,IF(INDEX(Paramètres!$J$7:$J$41,$AB280)&lt;=INDEX(Paramètres!$K$7:$K$41,$AB280),AND($AC280&gt;=INDEX(Paramètres!$J$7:$J$41,$AB280),$AC280&lt;=INDEX(Paramètres!$K$7:$K$41,$AB280)),OR($AC280&gt;=INDEX(Paramètres!$J$7:$J$41,$AB280),$AC280&lt;=INDEX(Paramètres!$K$7:$K$41,$AB280)))),AND(INDEX(Paramètres!$L$7:$L$41,$AB280)&gt;0,IF(INDEX(Paramètres!$L$7:$L$41,$AB280)&lt;=INDEX(Paramètres!$M$7:$M$41,$AB280),AND($AC280&gt;=INDEX(Paramètres!$L$7:$L$41,$AB280),$AC280&lt;=INDEX(Paramètres!$M$7:$M$41,$AB280)),OR($AC280&gt;=INDEX(Paramètres!$L$7:$L$41,$AB280),$AC280&lt;=INDEX(Paramètres!$M$7:$M$41,$AB280))))),1,0))</f>
        <v>0</v>
      </c>
      <c r="AE280" s="46">
        <f>IF($X280="",0,IF(INDEX(Fertilisants!$C$6:$C$45,$X280)="Oui",1,0))</f>
        <v>0</v>
      </c>
      <c r="AF280" s="46" t="str">
        <f t="shared" si="36"/>
        <v/>
      </c>
      <c r="AG280" s="46" t="str">
        <f t="shared" si="37"/>
        <v/>
      </c>
      <c r="AH280" s="46" t="str">
        <f t="shared" si="38"/>
        <v/>
      </c>
      <c r="AI280" s="46" t="str">
        <f t="shared" si="39"/>
        <v/>
      </c>
    </row>
    <row r="281" spans="1:35" ht="18" customHeight="1" x14ac:dyDescent="0.25">
      <c r="A281" s="42" t="str">
        <f>IF(B281="","",COUNT($B$6:B281))</f>
        <v/>
      </c>
      <c r="B281" s="26"/>
      <c r="C281" s="5"/>
      <c r="D281" s="28" t="str">
        <f>IF($W281="","",INDEX(Îlots!$N$6:$N$65,$W281))</f>
        <v/>
      </c>
      <c r="E281" s="5"/>
      <c r="F281" s="5"/>
      <c r="G281" s="30" t="str">
        <f>IF($X281="","",INDEX(Fertilisants!$B$6:$B$45,$X281))</f>
        <v/>
      </c>
      <c r="H281" s="43"/>
      <c r="I281" s="44"/>
      <c r="J281" s="30" t="str">
        <f>IF($X281="","",INDEX(Fertilisants!$D$6:$D$45,$X281))</f>
        <v/>
      </c>
      <c r="K281" s="35" t="str">
        <f t="shared" si="32"/>
        <v/>
      </c>
      <c r="L281" s="36" t="str">
        <f>IF(OR($I281="",$X281=""),"",$I281*N(INDEX(Fertilisants!$E$6:$E$45,$X281)))</f>
        <v/>
      </c>
      <c r="M281" s="36" t="str">
        <f>IF(OR($I281="",$X281=""),"",$I281*N(INDEX(Fertilisants!$G$6:$G$45,$X281)))</f>
        <v/>
      </c>
      <c r="N281" s="36" t="str">
        <f>IF(OR($I281="",$X281=""),"",$I281*N(INDEX(Fertilisants!$H$6:$H$45,$X281)))</f>
        <v/>
      </c>
      <c r="O281" s="36" t="str">
        <f>IF(OR($I281="",$X281=""),"",$I281*N(INDEX(Fertilisants!$I$6:$I$45,$X281)))</f>
        <v/>
      </c>
      <c r="P281" s="36" t="str">
        <f t="shared" si="33"/>
        <v/>
      </c>
      <c r="Q281" s="5"/>
      <c r="R281" s="5"/>
      <c r="S281" s="8"/>
      <c r="T281" s="45" t="str">
        <f t="shared" si="34"/>
        <v/>
      </c>
      <c r="U281" s="5"/>
      <c r="W281" s="46" t="str">
        <f>IF($C281="","",IFERROR(MATCH($C281,Îlots!$C$6:$C$65,0),""))</f>
        <v/>
      </c>
      <c r="X281" s="46" t="str">
        <f>IF($F281="","",IFERROR(MATCH($F281,Fertilisants!$A$6:$A$45,0),""))</f>
        <v/>
      </c>
      <c r="Y281" s="46" t="str">
        <f>IF($W281="","",INDEX(Îlots!$D$6:$D$65,$W281))</f>
        <v/>
      </c>
      <c r="Z281" s="46" t="str">
        <f>IF($W281="","",INDEX(Îlots!$F$6:$F$65,$W281))</f>
        <v/>
      </c>
      <c r="AA281" s="46" t="str">
        <f>IF($W281="","",IF($E281=ApportCouvert,OccCouvert,INDEX(Îlots!$O$6:$O$65,$W281)))</f>
        <v/>
      </c>
      <c r="AB281" s="46" t="str">
        <f>IF(OR($AA281="",$G281="",$Z281="Non"),"",IFERROR(MATCH($AA281&amp;" | "&amp;$G281,Paramètres!$I$7:$I$41,0),""))</f>
        <v/>
      </c>
      <c r="AC281" s="46" t="str">
        <f t="shared" si="35"/>
        <v/>
      </c>
      <c r="AD281" s="46">
        <f>IF(OR($AB281="",$AC281=""),0,IF(OR(AND(INDEX(Paramètres!$J$7:$J$41,$AB281)&gt;0,IF(INDEX(Paramètres!$J$7:$J$41,$AB281)&lt;=INDEX(Paramètres!$K$7:$K$41,$AB281),AND($AC281&gt;=INDEX(Paramètres!$J$7:$J$41,$AB281),$AC281&lt;=INDEX(Paramètres!$K$7:$K$41,$AB281)),OR($AC281&gt;=INDEX(Paramètres!$J$7:$J$41,$AB281),$AC281&lt;=INDEX(Paramètres!$K$7:$K$41,$AB281)))),AND(INDEX(Paramètres!$L$7:$L$41,$AB281)&gt;0,IF(INDEX(Paramètres!$L$7:$L$41,$AB281)&lt;=INDEX(Paramètres!$M$7:$M$41,$AB281),AND($AC281&gt;=INDEX(Paramètres!$L$7:$L$41,$AB281),$AC281&lt;=INDEX(Paramètres!$M$7:$M$41,$AB281)),OR($AC281&gt;=INDEX(Paramètres!$L$7:$L$41,$AB281),$AC281&lt;=INDEX(Paramètres!$M$7:$M$41,$AB281))))),1,0))</f>
        <v>0</v>
      </c>
      <c r="AE281" s="46">
        <f>IF($X281="",0,IF(INDEX(Fertilisants!$C$6:$C$45,$X281)="Oui",1,0))</f>
        <v>0</v>
      </c>
      <c r="AF281" s="46" t="str">
        <f t="shared" si="36"/>
        <v/>
      </c>
      <c r="AG281" s="46" t="str">
        <f t="shared" si="37"/>
        <v/>
      </c>
      <c r="AH281" s="46" t="str">
        <f t="shared" si="38"/>
        <v/>
      </c>
      <c r="AI281" s="46" t="str">
        <f t="shared" si="39"/>
        <v/>
      </c>
    </row>
    <row r="282" spans="1:35" ht="18" customHeight="1" x14ac:dyDescent="0.25">
      <c r="A282" s="42" t="str">
        <f>IF(B282="","",COUNT($B$6:B282))</f>
        <v/>
      </c>
      <c r="B282" s="26"/>
      <c r="C282" s="5"/>
      <c r="D282" s="28" t="str">
        <f>IF($W282="","",INDEX(Îlots!$N$6:$N$65,$W282))</f>
        <v/>
      </c>
      <c r="E282" s="5"/>
      <c r="F282" s="5"/>
      <c r="G282" s="30" t="str">
        <f>IF($X282="","",INDEX(Fertilisants!$B$6:$B$45,$X282))</f>
        <v/>
      </c>
      <c r="H282" s="43"/>
      <c r="I282" s="44"/>
      <c r="J282" s="30" t="str">
        <f>IF($X282="","",INDEX(Fertilisants!$D$6:$D$45,$X282))</f>
        <v/>
      </c>
      <c r="K282" s="35" t="str">
        <f t="shared" si="32"/>
        <v/>
      </c>
      <c r="L282" s="36" t="str">
        <f>IF(OR($I282="",$X282=""),"",$I282*N(INDEX(Fertilisants!$E$6:$E$45,$X282)))</f>
        <v/>
      </c>
      <c r="M282" s="36" t="str">
        <f>IF(OR($I282="",$X282=""),"",$I282*N(INDEX(Fertilisants!$G$6:$G$45,$X282)))</f>
        <v/>
      </c>
      <c r="N282" s="36" t="str">
        <f>IF(OR($I282="",$X282=""),"",$I282*N(INDEX(Fertilisants!$H$6:$H$45,$X282)))</f>
        <v/>
      </c>
      <c r="O282" s="36" t="str">
        <f>IF(OR($I282="",$X282=""),"",$I282*N(INDEX(Fertilisants!$I$6:$I$45,$X282)))</f>
        <v/>
      </c>
      <c r="P282" s="36" t="str">
        <f t="shared" si="33"/>
        <v/>
      </c>
      <c r="Q282" s="5"/>
      <c r="R282" s="5"/>
      <c r="S282" s="8"/>
      <c r="T282" s="45" t="str">
        <f t="shared" si="34"/>
        <v/>
      </c>
      <c r="U282" s="5"/>
      <c r="W282" s="46" t="str">
        <f>IF($C282="","",IFERROR(MATCH($C282,Îlots!$C$6:$C$65,0),""))</f>
        <v/>
      </c>
      <c r="X282" s="46" t="str">
        <f>IF($F282="","",IFERROR(MATCH($F282,Fertilisants!$A$6:$A$45,0),""))</f>
        <v/>
      </c>
      <c r="Y282" s="46" t="str">
        <f>IF($W282="","",INDEX(Îlots!$D$6:$D$65,$W282))</f>
        <v/>
      </c>
      <c r="Z282" s="46" t="str">
        <f>IF($W282="","",INDEX(Îlots!$F$6:$F$65,$W282))</f>
        <v/>
      </c>
      <c r="AA282" s="46" t="str">
        <f>IF($W282="","",IF($E282=ApportCouvert,OccCouvert,INDEX(Îlots!$O$6:$O$65,$W282)))</f>
        <v/>
      </c>
      <c r="AB282" s="46" t="str">
        <f>IF(OR($AA282="",$G282="",$Z282="Non"),"",IFERROR(MATCH($AA282&amp;" | "&amp;$G282,Paramètres!$I$7:$I$41,0),""))</f>
        <v/>
      </c>
      <c r="AC282" s="46" t="str">
        <f t="shared" si="35"/>
        <v/>
      </c>
      <c r="AD282" s="46">
        <f>IF(OR($AB282="",$AC282=""),0,IF(OR(AND(INDEX(Paramètres!$J$7:$J$41,$AB282)&gt;0,IF(INDEX(Paramètres!$J$7:$J$41,$AB282)&lt;=INDEX(Paramètres!$K$7:$K$41,$AB282),AND($AC282&gt;=INDEX(Paramètres!$J$7:$J$41,$AB282),$AC282&lt;=INDEX(Paramètres!$K$7:$K$41,$AB282)),OR($AC282&gt;=INDEX(Paramètres!$J$7:$J$41,$AB282),$AC282&lt;=INDEX(Paramètres!$K$7:$K$41,$AB282)))),AND(INDEX(Paramètres!$L$7:$L$41,$AB282)&gt;0,IF(INDEX(Paramètres!$L$7:$L$41,$AB282)&lt;=INDEX(Paramètres!$M$7:$M$41,$AB282),AND($AC282&gt;=INDEX(Paramètres!$L$7:$L$41,$AB282),$AC282&lt;=INDEX(Paramètres!$M$7:$M$41,$AB282)),OR($AC282&gt;=INDEX(Paramètres!$L$7:$L$41,$AB282),$AC282&lt;=INDEX(Paramètres!$M$7:$M$41,$AB282))))),1,0))</f>
        <v>0</v>
      </c>
      <c r="AE282" s="46">
        <f>IF($X282="",0,IF(INDEX(Fertilisants!$C$6:$C$45,$X282)="Oui",1,0))</f>
        <v>0</v>
      </c>
      <c r="AF282" s="46" t="str">
        <f t="shared" si="36"/>
        <v/>
      </c>
      <c r="AG282" s="46" t="str">
        <f t="shared" si="37"/>
        <v/>
      </c>
      <c r="AH282" s="46" t="str">
        <f t="shared" si="38"/>
        <v/>
      </c>
      <c r="AI282" s="46" t="str">
        <f t="shared" si="39"/>
        <v/>
      </c>
    </row>
    <row r="283" spans="1:35" ht="18" customHeight="1" x14ac:dyDescent="0.25">
      <c r="A283" s="42" t="str">
        <f>IF(B283="","",COUNT($B$6:B283))</f>
        <v/>
      </c>
      <c r="B283" s="26"/>
      <c r="C283" s="5"/>
      <c r="D283" s="28" t="str">
        <f>IF($W283="","",INDEX(Îlots!$N$6:$N$65,$W283))</f>
        <v/>
      </c>
      <c r="E283" s="5"/>
      <c r="F283" s="5"/>
      <c r="G283" s="30" t="str">
        <f>IF($X283="","",INDEX(Fertilisants!$B$6:$B$45,$X283))</f>
        <v/>
      </c>
      <c r="H283" s="43"/>
      <c r="I283" s="44"/>
      <c r="J283" s="30" t="str">
        <f>IF($X283="","",INDEX(Fertilisants!$D$6:$D$45,$X283))</f>
        <v/>
      </c>
      <c r="K283" s="35" t="str">
        <f t="shared" si="32"/>
        <v/>
      </c>
      <c r="L283" s="36" t="str">
        <f>IF(OR($I283="",$X283=""),"",$I283*N(INDEX(Fertilisants!$E$6:$E$45,$X283)))</f>
        <v/>
      </c>
      <c r="M283" s="36" t="str">
        <f>IF(OR($I283="",$X283=""),"",$I283*N(INDEX(Fertilisants!$G$6:$G$45,$X283)))</f>
        <v/>
      </c>
      <c r="N283" s="36" t="str">
        <f>IF(OR($I283="",$X283=""),"",$I283*N(INDEX(Fertilisants!$H$6:$H$45,$X283)))</f>
        <v/>
      </c>
      <c r="O283" s="36" t="str">
        <f>IF(OR($I283="",$X283=""),"",$I283*N(INDEX(Fertilisants!$I$6:$I$45,$X283)))</f>
        <v/>
      </c>
      <c r="P283" s="36" t="str">
        <f t="shared" si="33"/>
        <v/>
      </c>
      <c r="Q283" s="5"/>
      <c r="R283" s="5"/>
      <c r="S283" s="8"/>
      <c r="T283" s="45" t="str">
        <f t="shared" si="34"/>
        <v/>
      </c>
      <c r="U283" s="5"/>
      <c r="W283" s="46" t="str">
        <f>IF($C283="","",IFERROR(MATCH($C283,Îlots!$C$6:$C$65,0),""))</f>
        <v/>
      </c>
      <c r="X283" s="46" t="str">
        <f>IF($F283="","",IFERROR(MATCH($F283,Fertilisants!$A$6:$A$45,0),""))</f>
        <v/>
      </c>
      <c r="Y283" s="46" t="str">
        <f>IF($W283="","",INDEX(Îlots!$D$6:$D$65,$W283))</f>
        <v/>
      </c>
      <c r="Z283" s="46" t="str">
        <f>IF($W283="","",INDEX(Îlots!$F$6:$F$65,$W283))</f>
        <v/>
      </c>
      <c r="AA283" s="46" t="str">
        <f>IF($W283="","",IF($E283=ApportCouvert,OccCouvert,INDEX(Îlots!$O$6:$O$65,$W283)))</f>
        <v/>
      </c>
      <c r="AB283" s="46" t="str">
        <f>IF(OR($AA283="",$G283="",$Z283="Non"),"",IFERROR(MATCH($AA283&amp;" | "&amp;$G283,Paramètres!$I$7:$I$41,0),""))</f>
        <v/>
      </c>
      <c r="AC283" s="46" t="str">
        <f t="shared" si="35"/>
        <v/>
      </c>
      <c r="AD283" s="46">
        <f>IF(OR($AB283="",$AC283=""),0,IF(OR(AND(INDEX(Paramètres!$J$7:$J$41,$AB283)&gt;0,IF(INDEX(Paramètres!$J$7:$J$41,$AB283)&lt;=INDEX(Paramètres!$K$7:$K$41,$AB283),AND($AC283&gt;=INDEX(Paramètres!$J$7:$J$41,$AB283),$AC283&lt;=INDEX(Paramètres!$K$7:$K$41,$AB283)),OR($AC283&gt;=INDEX(Paramètres!$J$7:$J$41,$AB283),$AC283&lt;=INDEX(Paramètres!$K$7:$K$41,$AB283)))),AND(INDEX(Paramètres!$L$7:$L$41,$AB283)&gt;0,IF(INDEX(Paramètres!$L$7:$L$41,$AB283)&lt;=INDEX(Paramètres!$M$7:$M$41,$AB283),AND($AC283&gt;=INDEX(Paramètres!$L$7:$L$41,$AB283),$AC283&lt;=INDEX(Paramètres!$M$7:$M$41,$AB283)),OR($AC283&gt;=INDEX(Paramètres!$L$7:$L$41,$AB283),$AC283&lt;=INDEX(Paramètres!$M$7:$M$41,$AB283))))),1,0))</f>
        <v>0</v>
      </c>
      <c r="AE283" s="46">
        <f>IF($X283="",0,IF(INDEX(Fertilisants!$C$6:$C$45,$X283)="Oui",1,0))</f>
        <v>0</v>
      </c>
      <c r="AF283" s="46" t="str">
        <f t="shared" si="36"/>
        <v/>
      </c>
      <c r="AG283" s="46" t="str">
        <f t="shared" si="37"/>
        <v/>
      </c>
      <c r="AH283" s="46" t="str">
        <f t="shared" si="38"/>
        <v/>
      </c>
      <c r="AI283" s="46" t="str">
        <f t="shared" si="39"/>
        <v/>
      </c>
    </row>
    <row r="284" spans="1:35" ht="18" customHeight="1" x14ac:dyDescent="0.25">
      <c r="A284" s="42" t="str">
        <f>IF(B284="","",COUNT($B$6:B284))</f>
        <v/>
      </c>
      <c r="B284" s="26"/>
      <c r="C284" s="5"/>
      <c r="D284" s="28" t="str">
        <f>IF($W284="","",INDEX(Îlots!$N$6:$N$65,$W284))</f>
        <v/>
      </c>
      <c r="E284" s="5"/>
      <c r="F284" s="5"/>
      <c r="G284" s="30" t="str">
        <f>IF($X284="","",INDEX(Fertilisants!$B$6:$B$45,$X284))</f>
        <v/>
      </c>
      <c r="H284" s="43"/>
      <c r="I284" s="44"/>
      <c r="J284" s="30" t="str">
        <f>IF($X284="","",INDEX(Fertilisants!$D$6:$D$45,$X284))</f>
        <v/>
      </c>
      <c r="K284" s="35" t="str">
        <f t="shared" si="32"/>
        <v/>
      </c>
      <c r="L284" s="36" t="str">
        <f>IF(OR($I284="",$X284=""),"",$I284*N(INDEX(Fertilisants!$E$6:$E$45,$X284)))</f>
        <v/>
      </c>
      <c r="M284" s="36" t="str">
        <f>IF(OR($I284="",$X284=""),"",$I284*N(INDEX(Fertilisants!$G$6:$G$45,$X284)))</f>
        <v/>
      </c>
      <c r="N284" s="36" t="str">
        <f>IF(OR($I284="",$X284=""),"",$I284*N(INDEX(Fertilisants!$H$6:$H$45,$X284)))</f>
        <v/>
      </c>
      <c r="O284" s="36" t="str">
        <f>IF(OR($I284="",$X284=""),"",$I284*N(INDEX(Fertilisants!$I$6:$I$45,$X284)))</f>
        <v/>
      </c>
      <c r="P284" s="36" t="str">
        <f t="shared" si="33"/>
        <v/>
      </c>
      <c r="Q284" s="5"/>
      <c r="R284" s="5"/>
      <c r="S284" s="8"/>
      <c r="T284" s="45" t="str">
        <f t="shared" si="34"/>
        <v/>
      </c>
      <c r="U284" s="5"/>
      <c r="W284" s="46" t="str">
        <f>IF($C284="","",IFERROR(MATCH($C284,Îlots!$C$6:$C$65,0),""))</f>
        <v/>
      </c>
      <c r="X284" s="46" t="str">
        <f>IF($F284="","",IFERROR(MATCH($F284,Fertilisants!$A$6:$A$45,0),""))</f>
        <v/>
      </c>
      <c r="Y284" s="46" t="str">
        <f>IF($W284="","",INDEX(Îlots!$D$6:$D$65,$W284))</f>
        <v/>
      </c>
      <c r="Z284" s="46" t="str">
        <f>IF($W284="","",INDEX(Îlots!$F$6:$F$65,$W284))</f>
        <v/>
      </c>
      <c r="AA284" s="46" t="str">
        <f>IF($W284="","",IF($E284=ApportCouvert,OccCouvert,INDEX(Îlots!$O$6:$O$65,$W284)))</f>
        <v/>
      </c>
      <c r="AB284" s="46" t="str">
        <f>IF(OR($AA284="",$G284="",$Z284="Non"),"",IFERROR(MATCH($AA284&amp;" | "&amp;$G284,Paramètres!$I$7:$I$41,0),""))</f>
        <v/>
      </c>
      <c r="AC284" s="46" t="str">
        <f t="shared" si="35"/>
        <v/>
      </c>
      <c r="AD284" s="46">
        <f>IF(OR($AB284="",$AC284=""),0,IF(OR(AND(INDEX(Paramètres!$J$7:$J$41,$AB284)&gt;0,IF(INDEX(Paramètres!$J$7:$J$41,$AB284)&lt;=INDEX(Paramètres!$K$7:$K$41,$AB284),AND($AC284&gt;=INDEX(Paramètres!$J$7:$J$41,$AB284),$AC284&lt;=INDEX(Paramètres!$K$7:$K$41,$AB284)),OR($AC284&gt;=INDEX(Paramètres!$J$7:$J$41,$AB284),$AC284&lt;=INDEX(Paramètres!$K$7:$K$41,$AB284)))),AND(INDEX(Paramètres!$L$7:$L$41,$AB284)&gt;0,IF(INDEX(Paramètres!$L$7:$L$41,$AB284)&lt;=INDEX(Paramètres!$M$7:$M$41,$AB284),AND($AC284&gt;=INDEX(Paramètres!$L$7:$L$41,$AB284),$AC284&lt;=INDEX(Paramètres!$M$7:$M$41,$AB284)),OR($AC284&gt;=INDEX(Paramètres!$L$7:$L$41,$AB284),$AC284&lt;=INDEX(Paramètres!$M$7:$M$41,$AB284))))),1,0))</f>
        <v>0</v>
      </c>
      <c r="AE284" s="46">
        <f>IF($X284="",0,IF(INDEX(Fertilisants!$C$6:$C$45,$X284)="Oui",1,0))</f>
        <v>0</v>
      </c>
      <c r="AF284" s="46" t="str">
        <f t="shared" si="36"/>
        <v/>
      </c>
      <c r="AG284" s="46" t="str">
        <f t="shared" si="37"/>
        <v/>
      </c>
      <c r="AH284" s="46" t="str">
        <f t="shared" si="38"/>
        <v/>
      </c>
      <c r="AI284" s="46" t="str">
        <f t="shared" si="39"/>
        <v/>
      </c>
    </row>
    <row r="285" spans="1:35" ht="18" customHeight="1" x14ac:dyDescent="0.25">
      <c r="A285" s="42" t="str">
        <f>IF(B285="","",COUNT($B$6:B285))</f>
        <v/>
      </c>
      <c r="B285" s="26"/>
      <c r="C285" s="5"/>
      <c r="D285" s="28" t="str">
        <f>IF($W285="","",INDEX(Îlots!$N$6:$N$65,$W285))</f>
        <v/>
      </c>
      <c r="E285" s="5"/>
      <c r="F285" s="5"/>
      <c r="G285" s="30" t="str">
        <f>IF($X285="","",INDEX(Fertilisants!$B$6:$B$45,$X285))</f>
        <v/>
      </c>
      <c r="H285" s="43"/>
      <c r="I285" s="44"/>
      <c r="J285" s="30" t="str">
        <f>IF($X285="","",INDEX(Fertilisants!$D$6:$D$45,$X285))</f>
        <v/>
      </c>
      <c r="K285" s="35" t="str">
        <f t="shared" si="32"/>
        <v/>
      </c>
      <c r="L285" s="36" t="str">
        <f>IF(OR($I285="",$X285=""),"",$I285*N(INDEX(Fertilisants!$E$6:$E$45,$X285)))</f>
        <v/>
      </c>
      <c r="M285" s="36" t="str">
        <f>IF(OR($I285="",$X285=""),"",$I285*N(INDEX(Fertilisants!$G$6:$G$45,$X285)))</f>
        <v/>
      </c>
      <c r="N285" s="36" t="str">
        <f>IF(OR($I285="",$X285=""),"",$I285*N(INDEX(Fertilisants!$H$6:$H$45,$X285)))</f>
        <v/>
      </c>
      <c r="O285" s="36" t="str">
        <f>IF(OR($I285="",$X285=""),"",$I285*N(INDEX(Fertilisants!$I$6:$I$45,$X285)))</f>
        <v/>
      </c>
      <c r="P285" s="36" t="str">
        <f t="shared" si="33"/>
        <v/>
      </c>
      <c r="Q285" s="5"/>
      <c r="R285" s="5"/>
      <c r="S285" s="8"/>
      <c r="T285" s="45" t="str">
        <f t="shared" si="34"/>
        <v/>
      </c>
      <c r="U285" s="5"/>
      <c r="W285" s="46" t="str">
        <f>IF($C285="","",IFERROR(MATCH($C285,Îlots!$C$6:$C$65,0),""))</f>
        <v/>
      </c>
      <c r="X285" s="46" t="str">
        <f>IF($F285="","",IFERROR(MATCH($F285,Fertilisants!$A$6:$A$45,0),""))</f>
        <v/>
      </c>
      <c r="Y285" s="46" t="str">
        <f>IF($W285="","",INDEX(Îlots!$D$6:$D$65,$W285))</f>
        <v/>
      </c>
      <c r="Z285" s="46" t="str">
        <f>IF($W285="","",INDEX(Îlots!$F$6:$F$65,$W285))</f>
        <v/>
      </c>
      <c r="AA285" s="46" t="str">
        <f>IF($W285="","",IF($E285=ApportCouvert,OccCouvert,INDEX(Îlots!$O$6:$O$65,$W285)))</f>
        <v/>
      </c>
      <c r="AB285" s="46" t="str">
        <f>IF(OR($AA285="",$G285="",$Z285="Non"),"",IFERROR(MATCH($AA285&amp;" | "&amp;$G285,Paramètres!$I$7:$I$41,0),""))</f>
        <v/>
      </c>
      <c r="AC285" s="46" t="str">
        <f t="shared" si="35"/>
        <v/>
      </c>
      <c r="AD285" s="46">
        <f>IF(OR($AB285="",$AC285=""),0,IF(OR(AND(INDEX(Paramètres!$J$7:$J$41,$AB285)&gt;0,IF(INDEX(Paramètres!$J$7:$J$41,$AB285)&lt;=INDEX(Paramètres!$K$7:$K$41,$AB285),AND($AC285&gt;=INDEX(Paramètres!$J$7:$J$41,$AB285),$AC285&lt;=INDEX(Paramètres!$K$7:$K$41,$AB285)),OR($AC285&gt;=INDEX(Paramètres!$J$7:$J$41,$AB285),$AC285&lt;=INDEX(Paramètres!$K$7:$K$41,$AB285)))),AND(INDEX(Paramètres!$L$7:$L$41,$AB285)&gt;0,IF(INDEX(Paramètres!$L$7:$L$41,$AB285)&lt;=INDEX(Paramètres!$M$7:$M$41,$AB285),AND($AC285&gt;=INDEX(Paramètres!$L$7:$L$41,$AB285),$AC285&lt;=INDEX(Paramètres!$M$7:$M$41,$AB285)),OR($AC285&gt;=INDEX(Paramètres!$L$7:$L$41,$AB285),$AC285&lt;=INDEX(Paramètres!$M$7:$M$41,$AB285))))),1,0))</f>
        <v>0</v>
      </c>
      <c r="AE285" s="46">
        <f>IF($X285="",0,IF(INDEX(Fertilisants!$C$6:$C$45,$X285)="Oui",1,0))</f>
        <v>0</v>
      </c>
      <c r="AF285" s="46" t="str">
        <f t="shared" si="36"/>
        <v/>
      </c>
      <c r="AG285" s="46" t="str">
        <f t="shared" si="37"/>
        <v/>
      </c>
      <c r="AH285" s="46" t="str">
        <f t="shared" si="38"/>
        <v/>
      </c>
      <c r="AI285" s="46" t="str">
        <f t="shared" si="39"/>
        <v/>
      </c>
    </row>
    <row r="286" spans="1:35" ht="18" customHeight="1" x14ac:dyDescent="0.25">
      <c r="A286" s="42" t="str">
        <f>IF(B286="","",COUNT($B$6:B286))</f>
        <v/>
      </c>
      <c r="B286" s="26"/>
      <c r="C286" s="5"/>
      <c r="D286" s="28" t="str">
        <f>IF($W286="","",INDEX(Îlots!$N$6:$N$65,$W286))</f>
        <v/>
      </c>
      <c r="E286" s="5"/>
      <c r="F286" s="5"/>
      <c r="G286" s="30" t="str">
        <f>IF($X286="","",INDEX(Fertilisants!$B$6:$B$45,$X286))</f>
        <v/>
      </c>
      <c r="H286" s="43"/>
      <c r="I286" s="44"/>
      <c r="J286" s="30" t="str">
        <f>IF($X286="","",INDEX(Fertilisants!$D$6:$D$45,$X286))</f>
        <v/>
      </c>
      <c r="K286" s="35" t="str">
        <f t="shared" si="32"/>
        <v/>
      </c>
      <c r="L286" s="36" t="str">
        <f>IF(OR($I286="",$X286=""),"",$I286*N(INDEX(Fertilisants!$E$6:$E$45,$X286)))</f>
        <v/>
      </c>
      <c r="M286" s="36" t="str">
        <f>IF(OR($I286="",$X286=""),"",$I286*N(INDEX(Fertilisants!$G$6:$G$45,$X286)))</f>
        <v/>
      </c>
      <c r="N286" s="36" t="str">
        <f>IF(OR($I286="",$X286=""),"",$I286*N(INDEX(Fertilisants!$H$6:$H$45,$X286)))</f>
        <v/>
      </c>
      <c r="O286" s="36" t="str">
        <f>IF(OR($I286="",$X286=""),"",$I286*N(INDEX(Fertilisants!$I$6:$I$45,$X286)))</f>
        <v/>
      </c>
      <c r="P286" s="36" t="str">
        <f t="shared" si="33"/>
        <v/>
      </c>
      <c r="Q286" s="5"/>
      <c r="R286" s="5"/>
      <c r="S286" s="8"/>
      <c r="T286" s="45" t="str">
        <f t="shared" si="34"/>
        <v/>
      </c>
      <c r="U286" s="5"/>
      <c r="W286" s="46" t="str">
        <f>IF($C286="","",IFERROR(MATCH($C286,Îlots!$C$6:$C$65,0),""))</f>
        <v/>
      </c>
      <c r="X286" s="46" t="str">
        <f>IF($F286="","",IFERROR(MATCH($F286,Fertilisants!$A$6:$A$45,0),""))</f>
        <v/>
      </c>
      <c r="Y286" s="46" t="str">
        <f>IF($W286="","",INDEX(Îlots!$D$6:$D$65,$W286))</f>
        <v/>
      </c>
      <c r="Z286" s="46" t="str">
        <f>IF($W286="","",INDEX(Îlots!$F$6:$F$65,$W286))</f>
        <v/>
      </c>
      <c r="AA286" s="46" t="str">
        <f>IF($W286="","",IF($E286=ApportCouvert,OccCouvert,INDEX(Îlots!$O$6:$O$65,$W286)))</f>
        <v/>
      </c>
      <c r="AB286" s="46" t="str">
        <f>IF(OR($AA286="",$G286="",$Z286="Non"),"",IFERROR(MATCH($AA286&amp;" | "&amp;$G286,Paramètres!$I$7:$I$41,0),""))</f>
        <v/>
      </c>
      <c r="AC286" s="46" t="str">
        <f t="shared" si="35"/>
        <v/>
      </c>
      <c r="AD286" s="46">
        <f>IF(OR($AB286="",$AC286=""),0,IF(OR(AND(INDEX(Paramètres!$J$7:$J$41,$AB286)&gt;0,IF(INDEX(Paramètres!$J$7:$J$41,$AB286)&lt;=INDEX(Paramètres!$K$7:$K$41,$AB286),AND($AC286&gt;=INDEX(Paramètres!$J$7:$J$41,$AB286),$AC286&lt;=INDEX(Paramètres!$K$7:$K$41,$AB286)),OR($AC286&gt;=INDEX(Paramètres!$J$7:$J$41,$AB286),$AC286&lt;=INDEX(Paramètres!$K$7:$K$41,$AB286)))),AND(INDEX(Paramètres!$L$7:$L$41,$AB286)&gt;0,IF(INDEX(Paramètres!$L$7:$L$41,$AB286)&lt;=INDEX(Paramètres!$M$7:$M$41,$AB286),AND($AC286&gt;=INDEX(Paramètres!$L$7:$L$41,$AB286),$AC286&lt;=INDEX(Paramètres!$M$7:$M$41,$AB286)),OR($AC286&gt;=INDEX(Paramètres!$L$7:$L$41,$AB286),$AC286&lt;=INDEX(Paramètres!$M$7:$M$41,$AB286))))),1,0))</f>
        <v>0</v>
      </c>
      <c r="AE286" s="46">
        <f>IF($X286="",0,IF(INDEX(Fertilisants!$C$6:$C$45,$X286)="Oui",1,0))</f>
        <v>0</v>
      </c>
      <c r="AF286" s="46" t="str">
        <f t="shared" si="36"/>
        <v/>
      </c>
      <c r="AG286" s="46" t="str">
        <f t="shared" si="37"/>
        <v/>
      </c>
      <c r="AH286" s="46" t="str">
        <f t="shared" si="38"/>
        <v/>
      </c>
      <c r="AI286" s="46" t="str">
        <f t="shared" si="39"/>
        <v/>
      </c>
    </row>
    <row r="287" spans="1:35" ht="18" customHeight="1" x14ac:dyDescent="0.25">
      <c r="A287" s="42" t="str">
        <f>IF(B287="","",COUNT($B$6:B287))</f>
        <v/>
      </c>
      <c r="B287" s="26"/>
      <c r="C287" s="5"/>
      <c r="D287" s="28" t="str">
        <f>IF($W287="","",INDEX(Îlots!$N$6:$N$65,$W287))</f>
        <v/>
      </c>
      <c r="E287" s="5"/>
      <c r="F287" s="5"/>
      <c r="G287" s="30" t="str">
        <f>IF($X287="","",INDEX(Fertilisants!$B$6:$B$45,$X287))</f>
        <v/>
      </c>
      <c r="H287" s="43"/>
      <c r="I287" s="44"/>
      <c r="J287" s="30" t="str">
        <f>IF($X287="","",INDEX(Fertilisants!$D$6:$D$45,$X287))</f>
        <v/>
      </c>
      <c r="K287" s="35" t="str">
        <f t="shared" si="32"/>
        <v/>
      </c>
      <c r="L287" s="36" t="str">
        <f>IF(OR($I287="",$X287=""),"",$I287*N(INDEX(Fertilisants!$E$6:$E$45,$X287)))</f>
        <v/>
      </c>
      <c r="M287" s="36" t="str">
        <f>IF(OR($I287="",$X287=""),"",$I287*N(INDEX(Fertilisants!$G$6:$G$45,$X287)))</f>
        <v/>
      </c>
      <c r="N287" s="36" t="str">
        <f>IF(OR($I287="",$X287=""),"",$I287*N(INDEX(Fertilisants!$H$6:$H$45,$X287)))</f>
        <v/>
      </c>
      <c r="O287" s="36" t="str">
        <f>IF(OR($I287="",$X287=""),"",$I287*N(INDEX(Fertilisants!$I$6:$I$45,$X287)))</f>
        <v/>
      </c>
      <c r="P287" s="36" t="str">
        <f t="shared" si="33"/>
        <v/>
      </c>
      <c r="Q287" s="5"/>
      <c r="R287" s="5"/>
      <c r="S287" s="8"/>
      <c r="T287" s="45" t="str">
        <f t="shared" si="34"/>
        <v/>
      </c>
      <c r="U287" s="5"/>
      <c r="W287" s="46" t="str">
        <f>IF($C287="","",IFERROR(MATCH($C287,Îlots!$C$6:$C$65,0),""))</f>
        <v/>
      </c>
      <c r="X287" s="46" t="str">
        <f>IF($F287="","",IFERROR(MATCH($F287,Fertilisants!$A$6:$A$45,0),""))</f>
        <v/>
      </c>
      <c r="Y287" s="46" t="str">
        <f>IF($W287="","",INDEX(Îlots!$D$6:$D$65,$W287))</f>
        <v/>
      </c>
      <c r="Z287" s="46" t="str">
        <f>IF($W287="","",INDEX(Îlots!$F$6:$F$65,$W287))</f>
        <v/>
      </c>
      <c r="AA287" s="46" t="str">
        <f>IF($W287="","",IF($E287=ApportCouvert,OccCouvert,INDEX(Îlots!$O$6:$O$65,$W287)))</f>
        <v/>
      </c>
      <c r="AB287" s="46" t="str">
        <f>IF(OR($AA287="",$G287="",$Z287="Non"),"",IFERROR(MATCH($AA287&amp;" | "&amp;$G287,Paramètres!$I$7:$I$41,0),""))</f>
        <v/>
      </c>
      <c r="AC287" s="46" t="str">
        <f t="shared" si="35"/>
        <v/>
      </c>
      <c r="AD287" s="46">
        <f>IF(OR($AB287="",$AC287=""),0,IF(OR(AND(INDEX(Paramètres!$J$7:$J$41,$AB287)&gt;0,IF(INDEX(Paramètres!$J$7:$J$41,$AB287)&lt;=INDEX(Paramètres!$K$7:$K$41,$AB287),AND($AC287&gt;=INDEX(Paramètres!$J$7:$J$41,$AB287),$AC287&lt;=INDEX(Paramètres!$K$7:$K$41,$AB287)),OR($AC287&gt;=INDEX(Paramètres!$J$7:$J$41,$AB287),$AC287&lt;=INDEX(Paramètres!$K$7:$K$41,$AB287)))),AND(INDEX(Paramètres!$L$7:$L$41,$AB287)&gt;0,IF(INDEX(Paramètres!$L$7:$L$41,$AB287)&lt;=INDEX(Paramètres!$M$7:$M$41,$AB287),AND($AC287&gt;=INDEX(Paramètres!$L$7:$L$41,$AB287),$AC287&lt;=INDEX(Paramètres!$M$7:$M$41,$AB287)),OR($AC287&gt;=INDEX(Paramètres!$L$7:$L$41,$AB287),$AC287&lt;=INDEX(Paramètres!$M$7:$M$41,$AB287))))),1,0))</f>
        <v>0</v>
      </c>
      <c r="AE287" s="46">
        <f>IF($X287="",0,IF(INDEX(Fertilisants!$C$6:$C$45,$X287)="Oui",1,0))</f>
        <v>0</v>
      </c>
      <c r="AF287" s="46" t="str">
        <f t="shared" si="36"/>
        <v/>
      </c>
      <c r="AG287" s="46" t="str">
        <f t="shared" si="37"/>
        <v/>
      </c>
      <c r="AH287" s="46" t="str">
        <f t="shared" si="38"/>
        <v/>
      </c>
      <c r="AI287" s="46" t="str">
        <f t="shared" si="39"/>
        <v/>
      </c>
    </row>
    <row r="288" spans="1:35" ht="18" customHeight="1" x14ac:dyDescent="0.25">
      <c r="A288" s="42" t="str">
        <f>IF(B288="","",COUNT($B$6:B288))</f>
        <v/>
      </c>
      <c r="B288" s="26"/>
      <c r="C288" s="5"/>
      <c r="D288" s="28" t="str">
        <f>IF($W288="","",INDEX(Îlots!$N$6:$N$65,$W288))</f>
        <v/>
      </c>
      <c r="E288" s="5"/>
      <c r="F288" s="5"/>
      <c r="G288" s="30" t="str">
        <f>IF($X288="","",INDEX(Fertilisants!$B$6:$B$45,$X288))</f>
        <v/>
      </c>
      <c r="H288" s="43"/>
      <c r="I288" s="44"/>
      <c r="J288" s="30" t="str">
        <f>IF($X288="","",INDEX(Fertilisants!$D$6:$D$45,$X288))</f>
        <v/>
      </c>
      <c r="K288" s="35" t="str">
        <f t="shared" si="32"/>
        <v/>
      </c>
      <c r="L288" s="36" t="str">
        <f>IF(OR($I288="",$X288=""),"",$I288*N(INDEX(Fertilisants!$E$6:$E$45,$X288)))</f>
        <v/>
      </c>
      <c r="M288" s="36" t="str">
        <f>IF(OR($I288="",$X288=""),"",$I288*N(INDEX(Fertilisants!$G$6:$G$45,$X288)))</f>
        <v/>
      </c>
      <c r="N288" s="36" t="str">
        <f>IF(OR($I288="",$X288=""),"",$I288*N(INDEX(Fertilisants!$H$6:$H$45,$X288)))</f>
        <v/>
      </c>
      <c r="O288" s="36" t="str">
        <f>IF(OR($I288="",$X288=""),"",$I288*N(INDEX(Fertilisants!$I$6:$I$45,$X288)))</f>
        <v/>
      </c>
      <c r="P288" s="36" t="str">
        <f t="shared" si="33"/>
        <v/>
      </c>
      <c r="Q288" s="5"/>
      <c r="R288" s="5"/>
      <c r="S288" s="8"/>
      <c r="T288" s="45" t="str">
        <f t="shared" si="34"/>
        <v/>
      </c>
      <c r="U288" s="5"/>
      <c r="W288" s="46" t="str">
        <f>IF($C288="","",IFERROR(MATCH($C288,Îlots!$C$6:$C$65,0),""))</f>
        <v/>
      </c>
      <c r="X288" s="46" t="str">
        <f>IF($F288="","",IFERROR(MATCH($F288,Fertilisants!$A$6:$A$45,0),""))</f>
        <v/>
      </c>
      <c r="Y288" s="46" t="str">
        <f>IF($W288="","",INDEX(Îlots!$D$6:$D$65,$W288))</f>
        <v/>
      </c>
      <c r="Z288" s="46" t="str">
        <f>IF($W288="","",INDEX(Îlots!$F$6:$F$65,$W288))</f>
        <v/>
      </c>
      <c r="AA288" s="46" t="str">
        <f>IF($W288="","",IF($E288=ApportCouvert,OccCouvert,INDEX(Îlots!$O$6:$O$65,$W288)))</f>
        <v/>
      </c>
      <c r="AB288" s="46" t="str">
        <f>IF(OR($AA288="",$G288="",$Z288="Non"),"",IFERROR(MATCH($AA288&amp;" | "&amp;$G288,Paramètres!$I$7:$I$41,0),""))</f>
        <v/>
      </c>
      <c r="AC288" s="46" t="str">
        <f t="shared" si="35"/>
        <v/>
      </c>
      <c r="AD288" s="46">
        <f>IF(OR($AB288="",$AC288=""),0,IF(OR(AND(INDEX(Paramètres!$J$7:$J$41,$AB288)&gt;0,IF(INDEX(Paramètres!$J$7:$J$41,$AB288)&lt;=INDEX(Paramètres!$K$7:$K$41,$AB288),AND($AC288&gt;=INDEX(Paramètres!$J$7:$J$41,$AB288),$AC288&lt;=INDEX(Paramètres!$K$7:$K$41,$AB288)),OR($AC288&gt;=INDEX(Paramètres!$J$7:$J$41,$AB288),$AC288&lt;=INDEX(Paramètres!$K$7:$K$41,$AB288)))),AND(INDEX(Paramètres!$L$7:$L$41,$AB288)&gt;0,IF(INDEX(Paramètres!$L$7:$L$41,$AB288)&lt;=INDEX(Paramètres!$M$7:$M$41,$AB288),AND($AC288&gt;=INDEX(Paramètres!$L$7:$L$41,$AB288),$AC288&lt;=INDEX(Paramètres!$M$7:$M$41,$AB288)),OR($AC288&gt;=INDEX(Paramètres!$L$7:$L$41,$AB288),$AC288&lt;=INDEX(Paramètres!$M$7:$M$41,$AB288))))),1,0))</f>
        <v>0</v>
      </c>
      <c r="AE288" s="46">
        <f>IF($X288="",0,IF(INDEX(Fertilisants!$C$6:$C$45,$X288)="Oui",1,0))</f>
        <v>0</v>
      </c>
      <c r="AF288" s="46" t="str">
        <f t="shared" si="36"/>
        <v/>
      </c>
      <c r="AG288" s="46" t="str">
        <f t="shared" si="37"/>
        <v/>
      </c>
      <c r="AH288" s="46" t="str">
        <f t="shared" si="38"/>
        <v/>
      </c>
      <c r="AI288" s="46" t="str">
        <f t="shared" si="39"/>
        <v/>
      </c>
    </row>
    <row r="289" spans="1:35" ht="18" customHeight="1" x14ac:dyDescent="0.25">
      <c r="A289" s="42" t="str">
        <f>IF(B289="","",COUNT($B$6:B289))</f>
        <v/>
      </c>
      <c r="B289" s="26"/>
      <c r="C289" s="5"/>
      <c r="D289" s="28" t="str">
        <f>IF($W289="","",INDEX(Îlots!$N$6:$N$65,$W289))</f>
        <v/>
      </c>
      <c r="E289" s="5"/>
      <c r="F289" s="5"/>
      <c r="G289" s="30" t="str">
        <f>IF($X289="","",INDEX(Fertilisants!$B$6:$B$45,$X289))</f>
        <v/>
      </c>
      <c r="H289" s="43"/>
      <c r="I289" s="44"/>
      <c r="J289" s="30" t="str">
        <f>IF($X289="","",INDEX(Fertilisants!$D$6:$D$45,$X289))</f>
        <v/>
      </c>
      <c r="K289" s="35" t="str">
        <f t="shared" si="32"/>
        <v/>
      </c>
      <c r="L289" s="36" t="str">
        <f>IF(OR($I289="",$X289=""),"",$I289*N(INDEX(Fertilisants!$E$6:$E$45,$X289)))</f>
        <v/>
      </c>
      <c r="M289" s="36" t="str">
        <f>IF(OR($I289="",$X289=""),"",$I289*N(INDEX(Fertilisants!$G$6:$G$45,$X289)))</f>
        <v/>
      </c>
      <c r="N289" s="36" t="str">
        <f>IF(OR($I289="",$X289=""),"",$I289*N(INDEX(Fertilisants!$H$6:$H$45,$X289)))</f>
        <v/>
      </c>
      <c r="O289" s="36" t="str">
        <f>IF(OR($I289="",$X289=""),"",$I289*N(INDEX(Fertilisants!$I$6:$I$45,$X289)))</f>
        <v/>
      </c>
      <c r="P289" s="36" t="str">
        <f t="shared" si="33"/>
        <v/>
      </c>
      <c r="Q289" s="5"/>
      <c r="R289" s="5"/>
      <c r="S289" s="8"/>
      <c r="T289" s="45" t="str">
        <f t="shared" si="34"/>
        <v/>
      </c>
      <c r="U289" s="5"/>
      <c r="W289" s="46" t="str">
        <f>IF($C289="","",IFERROR(MATCH($C289,Îlots!$C$6:$C$65,0),""))</f>
        <v/>
      </c>
      <c r="X289" s="46" t="str">
        <f>IF($F289="","",IFERROR(MATCH($F289,Fertilisants!$A$6:$A$45,0),""))</f>
        <v/>
      </c>
      <c r="Y289" s="46" t="str">
        <f>IF($W289="","",INDEX(Îlots!$D$6:$D$65,$W289))</f>
        <v/>
      </c>
      <c r="Z289" s="46" t="str">
        <f>IF($W289="","",INDEX(Îlots!$F$6:$F$65,$W289))</f>
        <v/>
      </c>
      <c r="AA289" s="46" t="str">
        <f>IF($W289="","",IF($E289=ApportCouvert,OccCouvert,INDEX(Îlots!$O$6:$O$65,$W289)))</f>
        <v/>
      </c>
      <c r="AB289" s="46" t="str">
        <f>IF(OR($AA289="",$G289="",$Z289="Non"),"",IFERROR(MATCH($AA289&amp;" | "&amp;$G289,Paramètres!$I$7:$I$41,0),""))</f>
        <v/>
      </c>
      <c r="AC289" s="46" t="str">
        <f t="shared" si="35"/>
        <v/>
      </c>
      <c r="AD289" s="46">
        <f>IF(OR($AB289="",$AC289=""),0,IF(OR(AND(INDEX(Paramètres!$J$7:$J$41,$AB289)&gt;0,IF(INDEX(Paramètres!$J$7:$J$41,$AB289)&lt;=INDEX(Paramètres!$K$7:$K$41,$AB289),AND($AC289&gt;=INDEX(Paramètres!$J$7:$J$41,$AB289),$AC289&lt;=INDEX(Paramètres!$K$7:$K$41,$AB289)),OR($AC289&gt;=INDEX(Paramètres!$J$7:$J$41,$AB289),$AC289&lt;=INDEX(Paramètres!$K$7:$K$41,$AB289)))),AND(INDEX(Paramètres!$L$7:$L$41,$AB289)&gt;0,IF(INDEX(Paramètres!$L$7:$L$41,$AB289)&lt;=INDEX(Paramètres!$M$7:$M$41,$AB289),AND($AC289&gt;=INDEX(Paramètres!$L$7:$L$41,$AB289),$AC289&lt;=INDEX(Paramètres!$M$7:$M$41,$AB289)),OR($AC289&gt;=INDEX(Paramètres!$L$7:$L$41,$AB289),$AC289&lt;=INDEX(Paramètres!$M$7:$M$41,$AB289))))),1,0))</f>
        <v>0</v>
      </c>
      <c r="AE289" s="46">
        <f>IF($X289="",0,IF(INDEX(Fertilisants!$C$6:$C$45,$X289)="Oui",1,0))</f>
        <v>0</v>
      </c>
      <c r="AF289" s="46" t="str">
        <f t="shared" si="36"/>
        <v/>
      </c>
      <c r="AG289" s="46" t="str">
        <f t="shared" si="37"/>
        <v/>
      </c>
      <c r="AH289" s="46" t="str">
        <f t="shared" si="38"/>
        <v/>
      </c>
      <c r="AI289" s="46" t="str">
        <f t="shared" si="39"/>
        <v/>
      </c>
    </row>
    <row r="290" spans="1:35" ht="18" customHeight="1" x14ac:dyDescent="0.25">
      <c r="A290" s="42" t="str">
        <f>IF(B290="","",COUNT($B$6:B290))</f>
        <v/>
      </c>
      <c r="B290" s="26"/>
      <c r="C290" s="5"/>
      <c r="D290" s="28" t="str">
        <f>IF($W290="","",INDEX(Îlots!$N$6:$N$65,$W290))</f>
        <v/>
      </c>
      <c r="E290" s="5"/>
      <c r="F290" s="5"/>
      <c r="G290" s="30" t="str">
        <f>IF($X290="","",INDEX(Fertilisants!$B$6:$B$45,$X290))</f>
        <v/>
      </c>
      <c r="H290" s="43"/>
      <c r="I290" s="44"/>
      <c r="J290" s="30" t="str">
        <f>IF($X290="","",INDEX(Fertilisants!$D$6:$D$45,$X290))</f>
        <v/>
      </c>
      <c r="K290" s="35" t="str">
        <f t="shared" si="32"/>
        <v/>
      </c>
      <c r="L290" s="36" t="str">
        <f>IF(OR($I290="",$X290=""),"",$I290*N(INDEX(Fertilisants!$E$6:$E$45,$X290)))</f>
        <v/>
      </c>
      <c r="M290" s="36" t="str">
        <f>IF(OR($I290="",$X290=""),"",$I290*N(INDEX(Fertilisants!$G$6:$G$45,$X290)))</f>
        <v/>
      </c>
      <c r="N290" s="36" t="str">
        <f>IF(OR($I290="",$X290=""),"",$I290*N(INDEX(Fertilisants!$H$6:$H$45,$X290)))</f>
        <v/>
      </c>
      <c r="O290" s="36" t="str">
        <f>IF(OR($I290="",$X290=""),"",$I290*N(INDEX(Fertilisants!$I$6:$I$45,$X290)))</f>
        <v/>
      </c>
      <c r="P290" s="36" t="str">
        <f t="shared" si="33"/>
        <v/>
      </c>
      <c r="Q290" s="5"/>
      <c r="R290" s="5"/>
      <c r="S290" s="8"/>
      <c r="T290" s="45" t="str">
        <f t="shared" si="34"/>
        <v/>
      </c>
      <c r="U290" s="5"/>
      <c r="W290" s="46" t="str">
        <f>IF($C290="","",IFERROR(MATCH($C290,Îlots!$C$6:$C$65,0),""))</f>
        <v/>
      </c>
      <c r="X290" s="46" t="str">
        <f>IF($F290="","",IFERROR(MATCH($F290,Fertilisants!$A$6:$A$45,0),""))</f>
        <v/>
      </c>
      <c r="Y290" s="46" t="str">
        <f>IF($W290="","",INDEX(Îlots!$D$6:$D$65,$W290))</f>
        <v/>
      </c>
      <c r="Z290" s="46" t="str">
        <f>IF($W290="","",INDEX(Îlots!$F$6:$F$65,$W290))</f>
        <v/>
      </c>
      <c r="AA290" s="46" t="str">
        <f>IF($W290="","",IF($E290=ApportCouvert,OccCouvert,INDEX(Îlots!$O$6:$O$65,$W290)))</f>
        <v/>
      </c>
      <c r="AB290" s="46" t="str">
        <f>IF(OR($AA290="",$G290="",$Z290="Non"),"",IFERROR(MATCH($AA290&amp;" | "&amp;$G290,Paramètres!$I$7:$I$41,0),""))</f>
        <v/>
      </c>
      <c r="AC290" s="46" t="str">
        <f t="shared" si="35"/>
        <v/>
      </c>
      <c r="AD290" s="46">
        <f>IF(OR($AB290="",$AC290=""),0,IF(OR(AND(INDEX(Paramètres!$J$7:$J$41,$AB290)&gt;0,IF(INDEX(Paramètres!$J$7:$J$41,$AB290)&lt;=INDEX(Paramètres!$K$7:$K$41,$AB290),AND($AC290&gt;=INDEX(Paramètres!$J$7:$J$41,$AB290),$AC290&lt;=INDEX(Paramètres!$K$7:$K$41,$AB290)),OR($AC290&gt;=INDEX(Paramètres!$J$7:$J$41,$AB290),$AC290&lt;=INDEX(Paramètres!$K$7:$K$41,$AB290)))),AND(INDEX(Paramètres!$L$7:$L$41,$AB290)&gt;0,IF(INDEX(Paramètres!$L$7:$L$41,$AB290)&lt;=INDEX(Paramètres!$M$7:$M$41,$AB290),AND($AC290&gt;=INDEX(Paramètres!$L$7:$L$41,$AB290),$AC290&lt;=INDEX(Paramètres!$M$7:$M$41,$AB290)),OR($AC290&gt;=INDEX(Paramètres!$L$7:$L$41,$AB290),$AC290&lt;=INDEX(Paramètres!$M$7:$M$41,$AB290))))),1,0))</f>
        <v>0</v>
      </c>
      <c r="AE290" s="46">
        <f>IF($X290="",0,IF(INDEX(Fertilisants!$C$6:$C$45,$X290)="Oui",1,0))</f>
        <v>0</v>
      </c>
      <c r="AF290" s="46" t="str">
        <f t="shared" si="36"/>
        <v/>
      </c>
      <c r="AG290" s="46" t="str">
        <f t="shared" si="37"/>
        <v/>
      </c>
      <c r="AH290" s="46" t="str">
        <f t="shared" si="38"/>
        <v/>
      </c>
      <c r="AI290" s="46" t="str">
        <f t="shared" si="39"/>
        <v/>
      </c>
    </row>
    <row r="291" spans="1:35" ht="18" customHeight="1" x14ac:dyDescent="0.25">
      <c r="A291" s="42" t="str">
        <f>IF(B291="","",COUNT($B$6:B291))</f>
        <v/>
      </c>
      <c r="B291" s="26"/>
      <c r="C291" s="5"/>
      <c r="D291" s="28" t="str">
        <f>IF($W291="","",INDEX(Îlots!$N$6:$N$65,$W291))</f>
        <v/>
      </c>
      <c r="E291" s="5"/>
      <c r="F291" s="5"/>
      <c r="G291" s="30" t="str">
        <f>IF($X291="","",INDEX(Fertilisants!$B$6:$B$45,$X291))</f>
        <v/>
      </c>
      <c r="H291" s="43"/>
      <c r="I291" s="44"/>
      <c r="J291" s="30" t="str">
        <f>IF($X291="","",INDEX(Fertilisants!$D$6:$D$45,$X291))</f>
        <v/>
      </c>
      <c r="K291" s="35" t="str">
        <f t="shared" si="32"/>
        <v/>
      </c>
      <c r="L291" s="36" t="str">
        <f>IF(OR($I291="",$X291=""),"",$I291*N(INDEX(Fertilisants!$E$6:$E$45,$X291)))</f>
        <v/>
      </c>
      <c r="M291" s="36" t="str">
        <f>IF(OR($I291="",$X291=""),"",$I291*N(INDEX(Fertilisants!$G$6:$G$45,$X291)))</f>
        <v/>
      </c>
      <c r="N291" s="36" t="str">
        <f>IF(OR($I291="",$X291=""),"",$I291*N(INDEX(Fertilisants!$H$6:$H$45,$X291)))</f>
        <v/>
      </c>
      <c r="O291" s="36" t="str">
        <f>IF(OR($I291="",$X291=""),"",$I291*N(INDEX(Fertilisants!$I$6:$I$45,$X291)))</f>
        <v/>
      </c>
      <c r="P291" s="36" t="str">
        <f t="shared" si="33"/>
        <v/>
      </c>
      <c r="Q291" s="5"/>
      <c r="R291" s="5"/>
      <c r="S291" s="8"/>
      <c r="T291" s="45" t="str">
        <f t="shared" si="34"/>
        <v/>
      </c>
      <c r="U291" s="5"/>
      <c r="W291" s="46" t="str">
        <f>IF($C291="","",IFERROR(MATCH($C291,Îlots!$C$6:$C$65,0),""))</f>
        <v/>
      </c>
      <c r="X291" s="46" t="str">
        <f>IF($F291="","",IFERROR(MATCH($F291,Fertilisants!$A$6:$A$45,0),""))</f>
        <v/>
      </c>
      <c r="Y291" s="46" t="str">
        <f>IF($W291="","",INDEX(Îlots!$D$6:$D$65,$W291))</f>
        <v/>
      </c>
      <c r="Z291" s="46" t="str">
        <f>IF($W291="","",INDEX(Îlots!$F$6:$F$65,$W291))</f>
        <v/>
      </c>
      <c r="AA291" s="46" t="str">
        <f>IF($W291="","",IF($E291=ApportCouvert,OccCouvert,INDEX(Îlots!$O$6:$O$65,$W291)))</f>
        <v/>
      </c>
      <c r="AB291" s="46" t="str">
        <f>IF(OR($AA291="",$G291="",$Z291="Non"),"",IFERROR(MATCH($AA291&amp;" | "&amp;$G291,Paramètres!$I$7:$I$41,0),""))</f>
        <v/>
      </c>
      <c r="AC291" s="46" t="str">
        <f t="shared" si="35"/>
        <v/>
      </c>
      <c r="AD291" s="46">
        <f>IF(OR($AB291="",$AC291=""),0,IF(OR(AND(INDEX(Paramètres!$J$7:$J$41,$AB291)&gt;0,IF(INDEX(Paramètres!$J$7:$J$41,$AB291)&lt;=INDEX(Paramètres!$K$7:$K$41,$AB291),AND($AC291&gt;=INDEX(Paramètres!$J$7:$J$41,$AB291),$AC291&lt;=INDEX(Paramètres!$K$7:$K$41,$AB291)),OR($AC291&gt;=INDEX(Paramètres!$J$7:$J$41,$AB291),$AC291&lt;=INDEX(Paramètres!$K$7:$K$41,$AB291)))),AND(INDEX(Paramètres!$L$7:$L$41,$AB291)&gt;0,IF(INDEX(Paramètres!$L$7:$L$41,$AB291)&lt;=INDEX(Paramètres!$M$7:$M$41,$AB291),AND($AC291&gt;=INDEX(Paramètres!$L$7:$L$41,$AB291),$AC291&lt;=INDEX(Paramètres!$M$7:$M$41,$AB291)),OR($AC291&gt;=INDEX(Paramètres!$L$7:$L$41,$AB291),$AC291&lt;=INDEX(Paramètres!$M$7:$M$41,$AB291))))),1,0))</f>
        <v>0</v>
      </c>
      <c r="AE291" s="46">
        <f>IF($X291="",0,IF(INDEX(Fertilisants!$C$6:$C$45,$X291)="Oui",1,0))</f>
        <v>0</v>
      </c>
      <c r="AF291" s="46" t="str">
        <f t="shared" si="36"/>
        <v/>
      </c>
      <c r="AG291" s="46" t="str">
        <f t="shared" si="37"/>
        <v/>
      </c>
      <c r="AH291" s="46" t="str">
        <f t="shared" si="38"/>
        <v/>
      </c>
      <c r="AI291" s="46" t="str">
        <f t="shared" si="39"/>
        <v/>
      </c>
    </row>
    <row r="292" spans="1:35" ht="18" customHeight="1" x14ac:dyDescent="0.25">
      <c r="A292" s="42" t="str">
        <f>IF(B292="","",COUNT($B$6:B292))</f>
        <v/>
      </c>
      <c r="B292" s="26"/>
      <c r="C292" s="5"/>
      <c r="D292" s="28" t="str">
        <f>IF($W292="","",INDEX(Îlots!$N$6:$N$65,$W292))</f>
        <v/>
      </c>
      <c r="E292" s="5"/>
      <c r="F292" s="5"/>
      <c r="G292" s="30" t="str">
        <f>IF($X292="","",INDEX(Fertilisants!$B$6:$B$45,$X292))</f>
        <v/>
      </c>
      <c r="H292" s="43"/>
      <c r="I292" s="44"/>
      <c r="J292" s="30" t="str">
        <f>IF($X292="","",INDEX(Fertilisants!$D$6:$D$45,$X292))</f>
        <v/>
      </c>
      <c r="K292" s="35" t="str">
        <f t="shared" si="32"/>
        <v/>
      </c>
      <c r="L292" s="36" t="str">
        <f>IF(OR($I292="",$X292=""),"",$I292*N(INDEX(Fertilisants!$E$6:$E$45,$X292)))</f>
        <v/>
      </c>
      <c r="M292" s="36" t="str">
        <f>IF(OR($I292="",$X292=""),"",$I292*N(INDEX(Fertilisants!$G$6:$G$45,$X292)))</f>
        <v/>
      </c>
      <c r="N292" s="36" t="str">
        <f>IF(OR($I292="",$X292=""),"",$I292*N(INDEX(Fertilisants!$H$6:$H$45,$X292)))</f>
        <v/>
      </c>
      <c r="O292" s="36" t="str">
        <f>IF(OR($I292="",$X292=""),"",$I292*N(INDEX(Fertilisants!$I$6:$I$45,$X292)))</f>
        <v/>
      </c>
      <c r="P292" s="36" t="str">
        <f t="shared" si="33"/>
        <v/>
      </c>
      <c r="Q292" s="5"/>
      <c r="R292" s="5"/>
      <c r="S292" s="8"/>
      <c r="T292" s="45" t="str">
        <f t="shared" si="34"/>
        <v/>
      </c>
      <c r="U292" s="5"/>
      <c r="W292" s="46" t="str">
        <f>IF($C292="","",IFERROR(MATCH($C292,Îlots!$C$6:$C$65,0),""))</f>
        <v/>
      </c>
      <c r="X292" s="46" t="str">
        <f>IF($F292="","",IFERROR(MATCH($F292,Fertilisants!$A$6:$A$45,0),""))</f>
        <v/>
      </c>
      <c r="Y292" s="46" t="str">
        <f>IF($W292="","",INDEX(Îlots!$D$6:$D$65,$W292))</f>
        <v/>
      </c>
      <c r="Z292" s="46" t="str">
        <f>IF($W292="","",INDEX(Îlots!$F$6:$F$65,$W292))</f>
        <v/>
      </c>
      <c r="AA292" s="46" t="str">
        <f>IF($W292="","",IF($E292=ApportCouvert,OccCouvert,INDEX(Îlots!$O$6:$O$65,$W292)))</f>
        <v/>
      </c>
      <c r="AB292" s="46" t="str">
        <f>IF(OR($AA292="",$G292="",$Z292="Non"),"",IFERROR(MATCH($AA292&amp;" | "&amp;$G292,Paramètres!$I$7:$I$41,0),""))</f>
        <v/>
      </c>
      <c r="AC292" s="46" t="str">
        <f t="shared" si="35"/>
        <v/>
      </c>
      <c r="AD292" s="46">
        <f>IF(OR($AB292="",$AC292=""),0,IF(OR(AND(INDEX(Paramètres!$J$7:$J$41,$AB292)&gt;0,IF(INDEX(Paramètres!$J$7:$J$41,$AB292)&lt;=INDEX(Paramètres!$K$7:$K$41,$AB292),AND($AC292&gt;=INDEX(Paramètres!$J$7:$J$41,$AB292),$AC292&lt;=INDEX(Paramètres!$K$7:$K$41,$AB292)),OR($AC292&gt;=INDEX(Paramètres!$J$7:$J$41,$AB292),$AC292&lt;=INDEX(Paramètres!$K$7:$K$41,$AB292)))),AND(INDEX(Paramètres!$L$7:$L$41,$AB292)&gt;0,IF(INDEX(Paramètres!$L$7:$L$41,$AB292)&lt;=INDEX(Paramètres!$M$7:$M$41,$AB292),AND($AC292&gt;=INDEX(Paramètres!$L$7:$L$41,$AB292),$AC292&lt;=INDEX(Paramètres!$M$7:$M$41,$AB292)),OR($AC292&gt;=INDEX(Paramètres!$L$7:$L$41,$AB292),$AC292&lt;=INDEX(Paramètres!$M$7:$M$41,$AB292))))),1,0))</f>
        <v>0</v>
      </c>
      <c r="AE292" s="46">
        <f>IF($X292="",0,IF(INDEX(Fertilisants!$C$6:$C$45,$X292)="Oui",1,0))</f>
        <v>0</v>
      </c>
      <c r="AF292" s="46" t="str">
        <f t="shared" si="36"/>
        <v/>
      </c>
      <c r="AG292" s="46" t="str">
        <f t="shared" si="37"/>
        <v/>
      </c>
      <c r="AH292" s="46" t="str">
        <f t="shared" si="38"/>
        <v/>
      </c>
      <c r="AI292" s="46" t="str">
        <f t="shared" si="39"/>
        <v/>
      </c>
    </row>
    <row r="293" spans="1:35" ht="18" customHeight="1" x14ac:dyDescent="0.25">
      <c r="A293" s="42" t="str">
        <f>IF(B293="","",COUNT($B$6:B293))</f>
        <v/>
      </c>
      <c r="B293" s="26"/>
      <c r="C293" s="5"/>
      <c r="D293" s="28" t="str">
        <f>IF($W293="","",INDEX(Îlots!$N$6:$N$65,$W293))</f>
        <v/>
      </c>
      <c r="E293" s="5"/>
      <c r="F293" s="5"/>
      <c r="G293" s="30" t="str">
        <f>IF($X293="","",INDEX(Fertilisants!$B$6:$B$45,$X293))</f>
        <v/>
      </c>
      <c r="H293" s="43"/>
      <c r="I293" s="44"/>
      <c r="J293" s="30" t="str">
        <f>IF($X293="","",INDEX(Fertilisants!$D$6:$D$45,$X293))</f>
        <v/>
      </c>
      <c r="K293" s="35" t="str">
        <f t="shared" si="32"/>
        <v/>
      </c>
      <c r="L293" s="36" t="str">
        <f>IF(OR($I293="",$X293=""),"",$I293*N(INDEX(Fertilisants!$E$6:$E$45,$X293)))</f>
        <v/>
      </c>
      <c r="M293" s="36" t="str">
        <f>IF(OR($I293="",$X293=""),"",$I293*N(INDEX(Fertilisants!$G$6:$G$45,$X293)))</f>
        <v/>
      </c>
      <c r="N293" s="36" t="str">
        <f>IF(OR($I293="",$X293=""),"",$I293*N(INDEX(Fertilisants!$H$6:$H$45,$X293)))</f>
        <v/>
      </c>
      <c r="O293" s="36" t="str">
        <f>IF(OR($I293="",$X293=""),"",$I293*N(INDEX(Fertilisants!$I$6:$I$45,$X293)))</f>
        <v/>
      </c>
      <c r="P293" s="36" t="str">
        <f t="shared" si="33"/>
        <v/>
      </c>
      <c r="Q293" s="5"/>
      <c r="R293" s="5"/>
      <c r="S293" s="8"/>
      <c r="T293" s="45" t="str">
        <f t="shared" si="34"/>
        <v/>
      </c>
      <c r="U293" s="5"/>
      <c r="W293" s="46" t="str">
        <f>IF($C293="","",IFERROR(MATCH($C293,Îlots!$C$6:$C$65,0),""))</f>
        <v/>
      </c>
      <c r="X293" s="46" t="str">
        <f>IF($F293="","",IFERROR(MATCH($F293,Fertilisants!$A$6:$A$45,0),""))</f>
        <v/>
      </c>
      <c r="Y293" s="46" t="str">
        <f>IF($W293="","",INDEX(Îlots!$D$6:$D$65,$W293))</f>
        <v/>
      </c>
      <c r="Z293" s="46" t="str">
        <f>IF($W293="","",INDEX(Îlots!$F$6:$F$65,$W293))</f>
        <v/>
      </c>
      <c r="AA293" s="46" t="str">
        <f>IF($W293="","",IF($E293=ApportCouvert,OccCouvert,INDEX(Îlots!$O$6:$O$65,$W293)))</f>
        <v/>
      </c>
      <c r="AB293" s="46" t="str">
        <f>IF(OR($AA293="",$G293="",$Z293="Non"),"",IFERROR(MATCH($AA293&amp;" | "&amp;$G293,Paramètres!$I$7:$I$41,0),""))</f>
        <v/>
      </c>
      <c r="AC293" s="46" t="str">
        <f t="shared" si="35"/>
        <v/>
      </c>
      <c r="AD293" s="46">
        <f>IF(OR($AB293="",$AC293=""),0,IF(OR(AND(INDEX(Paramètres!$J$7:$J$41,$AB293)&gt;0,IF(INDEX(Paramètres!$J$7:$J$41,$AB293)&lt;=INDEX(Paramètres!$K$7:$K$41,$AB293),AND($AC293&gt;=INDEX(Paramètres!$J$7:$J$41,$AB293),$AC293&lt;=INDEX(Paramètres!$K$7:$K$41,$AB293)),OR($AC293&gt;=INDEX(Paramètres!$J$7:$J$41,$AB293),$AC293&lt;=INDEX(Paramètres!$K$7:$K$41,$AB293)))),AND(INDEX(Paramètres!$L$7:$L$41,$AB293)&gt;0,IF(INDEX(Paramètres!$L$7:$L$41,$AB293)&lt;=INDEX(Paramètres!$M$7:$M$41,$AB293),AND($AC293&gt;=INDEX(Paramètres!$L$7:$L$41,$AB293),$AC293&lt;=INDEX(Paramètres!$M$7:$M$41,$AB293)),OR($AC293&gt;=INDEX(Paramètres!$L$7:$L$41,$AB293),$AC293&lt;=INDEX(Paramètres!$M$7:$M$41,$AB293))))),1,0))</f>
        <v>0</v>
      </c>
      <c r="AE293" s="46">
        <f>IF($X293="",0,IF(INDEX(Fertilisants!$C$6:$C$45,$X293)="Oui",1,0))</f>
        <v>0</v>
      </c>
      <c r="AF293" s="46" t="str">
        <f t="shared" si="36"/>
        <v/>
      </c>
      <c r="AG293" s="46" t="str">
        <f t="shared" si="37"/>
        <v/>
      </c>
      <c r="AH293" s="46" t="str">
        <f t="shared" si="38"/>
        <v/>
      </c>
      <c r="AI293" s="46" t="str">
        <f t="shared" si="39"/>
        <v/>
      </c>
    </row>
    <row r="294" spans="1:35" ht="18" customHeight="1" x14ac:dyDescent="0.25">
      <c r="A294" s="42" t="str">
        <f>IF(B294="","",COUNT($B$6:B294))</f>
        <v/>
      </c>
      <c r="B294" s="26"/>
      <c r="C294" s="5"/>
      <c r="D294" s="28" t="str">
        <f>IF($W294="","",INDEX(Îlots!$N$6:$N$65,$W294))</f>
        <v/>
      </c>
      <c r="E294" s="5"/>
      <c r="F294" s="5"/>
      <c r="G294" s="30" t="str">
        <f>IF($X294="","",INDEX(Fertilisants!$B$6:$B$45,$X294))</f>
        <v/>
      </c>
      <c r="H294" s="43"/>
      <c r="I294" s="44"/>
      <c r="J294" s="30" t="str">
        <f>IF($X294="","",INDEX(Fertilisants!$D$6:$D$45,$X294))</f>
        <v/>
      </c>
      <c r="K294" s="35" t="str">
        <f t="shared" si="32"/>
        <v/>
      </c>
      <c r="L294" s="36" t="str">
        <f>IF(OR($I294="",$X294=""),"",$I294*N(INDEX(Fertilisants!$E$6:$E$45,$X294)))</f>
        <v/>
      </c>
      <c r="M294" s="36" t="str">
        <f>IF(OR($I294="",$X294=""),"",$I294*N(INDEX(Fertilisants!$G$6:$G$45,$X294)))</f>
        <v/>
      </c>
      <c r="N294" s="36" t="str">
        <f>IF(OR($I294="",$X294=""),"",$I294*N(INDEX(Fertilisants!$H$6:$H$45,$X294)))</f>
        <v/>
      </c>
      <c r="O294" s="36" t="str">
        <f>IF(OR($I294="",$X294=""),"",$I294*N(INDEX(Fertilisants!$I$6:$I$45,$X294)))</f>
        <v/>
      </c>
      <c r="P294" s="36" t="str">
        <f t="shared" si="33"/>
        <v/>
      </c>
      <c r="Q294" s="5"/>
      <c r="R294" s="5"/>
      <c r="S294" s="8"/>
      <c r="T294" s="45" t="str">
        <f t="shared" si="34"/>
        <v/>
      </c>
      <c r="U294" s="5"/>
      <c r="W294" s="46" t="str">
        <f>IF($C294="","",IFERROR(MATCH($C294,Îlots!$C$6:$C$65,0),""))</f>
        <v/>
      </c>
      <c r="X294" s="46" t="str">
        <f>IF($F294="","",IFERROR(MATCH($F294,Fertilisants!$A$6:$A$45,0),""))</f>
        <v/>
      </c>
      <c r="Y294" s="46" t="str">
        <f>IF($W294="","",INDEX(Îlots!$D$6:$D$65,$W294))</f>
        <v/>
      </c>
      <c r="Z294" s="46" t="str">
        <f>IF($W294="","",INDEX(Îlots!$F$6:$F$65,$W294))</f>
        <v/>
      </c>
      <c r="AA294" s="46" t="str">
        <f>IF($W294="","",IF($E294=ApportCouvert,OccCouvert,INDEX(Îlots!$O$6:$O$65,$W294)))</f>
        <v/>
      </c>
      <c r="AB294" s="46" t="str">
        <f>IF(OR($AA294="",$G294="",$Z294="Non"),"",IFERROR(MATCH($AA294&amp;" | "&amp;$G294,Paramètres!$I$7:$I$41,0),""))</f>
        <v/>
      </c>
      <c r="AC294" s="46" t="str">
        <f t="shared" si="35"/>
        <v/>
      </c>
      <c r="AD294" s="46">
        <f>IF(OR($AB294="",$AC294=""),0,IF(OR(AND(INDEX(Paramètres!$J$7:$J$41,$AB294)&gt;0,IF(INDEX(Paramètres!$J$7:$J$41,$AB294)&lt;=INDEX(Paramètres!$K$7:$K$41,$AB294),AND($AC294&gt;=INDEX(Paramètres!$J$7:$J$41,$AB294),$AC294&lt;=INDEX(Paramètres!$K$7:$K$41,$AB294)),OR($AC294&gt;=INDEX(Paramètres!$J$7:$J$41,$AB294),$AC294&lt;=INDEX(Paramètres!$K$7:$K$41,$AB294)))),AND(INDEX(Paramètres!$L$7:$L$41,$AB294)&gt;0,IF(INDEX(Paramètres!$L$7:$L$41,$AB294)&lt;=INDEX(Paramètres!$M$7:$M$41,$AB294),AND($AC294&gt;=INDEX(Paramètres!$L$7:$L$41,$AB294),$AC294&lt;=INDEX(Paramètres!$M$7:$M$41,$AB294)),OR($AC294&gt;=INDEX(Paramètres!$L$7:$L$41,$AB294),$AC294&lt;=INDEX(Paramètres!$M$7:$M$41,$AB294))))),1,0))</f>
        <v>0</v>
      </c>
      <c r="AE294" s="46">
        <f>IF($X294="",0,IF(INDEX(Fertilisants!$C$6:$C$45,$X294)="Oui",1,0))</f>
        <v>0</v>
      </c>
      <c r="AF294" s="46" t="str">
        <f t="shared" si="36"/>
        <v/>
      </c>
      <c r="AG294" s="46" t="str">
        <f t="shared" si="37"/>
        <v/>
      </c>
      <c r="AH294" s="46" t="str">
        <f t="shared" si="38"/>
        <v/>
      </c>
      <c r="AI294" s="46" t="str">
        <f t="shared" si="39"/>
        <v/>
      </c>
    </row>
    <row r="295" spans="1:35" ht="18" customHeight="1" x14ac:dyDescent="0.25">
      <c r="A295" s="42" t="str">
        <f>IF(B295="","",COUNT($B$6:B295))</f>
        <v/>
      </c>
      <c r="B295" s="26"/>
      <c r="C295" s="5"/>
      <c r="D295" s="28" t="str">
        <f>IF($W295="","",INDEX(Îlots!$N$6:$N$65,$W295))</f>
        <v/>
      </c>
      <c r="E295" s="5"/>
      <c r="F295" s="5"/>
      <c r="G295" s="30" t="str">
        <f>IF($X295="","",INDEX(Fertilisants!$B$6:$B$45,$X295))</f>
        <v/>
      </c>
      <c r="H295" s="43"/>
      <c r="I295" s="44"/>
      <c r="J295" s="30" t="str">
        <f>IF($X295="","",INDEX(Fertilisants!$D$6:$D$45,$X295))</f>
        <v/>
      </c>
      <c r="K295" s="35" t="str">
        <f t="shared" si="32"/>
        <v/>
      </c>
      <c r="L295" s="36" t="str">
        <f>IF(OR($I295="",$X295=""),"",$I295*N(INDEX(Fertilisants!$E$6:$E$45,$X295)))</f>
        <v/>
      </c>
      <c r="M295" s="36" t="str">
        <f>IF(OR($I295="",$X295=""),"",$I295*N(INDEX(Fertilisants!$G$6:$G$45,$X295)))</f>
        <v/>
      </c>
      <c r="N295" s="36" t="str">
        <f>IF(OR($I295="",$X295=""),"",$I295*N(INDEX(Fertilisants!$H$6:$H$45,$X295)))</f>
        <v/>
      </c>
      <c r="O295" s="36" t="str">
        <f>IF(OR($I295="",$X295=""),"",$I295*N(INDEX(Fertilisants!$I$6:$I$45,$X295)))</f>
        <v/>
      </c>
      <c r="P295" s="36" t="str">
        <f t="shared" si="33"/>
        <v/>
      </c>
      <c r="Q295" s="5"/>
      <c r="R295" s="5"/>
      <c r="S295" s="8"/>
      <c r="T295" s="45" t="str">
        <f t="shared" si="34"/>
        <v/>
      </c>
      <c r="U295" s="5"/>
      <c r="W295" s="46" t="str">
        <f>IF($C295="","",IFERROR(MATCH($C295,Îlots!$C$6:$C$65,0),""))</f>
        <v/>
      </c>
      <c r="X295" s="46" t="str">
        <f>IF($F295="","",IFERROR(MATCH($F295,Fertilisants!$A$6:$A$45,0),""))</f>
        <v/>
      </c>
      <c r="Y295" s="46" t="str">
        <f>IF($W295="","",INDEX(Îlots!$D$6:$D$65,$W295))</f>
        <v/>
      </c>
      <c r="Z295" s="46" t="str">
        <f>IF($W295="","",INDEX(Îlots!$F$6:$F$65,$W295))</f>
        <v/>
      </c>
      <c r="AA295" s="46" t="str">
        <f>IF($W295="","",IF($E295=ApportCouvert,OccCouvert,INDEX(Îlots!$O$6:$O$65,$W295)))</f>
        <v/>
      </c>
      <c r="AB295" s="46" t="str">
        <f>IF(OR($AA295="",$G295="",$Z295="Non"),"",IFERROR(MATCH($AA295&amp;" | "&amp;$G295,Paramètres!$I$7:$I$41,0),""))</f>
        <v/>
      </c>
      <c r="AC295" s="46" t="str">
        <f t="shared" si="35"/>
        <v/>
      </c>
      <c r="AD295" s="46">
        <f>IF(OR($AB295="",$AC295=""),0,IF(OR(AND(INDEX(Paramètres!$J$7:$J$41,$AB295)&gt;0,IF(INDEX(Paramètres!$J$7:$J$41,$AB295)&lt;=INDEX(Paramètres!$K$7:$K$41,$AB295),AND($AC295&gt;=INDEX(Paramètres!$J$7:$J$41,$AB295),$AC295&lt;=INDEX(Paramètres!$K$7:$K$41,$AB295)),OR($AC295&gt;=INDEX(Paramètres!$J$7:$J$41,$AB295),$AC295&lt;=INDEX(Paramètres!$K$7:$K$41,$AB295)))),AND(INDEX(Paramètres!$L$7:$L$41,$AB295)&gt;0,IF(INDEX(Paramètres!$L$7:$L$41,$AB295)&lt;=INDEX(Paramètres!$M$7:$M$41,$AB295),AND($AC295&gt;=INDEX(Paramètres!$L$7:$L$41,$AB295),$AC295&lt;=INDEX(Paramètres!$M$7:$M$41,$AB295)),OR($AC295&gt;=INDEX(Paramètres!$L$7:$L$41,$AB295),$AC295&lt;=INDEX(Paramètres!$M$7:$M$41,$AB295))))),1,0))</f>
        <v>0</v>
      </c>
      <c r="AE295" s="46">
        <f>IF($X295="",0,IF(INDEX(Fertilisants!$C$6:$C$45,$X295)="Oui",1,0))</f>
        <v>0</v>
      </c>
      <c r="AF295" s="46" t="str">
        <f t="shared" si="36"/>
        <v/>
      </c>
      <c r="AG295" s="46" t="str">
        <f t="shared" si="37"/>
        <v/>
      </c>
      <c r="AH295" s="46" t="str">
        <f t="shared" si="38"/>
        <v/>
      </c>
      <c r="AI295" s="46" t="str">
        <f t="shared" si="39"/>
        <v/>
      </c>
    </row>
    <row r="296" spans="1:35" ht="18" customHeight="1" x14ac:dyDescent="0.25">
      <c r="A296" s="42" t="str">
        <f>IF(B296="","",COUNT($B$6:B296))</f>
        <v/>
      </c>
      <c r="B296" s="26"/>
      <c r="C296" s="5"/>
      <c r="D296" s="28" t="str">
        <f>IF($W296="","",INDEX(Îlots!$N$6:$N$65,$W296))</f>
        <v/>
      </c>
      <c r="E296" s="5"/>
      <c r="F296" s="5"/>
      <c r="G296" s="30" t="str">
        <f>IF($X296="","",INDEX(Fertilisants!$B$6:$B$45,$X296))</f>
        <v/>
      </c>
      <c r="H296" s="43"/>
      <c r="I296" s="44"/>
      <c r="J296" s="30" t="str">
        <f>IF($X296="","",INDEX(Fertilisants!$D$6:$D$45,$X296))</f>
        <v/>
      </c>
      <c r="K296" s="35" t="str">
        <f t="shared" si="32"/>
        <v/>
      </c>
      <c r="L296" s="36" t="str">
        <f>IF(OR($I296="",$X296=""),"",$I296*N(INDEX(Fertilisants!$E$6:$E$45,$X296)))</f>
        <v/>
      </c>
      <c r="M296" s="36" t="str">
        <f>IF(OR($I296="",$X296=""),"",$I296*N(INDEX(Fertilisants!$G$6:$G$45,$X296)))</f>
        <v/>
      </c>
      <c r="N296" s="36" t="str">
        <f>IF(OR($I296="",$X296=""),"",$I296*N(INDEX(Fertilisants!$H$6:$H$45,$X296)))</f>
        <v/>
      </c>
      <c r="O296" s="36" t="str">
        <f>IF(OR($I296="",$X296=""),"",$I296*N(INDEX(Fertilisants!$I$6:$I$45,$X296)))</f>
        <v/>
      </c>
      <c r="P296" s="36" t="str">
        <f t="shared" si="33"/>
        <v/>
      </c>
      <c r="Q296" s="5"/>
      <c r="R296" s="5"/>
      <c r="S296" s="8"/>
      <c r="T296" s="45" t="str">
        <f t="shared" si="34"/>
        <v/>
      </c>
      <c r="U296" s="5"/>
      <c r="W296" s="46" t="str">
        <f>IF($C296="","",IFERROR(MATCH($C296,Îlots!$C$6:$C$65,0),""))</f>
        <v/>
      </c>
      <c r="X296" s="46" t="str">
        <f>IF($F296="","",IFERROR(MATCH($F296,Fertilisants!$A$6:$A$45,0),""))</f>
        <v/>
      </c>
      <c r="Y296" s="46" t="str">
        <f>IF($W296="","",INDEX(Îlots!$D$6:$D$65,$W296))</f>
        <v/>
      </c>
      <c r="Z296" s="46" t="str">
        <f>IF($W296="","",INDEX(Îlots!$F$6:$F$65,$W296))</f>
        <v/>
      </c>
      <c r="AA296" s="46" t="str">
        <f>IF($W296="","",IF($E296=ApportCouvert,OccCouvert,INDEX(Îlots!$O$6:$O$65,$W296)))</f>
        <v/>
      </c>
      <c r="AB296" s="46" t="str">
        <f>IF(OR($AA296="",$G296="",$Z296="Non"),"",IFERROR(MATCH($AA296&amp;" | "&amp;$G296,Paramètres!$I$7:$I$41,0),""))</f>
        <v/>
      </c>
      <c r="AC296" s="46" t="str">
        <f t="shared" si="35"/>
        <v/>
      </c>
      <c r="AD296" s="46">
        <f>IF(OR($AB296="",$AC296=""),0,IF(OR(AND(INDEX(Paramètres!$J$7:$J$41,$AB296)&gt;0,IF(INDEX(Paramètres!$J$7:$J$41,$AB296)&lt;=INDEX(Paramètres!$K$7:$K$41,$AB296),AND($AC296&gt;=INDEX(Paramètres!$J$7:$J$41,$AB296),$AC296&lt;=INDEX(Paramètres!$K$7:$K$41,$AB296)),OR($AC296&gt;=INDEX(Paramètres!$J$7:$J$41,$AB296),$AC296&lt;=INDEX(Paramètres!$K$7:$K$41,$AB296)))),AND(INDEX(Paramètres!$L$7:$L$41,$AB296)&gt;0,IF(INDEX(Paramètres!$L$7:$L$41,$AB296)&lt;=INDEX(Paramètres!$M$7:$M$41,$AB296),AND($AC296&gt;=INDEX(Paramètres!$L$7:$L$41,$AB296),$AC296&lt;=INDEX(Paramètres!$M$7:$M$41,$AB296)),OR($AC296&gt;=INDEX(Paramètres!$L$7:$L$41,$AB296),$AC296&lt;=INDEX(Paramètres!$M$7:$M$41,$AB296))))),1,0))</f>
        <v>0</v>
      </c>
      <c r="AE296" s="46">
        <f>IF($X296="",0,IF(INDEX(Fertilisants!$C$6:$C$45,$X296)="Oui",1,0))</f>
        <v>0</v>
      </c>
      <c r="AF296" s="46" t="str">
        <f t="shared" si="36"/>
        <v/>
      </c>
      <c r="AG296" s="46" t="str">
        <f t="shared" si="37"/>
        <v/>
      </c>
      <c r="AH296" s="46" t="str">
        <f t="shared" si="38"/>
        <v/>
      </c>
      <c r="AI296" s="46" t="str">
        <f t="shared" si="39"/>
        <v/>
      </c>
    </row>
    <row r="297" spans="1:35" ht="18" customHeight="1" x14ac:dyDescent="0.25">
      <c r="A297" s="42" t="str">
        <f>IF(B297="","",COUNT($B$6:B297))</f>
        <v/>
      </c>
      <c r="B297" s="26"/>
      <c r="C297" s="5"/>
      <c r="D297" s="28" t="str">
        <f>IF($W297="","",INDEX(Îlots!$N$6:$N$65,$W297))</f>
        <v/>
      </c>
      <c r="E297" s="5"/>
      <c r="F297" s="5"/>
      <c r="G297" s="30" t="str">
        <f>IF($X297="","",INDEX(Fertilisants!$B$6:$B$45,$X297))</f>
        <v/>
      </c>
      <c r="H297" s="43"/>
      <c r="I297" s="44"/>
      <c r="J297" s="30" t="str">
        <f>IF($X297="","",INDEX(Fertilisants!$D$6:$D$45,$X297))</f>
        <v/>
      </c>
      <c r="K297" s="35" t="str">
        <f t="shared" si="32"/>
        <v/>
      </c>
      <c r="L297" s="36" t="str">
        <f>IF(OR($I297="",$X297=""),"",$I297*N(INDEX(Fertilisants!$E$6:$E$45,$X297)))</f>
        <v/>
      </c>
      <c r="M297" s="36" t="str">
        <f>IF(OR($I297="",$X297=""),"",$I297*N(INDEX(Fertilisants!$G$6:$G$45,$X297)))</f>
        <v/>
      </c>
      <c r="N297" s="36" t="str">
        <f>IF(OR($I297="",$X297=""),"",$I297*N(INDEX(Fertilisants!$H$6:$H$45,$X297)))</f>
        <v/>
      </c>
      <c r="O297" s="36" t="str">
        <f>IF(OR($I297="",$X297=""),"",$I297*N(INDEX(Fertilisants!$I$6:$I$45,$X297)))</f>
        <v/>
      </c>
      <c r="P297" s="36" t="str">
        <f t="shared" si="33"/>
        <v/>
      </c>
      <c r="Q297" s="5"/>
      <c r="R297" s="5"/>
      <c r="S297" s="8"/>
      <c r="T297" s="45" t="str">
        <f t="shared" si="34"/>
        <v/>
      </c>
      <c r="U297" s="5"/>
      <c r="W297" s="46" t="str">
        <f>IF($C297="","",IFERROR(MATCH($C297,Îlots!$C$6:$C$65,0),""))</f>
        <v/>
      </c>
      <c r="X297" s="46" t="str">
        <f>IF($F297="","",IFERROR(MATCH($F297,Fertilisants!$A$6:$A$45,0),""))</f>
        <v/>
      </c>
      <c r="Y297" s="46" t="str">
        <f>IF($W297="","",INDEX(Îlots!$D$6:$D$65,$W297))</f>
        <v/>
      </c>
      <c r="Z297" s="46" t="str">
        <f>IF($W297="","",INDEX(Îlots!$F$6:$F$65,$W297))</f>
        <v/>
      </c>
      <c r="AA297" s="46" t="str">
        <f>IF($W297="","",IF($E297=ApportCouvert,OccCouvert,INDEX(Îlots!$O$6:$O$65,$W297)))</f>
        <v/>
      </c>
      <c r="AB297" s="46" t="str">
        <f>IF(OR($AA297="",$G297="",$Z297="Non"),"",IFERROR(MATCH($AA297&amp;" | "&amp;$G297,Paramètres!$I$7:$I$41,0),""))</f>
        <v/>
      </c>
      <c r="AC297" s="46" t="str">
        <f t="shared" si="35"/>
        <v/>
      </c>
      <c r="AD297" s="46">
        <f>IF(OR($AB297="",$AC297=""),0,IF(OR(AND(INDEX(Paramètres!$J$7:$J$41,$AB297)&gt;0,IF(INDEX(Paramètres!$J$7:$J$41,$AB297)&lt;=INDEX(Paramètres!$K$7:$K$41,$AB297),AND($AC297&gt;=INDEX(Paramètres!$J$7:$J$41,$AB297),$AC297&lt;=INDEX(Paramètres!$K$7:$K$41,$AB297)),OR($AC297&gt;=INDEX(Paramètres!$J$7:$J$41,$AB297),$AC297&lt;=INDEX(Paramètres!$K$7:$K$41,$AB297)))),AND(INDEX(Paramètres!$L$7:$L$41,$AB297)&gt;0,IF(INDEX(Paramètres!$L$7:$L$41,$AB297)&lt;=INDEX(Paramètres!$M$7:$M$41,$AB297),AND($AC297&gt;=INDEX(Paramètres!$L$7:$L$41,$AB297),$AC297&lt;=INDEX(Paramètres!$M$7:$M$41,$AB297)),OR($AC297&gt;=INDEX(Paramètres!$L$7:$L$41,$AB297),$AC297&lt;=INDEX(Paramètres!$M$7:$M$41,$AB297))))),1,0))</f>
        <v>0</v>
      </c>
      <c r="AE297" s="46">
        <f>IF($X297="",0,IF(INDEX(Fertilisants!$C$6:$C$45,$X297)="Oui",1,0))</f>
        <v>0</v>
      </c>
      <c r="AF297" s="46" t="str">
        <f t="shared" si="36"/>
        <v/>
      </c>
      <c r="AG297" s="46" t="str">
        <f t="shared" si="37"/>
        <v/>
      </c>
      <c r="AH297" s="46" t="str">
        <f t="shared" si="38"/>
        <v/>
      </c>
      <c r="AI297" s="46" t="str">
        <f t="shared" si="39"/>
        <v/>
      </c>
    </row>
    <row r="298" spans="1:35" ht="18" customHeight="1" x14ac:dyDescent="0.25">
      <c r="A298" s="42" t="str">
        <f>IF(B298="","",COUNT($B$6:B298))</f>
        <v/>
      </c>
      <c r="B298" s="26"/>
      <c r="C298" s="5"/>
      <c r="D298" s="28" t="str">
        <f>IF($W298="","",INDEX(Îlots!$N$6:$N$65,$W298))</f>
        <v/>
      </c>
      <c r="E298" s="5"/>
      <c r="F298" s="5"/>
      <c r="G298" s="30" t="str">
        <f>IF($X298="","",INDEX(Fertilisants!$B$6:$B$45,$X298))</f>
        <v/>
      </c>
      <c r="H298" s="43"/>
      <c r="I298" s="44"/>
      <c r="J298" s="30" t="str">
        <f>IF($X298="","",INDEX(Fertilisants!$D$6:$D$45,$X298))</f>
        <v/>
      </c>
      <c r="K298" s="35" t="str">
        <f t="shared" si="32"/>
        <v/>
      </c>
      <c r="L298" s="36" t="str">
        <f>IF(OR($I298="",$X298=""),"",$I298*N(INDEX(Fertilisants!$E$6:$E$45,$X298)))</f>
        <v/>
      </c>
      <c r="M298" s="36" t="str">
        <f>IF(OR($I298="",$X298=""),"",$I298*N(INDEX(Fertilisants!$G$6:$G$45,$X298)))</f>
        <v/>
      </c>
      <c r="N298" s="36" t="str">
        <f>IF(OR($I298="",$X298=""),"",$I298*N(INDEX(Fertilisants!$H$6:$H$45,$X298)))</f>
        <v/>
      </c>
      <c r="O298" s="36" t="str">
        <f>IF(OR($I298="",$X298=""),"",$I298*N(INDEX(Fertilisants!$I$6:$I$45,$X298)))</f>
        <v/>
      </c>
      <c r="P298" s="36" t="str">
        <f t="shared" si="33"/>
        <v/>
      </c>
      <c r="Q298" s="5"/>
      <c r="R298" s="5"/>
      <c r="S298" s="8"/>
      <c r="T298" s="45" t="str">
        <f t="shared" si="34"/>
        <v/>
      </c>
      <c r="U298" s="5"/>
      <c r="W298" s="46" t="str">
        <f>IF($C298="","",IFERROR(MATCH($C298,Îlots!$C$6:$C$65,0),""))</f>
        <v/>
      </c>
      <c r="X298" s="46" t="str">
        <f>IF($F298="","",IFERROR(MATCH($F298,Fertilisants!$A$6:$A$45,0),""))</f>
        <v/>
      </c>
      <c r="Y298" s="46" t="str">
        <f>IF($W298="","",INDEX(Îlots!$D$6:$D$65,$W298))</f>
        <v/>
      </c>
      <c r="Z298" s="46" t="str">
        <f>IF($W298="","",INDEX(Îlots!$F$6:$F$65,$W298))</f>
        <v/>
      </c>
      <c r="AA298" s="46" t="str">
        <f>IF($W298="","",IF($E298=ApportCouvert,OccCouvert,INDEX(Îlots!$O$6:$O$65,$W298)))</f>
        <v/>
      </c>
      <c r="AB298" s="46" t="str">
        <f>IF(OR($AA298="",$G298="",$Z298="Non"),"",IFERROR(MATCH($AA298&amp;" | "&amp;$G298,Paramètres!$I$7:$I$41,0),""))</f>
        <v/>
      </c>
      <c r="AC298" s="46" t="str">
        <f t="shared" si="35"/>
        <v/>
      </c>
      <c r="AD298" s="46">
        <f>IF(OR($AB298="",$AC298=""),0,IF(OR(AND(INDEX(Paramètres!$J$7:$J$41,$AB298)&gt;0,IF(INDEX(Paramètres!$J$7:$J$41,$AB298)&lt;=INDEX(Paramètres!$K$7:$K$41,$AB298),AND($AC298&gt;=INDEX(Paramètres!$J$7:$J$41,$AB298),$AC298&lt;=INDEX(Paramètres!$K$7:$K$41,$AB298)),OR($AC298&gt;=INDEX(Paramètres!$J$7:$J$41,$AB298),$AC298&lt;=INDEX(Paramètres!$K$7:$K$41,$AB298)))),AND(INDEX(Paramètres!$L$7:$L$41,$AB298)&gt;0,IF(INDEX(Paramètres!$L$7:$L$41,$AB298)&lt;=INDEX(Paramètres!$M$7:$M$41,$AB298),AND($AC298&gt;=INDEX(Paramètres!$L$7:$L$41,$AB298),$AC298&lt;=INDEX(Paramètres!$M$7:$M$41,$AB298)),OR($AC298&gt;=INDEX(Paramètres!$L$7:$L$41,$AB298),$AC298&lt;=INDEX(Paramètres!$M$7:$M$41,$AB298))))),1,0))</f>
        <v>0</v>
      </c>
      <c r="AE298" s="46">
        <f>IF($X298="",0,IF(INDEX(Fertilisants!$C$6:$C$45,$X298)="Oui",1,0))</f>
        <v>0</v>
      </c>
      <c r="AF298" s="46" t="str">
        <f t="shared" si="36"/>
        <v/>
      </c>
      <c r="AG298" s="46" t="str">
        <f t="shared" si="37"/>
        <v/>
      </c>
      <c r="AH298" s="46" t="str">
        <f t="shared" si="38"/>
        <v/>
      </c>
      <c r="AI298" s="46" t="str">
        <f t="shared" si="39"/>
        <v/>
      </c>
    </row>
    <row r="299" spans="1:35" ht="18" customHeight="1" x14ac:dyDescent="0.25">
      <c r="A299" s="42" t="str">
        <f>IF(B299="","",COUNT($B$6:B299))</f>
        <v/>
      </c>
      <c r="B299" s="26"/>
      <c r="C299" s="5"/>
      <c r="D299" s="28" t="str">
        <f>IF($W299="","",INDEX(Îlots!$N$6:$N$65,$W299))</f>
        <v/>
      </c>
      <c r="E299" s="5"/>
      <c r="F299" s="5"/>
      <c r="G299" s="30" t="str">
        <f>IF($X299="","",INDEX(Fertilisants!$B$6:$B$45,$X299))</f>
        <v/>
      </c>
      <c r="H299" s="43"/>
      <c r="I299" s="44"/>
      <c r="J299" s="30" t="str">
        <f>IF($X299="","",INDEX(Fertilisants!$D$6:$D$45,$X299))</f>
        <v/>
      </c>
      <c r="K299" s="35" t="str">
        <f t="shared" si="32"/>
        <v/>
      </c>
      <c r="L299" s="36" t="str">
        <f>IF(OR($I299="",$X299=""),"",$I299*N(INDEX(Fertilisants!$E$6:$E$45,$X299)))</f>
        <v/>
      </c>
      <c r="M299" s="36" t="str">
        <f>IF(OR($I299="",$X299=""),"",$I299*N(INDEX(Fertilisants!$G$6:$G$45,$X299)))</f>
        <v/>
      </c>
      <c r="N299" s="36" t="str">
        <f>IF(OR($I299="",$X299=""),"",$I299*N(INDEX(Fertilisants!$H$6:$H$45,$X299)))</f>
        <v/>
      </c>
      <c r="O299" s="36" t="str">
        <f>IF(OR($I299="",$X299=""),"",$I299*N(INDEX(Fertilisants!$I$6:$I$45,$X299)))</f>
        <v/>
      </c>
      <c r="P299" s="36" t="str">
        <f t="shared" si="33"/>
        <v/>
      </c>
      <c r="Q299" s="5"/>
      <c r="R299" s="5"/>
      <c r="S299" s="8"/>
      <c r="T299" s="45" t="str">
        <f t="shared" si="34"/>
        <v/>
      </c>
      <c r="U299" s="5"/>
      <c r="W299" s="46" t="str">
        <f>IF($C299="","",IFERROR(MATCH($C299,Îlots!$C$6:$C$65,0),""))</f>
        <v/>
      </c>
      <c r="X299" s="46" t="str">
        <f>IF($F299="","",IFERROR(MATCH($F299,Fertilisants!$A$6:$A$45,0),""))</f>
        <v/>
      </c>
      <c r="Y299" s="46" t="str">
        <f>IF($W299="","",INDEX(Îlots!$D$6:$D$65,$W299))</f>
        <v/>
      </c>
      <c r="Z299" s="46" t="str">
        <f>IF($W299="","",INDEX(Îlots!$F$6:$F$65,$W299))</f>
        <v/>
      </c>
      <c r="AA299" s="46" t="str">
        <f>IF($W299="","",IF($E299=ApportCouvert,OccCouvert,INDEX(Îlots!$O$6:$O$65,$W299)))</f>
        <v/>
      </c>
      <c r="AB299" s="46" t="str">
        <f>IF(OR($AA299="",$G299="",$Z299="Non"),"",IFERROR(MATCH($AA299&amp;" | "&amp;$G299,Paramètres!$I$7:$I$41,0),""))</f>
        <v/>
      </c>
      <c r="AC299" s="46" t="str">
        <f t="shared" si="35"/>
        <v/>
      </c>
      <c r="AD299" s="46">
        <f>IF(OR($AB299="",$AC299=""),0,IF(OR(AND(INDEX(Paramètres!$J$7:$J$41,$AB299)&gt;0,IF(INDEX(Paramètres!$J$7:$J$41,$AB299)&lt;=INDEX(Paramètres!$K$7:$K$41,$AB299),AND($AC299&gt;=INDEX(Paramètres!$J$7:$J$41,$AB299),$AC299&lt;=INDEX(Paramètres!$K$7:$K$41,$AB299)),OR($AC299&gt;=INDEX(Paramètres!$J$7:$J$41,$AB299),$AC299&lt;=INDEX(Paramètres!$K$7:$K$41,$AB299)))),AND(INDEX(Paramètres!$L$7:$L$41,$AB299)&gt;0,IF(INDEX(Paramètres!$L$7:$L$41,$AB299)&lt;=INDEX(Paramètres!$M$7:$M$41,$AB299),AND($AC299&gt;=INDEX(Paramètres!$L$7:$L$41,$AB299),$AC299&lt;=INDEX(Paramètres!$M$7:$M$41,$AB299)),OR($AC299&gt;=INDEX(Paramètres!$L$7:$L$41,$AB299),$AC299&lt;=INDEX(Paramètres!$M$7:$M$41,$AB299))))),1,0))</f>
        <v>0</v>
      </c>
      <c r="AE299" s="46">
        <f>IF($X299="",0,IF(INDEX(Fertilisants!$C$6:$C$45,$X299)="Oui",1,0))</f>
        <v>0</v>
      </c>
      <c r="AF299" s="46" t="str">
        <f t="shared" si="36"/>
        <v/>
      </c>
      <c r="AG299" s="46" t="str">
        <f t="shared" si="37"/>
        <v/>
      </c>
      <c r="AH299" s="46" t="str">
        <f t="shared" si="38"/>
        <v/>
      </c>
      <c r="AI299" s="46" t="str">
        <f t="shared" si="39"/>
        <v/>
      </c>
    </row>
    <row r="300" spans="1:35" ht="18" customHeight="1" x14ac:dyDescent="0.25">
      <c r="A300" s="42" t="str">
        <f>IF(B300="","",COUNT($B$6:B300))</f>
        <v/>
      </c>
      <c r="B300" s="26"/>
      <c r="C300" s="5"/>
      <c r="D300" s="28" t="str">
        <f>IF($W300="","",INDEX(Îlots!$N$6:$N$65,$W300))</f>
        <v/>
      </c>
      <c r="E300" s="5"/>
      <c r="F300" s="5"/>
      <c r="G300" s="30" t="str">
        <f>IF($X300="","",INDEX(Fertilisants!$B$6:$B$45,$X300))</f>
        <v/>
      </c>
      <c r="H300" s="43"/>
      <c r="I300" s="44"/>
      <c r="J300" s="30" t="str">
        <f>IF($X300="","",INDEX(Fertilisants!$D$6:$D$45,$X300))</f>
        <v/>
      </c>
      <c r="K300" s="35" t="str">
        <f t="shared" si="32"/>
        <v/>
      </c>
      <c r="L300" s="36" t="str">
        <f>IF(OR($I300="",$X300=""),"",$I300*N(INDEX(Fertilisants!$E$6:$E$45,$X300)))</f>
        <v/>
      </c>
      <c r="M300" s="36" t="str">
        <f>IF(OR($I300="",$X300=""),"",$I300*N(INDEX(Fertilisants!$G$6:$G$45,$X300)))</f>
        <v/>
      </c>
      <c r="N300" s="36" t="str">
        <f>IF(OR($I300="",$X300=""),"",$I300*N(INDEX(Fertilisants!$H$6:$H$45,$X300)))</f>
        <v/>
      </c>
      <c r="O300" s="36" t="str">
        <f>IF(OR($I300="",$X300=""),"",$I300*N(INDEX(Fertilisants!$I$6:$I$45,$X300)))</f>
        <v/>
      </c>
      <c r="P300" s="36" t="str">
        <f t="shared" si="33"/>
        <v/>
      </c>
      <c r="Q300" s="5"/>
      <c r="R300" s="5"/>
      <c r="S300" s="8"/>
      <c r="T300" s="45" t="str">
        <f t="shared" si="34"/>
        <v/>
      </c>
      <c r="U300" s="5"/>
      <c r="W300" s="46" t="str">
        <f>IF($C300="","",IFERROR(MATCH($C300,Îlots!$C$6:$C$65,0),""))</f>
        <v/>
      </c>
      <c r="X300" s="46" t="str">
        <f>IF($F300="","",IFERROR(MATCH($F300,Fertilisants!$A$6:$A$45,0),""))</f>
        <v/>
      </c>
      <c r="Y300" s="46" t="str">
        <f>IF($W300="","",INDEX(Îlots!$D$6:$D$65,$W300))</f>
        <v/>
      </c>
      <c r="Z300" s="46" t="str">
        <f>IF($W300="","",INDEX(Îlots!$F$6:$F$65,$W300))</f>
        <v/>
      </c>
      <c r="AA300" s="46" t="str">
        <f>IF($W300="","",IF($E300=ApportCouvert,OccCouvert,INDEX(Îlots!$O$6:$O$65,$W300)))</f>
        <v/>
      </c>
      <c r="AB300" s="46" t="str">
        <f>IF(OR($AA300="",$G300="",$Z300="Non"),"",IFERROR(MATCH($AA300&amp;" | "&amp;$G300,Paramètres!$I$7:$I$41,0),""))</f>
        <v/>
      </c>
      <c r="AC300" s="46" t="str">
        <f t="shared" si="35"/>
        <v/>
      </c>
      <c r="AD300" s="46">
        <f>IF(OR($AB300="",$AC300=""),0,IF(OR(AND(INDEX(Paramètres!$J$7:$J$41,$AB300)&gt;0,IF(INDEX(Paramètres!$J$7:$J$41,$AB300)&lt;=INDEX(Paramètres!$K$7:$K$41,$AB300),AND($AC300&gt;=INDEX(Paramètres!$J$7:$J$41,$AB300),$AC300&lt;=INDEX(Paramètres!$K$7:$K$41,$AB300)),OR($AC300&gt;=INDEX(Paramètres!$J$7:$J$41,$AB300),$AC300&lt;=INDEX(Paramètres!$K$7:$K$41,$AB300)))),AND(INDEX(Paramètres!$L$7:$L$41,$AB300)&gt;0,IF(INDEX(Paramètres!$L$7:$L$41,$AB300)&lt;=INDEX(Paramètres!$M$7:$M$41,$AB300),AND($AC300&gt;=INDEX(Paramètres!$L$7:$L$41,$AB300),$AC300&lt;=INDEX(Paramètres!$M$7:$M$41,$AB300)),OR($AC300&gt;=INDEX(Paramètres!$L$7:$L$41,$AB300),$AC300&lt;=INDEX(Paramètres!$M$7:$M$41,$AB300))))),1,0))</f>
        <v>0</v>
      </c>
      <c r="AE300" s="46">
        <f>IF($X300="",0,IF(INDEX(Fertilisants!$C$6:$C$45,$X300)="Oui",1,0))</f>
        <v>0</v>
      </c>
      <c r="AF300" s="46" t="str">
        <f t="shared" si="36"/>
        <v/>
      </c>
      <c r="AG300" s="46" t="str">
        <f t="shared" si="37"/>
        <v/>
      </c>
      <c r="AH300" s="46" t="str">
        <f t="shared" si="38"/>
        <v/>
      </c>
      <c r="AI300" s="46" t="str">
        <f t="shared" si="39"/>
        <v/>
      </c>
    </row>
    <row r="301" spans="1:35" ht="18" customHeight="1" x14ac:dyDescent="0.25">
      <c r="A301" s="42" t="str">
        <f>IF(B301="","",COUNT($B$6:B301))</f>
        <v/>
      </c>
      <c r="B301" s="26"/>
      <c r="C301" s="5"/>
      <c r="D301" s="28" t="str">
        <f>IF($W301="","",INDEX(Îlots!$N$6:$N$65,$W301))</f>
        <v/>
      </c>
      <c r="E301" s="5"/>
      <c r="F301" s="5"/>
      <c r="G301" s="30" t="str">
        <f>IF($X301="","",INDEX(Fertilisants!$B$6:$B$45,$X301))</f>
        <v/>
      </c>
      <c r="H301" s="43"/>
      <c r="I301" s="44"/>
      <c r="J301" s="30" t="str">
        <f>IF($X301="","",INDEX(Fertilisants!$D$6:$D$45,$X301))</f>
        <v/>
      </c>
      <c r="K301" s="35" t="str">
        <f t="shared" si="32"/>
        <v/>
      </c>
      <c r="L301" s="36" t="str">
        <f>IF(OR($I301="",$X301=""),"",$I301*N(INDEX(Fertilisants!$E$6:$E$45,$X301)))</f>
        <v/>
      </c>
      <c r="M301" s="36" t="str">
        <f>IF(OR($I301="",$X301=""),"",$I301*N(INDEX(Fertilisants!$G$6:$G$45,$X301)))</f>
        <v/>
      </c>
      <c r="N301" s="36" t="str">
        <f>IF(OR($I301="",$X301=""),"",$I301*N(INDEX(Fertilisants!$H$6:$H$45,$X301)))</f>
        <v/>
      </c>
      <c r="O301" s="36" t="str">
        <f>IF(OR($I301="",$X301=""),"",$I301*N(INDEX(Fertilisants!$I$6:$I$45,$X301)))</f>
        <v/>
      </c>
      <c r="P301" s="36" t="str">
        <f t="shared" si="33"/>
        <v/>
      </c>
      <c r="Q301" s="5"/>
      <c r="R301" s="5"/>
      <c r="S301" s="8"/>
      <c r="T301" s="45" t="str">
        <f t="shared" si="34"/>
        <v/>
      </c>
      <c r="U301" s="5"/>
      <c r="W301" s="46" t="str">
        <f>IF($C301="","",IFERROR(MATCH($C301,Îlots!$C$6:$C$65,0),""))</f>
        <v/>
      </c>
      <c r="X301" s="46" t="str">
        <f>IF($F301="","",IFERROR(MATCH($F301,Fertilisants!$A$6:$A$45,0),""))</f>
        <v/>
      </c>
      <c r="Y301" s="46" t="str">
        <f>IF($W301="","",INDEX(Îlots!$D$6:$D$65,$W301))</f>
        <v/>
      </c>
      <c r="Z301" s="46" t="str">
        <f>IF($W301="","",INDEX(Îlots!$F$6:$F$65,$W301))</f>
        <v/>
      </c>
      <c r="AA301" s="46" t="str">
        <f>IF($W301="","",IF($E301=ApportCouvert,OccCouvert,INDEX(Îlots!$O$6:$O$65,$W301)))</f>
        <v/>
      </c>
      <c r="AB301" s="46" t="str">
        <f>IF(OR($AA301="",$G301="",$Z301="Non"),"",IFERROR(MATCH($AA301&amp;" | "&amp;$G301,Paramètres!$I$7:$I$41,0),""))</f>
        <v/>
      </c>
      <c r="AC301" s="46" t="str">
        <f t="shared" si="35"/>
        <v/>
      </c>
      <c r="AD301" s="46">
        <f>IF(OR($AB301="",$AC301=""),0,IF(OR(AND(INDEX(Paramètres!$J$7:$J$41,$AB301)&gt;0,IF(INDEX(Paramètres!$J$7:$J$41,$AB301)&lt;=INDEX(Paramètres!$K$7:$K$41,$AB301),AND($AC301&gt;=INDEX(Paramètres!$J$7:$J$41,$AB301),$AC301&lt;=INDEX(Paramètres!$K$7:$K$41,$AB301)),OR($AC301&gt;=INDEX(Paramètres!$J$7:$J$41,$AB301),$AC301&lt;=INDEX(Paramètres!$K$7:$K$41,$AB301)))),AND(INDEX(Paramètres!$L$7:$L$41,$AB301)&gt;0,IF(INDEX(Paramètres!$L$7:$L$41,$AB301)&lt;=INDEX(Paramètres!$M$7:$M$41,$AB301),AND($AC301&gt;=INDEX(Paramètres!$L$7:$L$41,$AB301),$AC301&lt;=INDEX(Paramètres!$M$7:$M$41,$AB301)),OR($AC301&gt;=INDEX(Paramètres!$L$7:$L$41,$AB301),$AC301&lt;=INDEX(Paramètres!$M$7:$M$41,$AB301))))),1,0))</f>
        <v>0</v>
      </c>
      <c r="AE301" s="46">
        <f>IF($X301="",0,IF(INDEX(Fertilisants!$C$6:$C$45,$X301)="Oui",1,0))</f>
        <v>0</v>
      </c>
      <c r="AF301" s="46" t="str">
        <f t="shared" si="36"/>
        <v/>
      </c>
      <c r="AG301" s="46" t="str">
        <f t="shared" si="37"/>
        <v/>
      </c>
      <c r="AH301" s="46" t="str">
        <f t="shared" si="38"/>
        <v/>
      </c>
      <c r="AI301" s="46" t="str">
        <f t="shared" si="39"/>
        <v/>
      </c>
    </row>
    <row r="302" spans="1:35" ht="18" customHeight="1" x14ac:dyDescent="0.25">
      <c r="A302" s="42" t="str">
        <f>IF(B302="","",COUNT($B$6:B302))</f>
        <v/>
      </c>
      <c r="B302" s="26"/>
      <c r="C302" s="5"/>
      <c r="D302" s="28" t="str">
        <f>IF($W302="","",INDEX(Îlots!$N$6:$N$65,$W302))</f>
        <v/>
      </c>
      <c r="E302" s="5"/>
      <c r="F302" s="5"/>
      <c r="G302" s="30" t="str">
        <f>IF($X302="","",INDEX(Fertilisants!$B$6:$B$45,$X302))</f>
        <v/>
      </c>
      <c r="H302" s="43"/>
      <c r="I302" s="44"/>
      <c r="J302" s="30" t="str">
        <f>IF($X302="","",INDEX(Fertilisants!$D$6:$D$45,$X302))</f>
        <v/>
      </c>
      <c r="K302" s="35" t="str">
        <f t="shared" si="32"/>
        <v/>
      </c>
      <c r="L302" s="36" t="str">
        <f>IF(OR($I302="",$X302=""),"",$I302*N(INDEX(Fertilisants!$E$6:$E$45,$X302)))</f>
        <v/>
      </c>
      <c r="M302" s="36" t="str">
        <f>IF(OR($I302="",$X302=""),"",$I302*N(INDEX(Fertilisants!$G$6:$G$45,$X302)))</f>
        <v/>
      </c>
      <c r="N302" s="36" t="str">
        <f>IF(OR($I302="",$X302=""),"",$I302*N(INDEX(Fertilisants!$H$6:$H$45,$X302)))</f>
        <v/>
      </c>
      <c r="O302" s="36" t="str">
        <f>IF(OR($I302="",$X302=""),"",$I302*N(INDEX(Fertilisants!$I$6:$I$45,$X302)))</f>
        <v/>
      </c>
      <c r="P302" s="36" t="str">
        <f t="shared" si="33"/>
        <v/>
      </c>
      <c r="Q302" s="5"/>
      <c r="R302" s="5"/>
      <c r="S302" s="8"/>
      <c r="T302" s="45" t="str">
        <f t="shared" si="34"/>
        <v/>
      </c>
      <c r="U302" s="5"/>
      <c r="W302" s="46" t="str">
        <f>IF($C302="","",IFERROR(MATCH($C302,Îlots!$C$6:$C$65,0),""))</f>
        <v/>
      </c>
      <c r="X302" s="46" t="str">
        <f>IF($F302="","",IFERROR(MATCH($F302,Fertilisants!$A$6:$A$45,0),""))</f>
        <v/>
      </c>
      <c r="Y302" s="46" t="str">
        <f>IF($W302="","",INDEX(Îlots!$D$6:$D$65,$W302))</f>
        <v/>
      </c>
      <c r="Z302" s="46" t="str">
        <f>IF($W302="","",INDEX(Îlots!$F$6:$F$65,$W302))</f>
        <v/>
      </c>
      <c r="AA302" s="46" t="str">
        <f>IF($W302="","",IF($E302=ApportCouvert,OccCouvert,INDEX(Îlots!$O$6:$O$65,$W302)))</f>
        <v/>
      </c>
      <c r="AB302" s="46" t="str">
        <f>IF(OR($AA302="",$G302="",$Z302="Non"),"",IFERROR(MATCH($AA302&amp;" | "&amp;$G302,Paramètres!$I$7:$I$41,0),""))</f>
        <v/>
      </c>
      <c r="AC302" s="46" t="str">
        <f t="shared" si="35"/>
        <v/>
      </c>
      <c r="AD302" s="46">
        <f>IF(OR($AB302="",$AC302=""),0,IF(OR(AND(INDEX(Paramètres!$J$7:$J$41,$AB302)&gt;0,IF(INDEX(Paramètres!$J$7:$J$41,$AB302)&lt;=INDEX(Paramètres!$K$7:$K$41,$AB302),AND($AC302&gt;=INDEX(Paramètres!$J$7:$J$41,$AB302),$AC302&lt;=INDEX(Paramètres!$K$7:$K$41,$AB302)),OR($AC302&gt;=INDEX(Paramètres!$J$7:$J$41,$AB302),$AC302&lt;=INDEX(Paramètres!$K$7:$K$41,$AB302)))),AND(INDEX(Paramètres!$L$7:$L$41,$AB302)&gt;0,IF(INDEX(Paramètres!$L$7:$L$41,$AB302)&lt;=INDEX(Paramètres!$M$7:$M$41,$AB302),AND($AC302&gt;=INDEX(Paramètres!$L$7:$L$41,$AB302),$AC302&lt;=INDEX(Paramètres!$M$7:$M$41,$AB302)),OR($AC302&gt;=INDEX(Paramètres!$L$7:$L$41,$AB302),$AC302&lt;=INDEX(Paramètres!$M$7:$M$41,$AB302))))),1,0))</f>
        <v>0</v>
      </c>
      <c r="AE302" s="46">
        <f>IF($X302="",0,IF(INDEX(Fertilisants!$C$6:$C$45,$X302)="Oui",1,0))</f>
        <v>0</v>
      </c>
      <c r="AF302" s="46" t="str">
        <f t="shared" si="36"/>
        <v/>
      </c>
      <c r="AG302" s="46" t="str">
        <f t="shared" si="37"/>
        <v/>
      </c>
      <c r="AH302" s="46" t="str">
        <f t="shared" si="38"/>
        <v/>
      </c>
      <c r="AI302" s="46" t="str">
        <f t="shared" si="39"/>
        <v/>
      </c>
    </row>
    <row r="303" spans="1:35" ht="18" customHeight="1" x14ac:dyDescent="0.25">
      <c r="A303" s="42" t="str">
        <f>IF(B303="","",COUNT($B$6:B303))</f>
        <v/>
      </c>
      <c r="B303" s="26"/>
      <c r="C303" s="5"/>
      <c r="D303" s="28" t="str">
        <f>IF($W303="","",INDEX(Îlots!$N$6:$N$65,$W303))</f>
        <v/>
      </c>
      <c r="E303" s="5"/>
      <c r="F303" s="5"/>
      <c r="G303" s="30" t="str">
        <f>IF($X303="","",INDEX(Fertilisants!$B$6:$B$45,$X303))</f>
        <v/>
      </c>
      <c r="H303" s="43"/>
      <c r="I303" s="44"/>
      <c r="J303" s="30" t="str">
        <f>IF($X303="","",INDEX(Fertilisants!$D$6:$D$45,$X303))</f>
        <v/>
      </c>
      <c r="K303" s="35" t="str">
        <f t="shared" si="32"/>
        <v/>
      </c>
      <c r="L303" s="36" t="str">
        <f>IF(OR($I303="",$X303=""),"",$I303*N(INDEX(Fertilisants!$E$6:$E$45,$X303)))</f>
        <v/>
      </c>
      <c r="M303" s="36" t="str">
        <f>IF(OR($I303="",$X303=""),"",$I303*N(INDEX(Fertilisants!$G$6:$G$45,$X303)))</f>
        <v/>
      </c>
      <c r="N303" s="36" t="str">
        <f>IF(OR($I303="",$X303=""),"",$I303*N(INDEX(Fertilisants!$H$6:$H$45,$X303)))</f>
        <v/>
      </c>
      <c r="O303" s="36" t="str">
        <f>IF(OR($I303="",$X303=""),"",$I303*N(INDEX(Fertilisants!$I$6:$I$45,$X303)))</f>
        <v/>
      </c>
      <c r="P303" s="36" t="str">
        <f t="shared" si="33"/>
        <v/>
      </c>
      <c r="Q303" s="5"/>
      <c r="R303" s="5"/>
      <c r="S303" s="8"/>
      <c r="T303" s="45" t="str">
        <f t="shared" si="34"/>
        <v/>
      </c>
      <c r="U303" s="5"/>
      <c r="W303" s="46" t="str">
        <f>IF($C303="","",IFERROR(MATCH($C303,Îlots!$C$6:$C$65,0),""))</f>
        <v/>
      </c>
      <c r="X303" s="46" t="str">
        <f>IF($F303="","",IFERROR(MATCH($F303,Fertilisants!$A$6:$A$45,0),""))</f>
        <v/>
      </c>
      <c r="Y303" s="46" t="str">
        <f>IF($W303="","",INDEX(Îlots!$D$6:$D$65,$W303))</f>
        <v/>
      </c>
      <c r="Z303" s="46" t="str">
        <f>IF($W303="","",INDEX(Îlots!$F$6:$F$65,$W303))</f>
        <v/>
      </c>
      <c r="AA303" s="46" t="str">
        <f>IF($W303="","",IF($E303=ApportCouvert,OccCouvert,INDEX(Îlots!$O$6:$O$65,$W303)))</f>
        <v/>
      </c>
      <c r="AB303" s="46" t="str">
        <f>IF(OR($AA303="",$G303="",$Z303="Non"),"",IFERROR(MATCH($AA303&amp;" | "&amp;$G303,Paramètres!$I$7:$I$41,0),""))</f>
        <v/>
      </c>
      <c r="AC303" s="46" t="str">
        <f t="shared" si="35"/>
        <v/>
      </c>
      <c r="AD303" s="46">
        <f>IF(OR($AB303="",$AC303=""),0,IF(OR(AND(INDEX(Paramètres!$J$7:$J$41,$AB303)&gt;0,IF(INDEX(Paramètres!$J$7:$J$41,$AB303)&lt;=INDEX(Paramètres!$K$7:$K$41,$AB303),AND($AC303&gt;=INDEX(Paramètres!$J$7:$J$41,$AB303),$AC303&lt;=INDEX(Paramètres!$K$7:$K$41,$AB303)),OR($AC303&gt;=INDEX(Paramètres!$J$7:$J$41,$AB303),$AC303&lt;=INDEX(Paramètres!$K$7:$K$41,$AB303)))),AND(INDEX(Paramètres!$L$7:$L$41,$AB303)&gt;0,IF(INDEX(Paramètres!$L$7:$L$41,$AB303)&lt;=INDEX(Paramètres!$M$7:$M$41,$AB303),AND($AC303&gt;=INDEX(Paramètres!$L$7:$L$41,$AB303),$AC303&lt;=INDEX(Paramètres!$M$7:$M$41,$AB303)),OR($AC303&gt;=INDEX(Paramètres!$L$7:$L$41,$AB303),$AC303&lt;=INDEX(Paramètres!$M$7:$M$41,$AB303))))),1,0))</f>
        <v>0</v>
      </c>
      <c r="AE303" s="46">
        <f>IF($X303="",0,IF(INDEX(Fertilisants!$C$6:$C$45,$X303)="Oui",1,0))</f>
        <v>0</v>
      </c>
      <c r="AF303" s="46" t="str">
        <f t="shared" si="36"/>
        <v/>
      </c>
      <c r="AG303" s="46" t="str">
        <f t="shared" si="37"/>
        <v/>
      </c>
      <c r="AH303" s="46" t="str">
        <f t="shared" si="38"/>
        <v/>
      </c>
      <c r="AI303" s="46" t="str">
        <f t="shared" si="39"/>
        <v/>
      </c>
    </row>
    <row r="304" spans="1:35" ht="18" customHeight="1" x14ac:dyDescent="0.25">
      <c r="A304" s="42" t="str">
        <f>IF(B304="","",COUNT($B$6:B304))</f>
        <v/>
      </c>
      <c r="B304" s="26"/>
      <c r="C304" s="5"/>
      <c r="D304" s="28" t="str">
        <f>IF($W304="","",INDEX(Îlots!$N$6:$N$65,$W304))</f>
        <v/>
      </c>
      <c r="E304" s="5"/>
      <c r="F304" s="5"/>
      <c r="G304" s="30" t="str">
        <f>IF($X304="","",INDEX(Fertilisants!$B$6:$B$45,$X304))</f>
        <v/>
      </c>
      <c r="H304" s="43"/>
      <c r="I304" s="44"/>
      <c r="J304" s="30" t="str">
        <f>IF($X304="","",INDEX(Fertilisants!$D$6:$D$45,$X304))</f>
        <v/>
      </c>
      <c r="K304" s="35" t="str">
        <f t="shared" si="32"/>
        <v/>
      </c>
      <c r="L304" s="36" t="str">
        <f>IF(OR($I304="",$X304=""),"",$I304*N(INDEX(Fertilisants!$E$6:$E$45,$X304)))</f>
        <v/>
      </c>
      <c r="M304" s="36" t="str">
        <f>IF(OR($I304="",$X304=""),"",$I304*N(INDEX(Fertilisants!$G$6:$G$45,$X304)))</f>
        <v/>
      </c>
      <c r="N304" s="36" t="str">
        <f>IF(OR($I304="",$X304=""),"",$I304*N(INDEX(Fertilisants!$H$6:$H$45,$X304)))</f>
        <v/>
      </c>
      <c r="O304" s="36" t="str">
        <f>IF(OR($I304="",$X304=""),"",$I304*N(INDEX(Fertilisants!$I$6:$I$45,$X304)))</f>
        <v/>
      </c>
      <c r="P304" s="36" t="str">
        <f t="shared" si="33"/>
        <v/>
      </c>
      <c r="Q304" s="5"/>
      <c r="R304" s="5"/>
      <c r="S304" s="8"/>
      <c r="T304" s="45" t="str">
        <f t="shared" si="34"/>
        <v/>
      </c>
      <c r="U304" s="5"/>
      <c r="W304" s="46" t="str">
        <f>IF($C304="","",IFERROR(MATCH($C304,Îlots!$C$6:$C$65,0),""))</f>
        <v/>
      </c>
      <c r="X304" s="46" t="str">
        <f>IF($F304="","",IFERROR(MATCH($F304,Fertilisants!$A$6:$A$45,0),""))</f>
        <v/>
      </c>
      <c r="Y304" s="46" t="str">
        <f>IF($W304="","",INDEX(Îlots!$D$6:$D$65,$W304))</f>
        <v/>
      </c>
      <c r="Z304" s="46" t="str">
        <f>IF($W304="","",INDEX(Îlots!$F$6:$F$65,$W304))</f>
        <v/>
      </c>
      <c r="AA304" s="46" t="str">
        <f>IF($W304="","",IF($E304=ApportCouvert,OccCouvert,INDEX(Îlots!$O$6:$O$65,$W304)))</f>
        <v/>
      </c>
      <c r="AB304" s="46" t="str">
        <f>IF(OR($AA304="",$G304="",$Z304="Non"),"",IFERROR(MATCH($AA304&amp;" | "&amp;$G304,Paramètres!$I$7:$I$41,0),""))</f>
        <v/>
      </c>
      <c r="AC304" s="46" t="str">
        <f t="shared" si="35"/>
        <v/>
      </c>
      <c r="AD304" s="46">
        <f>IF(OR($AB304="",$AC304=""),0,IF(OR(AND(INDEX(Paramètres!$J$7:$J$41,$AB304)&gt;0,IF(INDEX(Paramètres!$J$7:$J$41,$AB304)&lt;=INDEX(Paramètres!$K$7:$K$41,$AB304),AND($AC304&gt;=INDEX(Paramètres!$J$7:$J$41,$AB304),$AC304&lt;=INDEX(Paramètres!$K$7:$K$41,$AB304)),OR($AC304&gt;=INDEX(Paramètres!$J$7:$J$41,$AB304),$AC304&lt;=INDEX(Paramètres!$K$7:$K$41,$AB304)))),AND(INDEX(Paramètres!$L$7:$L$41,$AB304)&gt;0,IF(INDEX(Paramètres!$L$7:$L$41,$AB304)&lt;=INDEX(Paramètres!$M$7:$M$41,$AB304),AND($AC304&gt;=INDEX(Paramètres!$L$7:$L$41,$AB304),$AC304&lt;=INDEX(Paramètres!$M$7:$M$41,$AB304)),OR($AC304&gt;=INDEX(Paramètres!$L$7:$L$41,$AB304),$AC304&lt;=INDEX(Paramètres!$M$7:$M$41,$AB304))))),1,0))</f>
        <v>0</v>
      </c>
      <c r="AE304" s="46">
        <f>IF($X304="",0,IF(INDEX(Fertilisants!$C$6:$C$45,$X304)="Oui",1,0))</f>
        <v>0</v>
      </c>
      <c r="AF304" s="46" t="str">
        <f t="shared" si="36"/>
        <v/>
      </c>
      <c r="AG304" s="46" t="str">
        <f t="shared" si="37"/>
        <v/>
      </c>
      <c r="AH304" s="46" t="str">
        <f t="shared" si="38"/>
        <v/>
      </c>
      <c r="AI304" s="46" t="str">
        <f t="shared" si="39"/>
        <v/>
      </c>
    </row>
    <row r="305" spans="1:35" ht="18" customHeight="1" x14ac:dyDescent="0.25">
      <c r="A305" s="42" t="str">
        <f>IF(B305="","",COUNT($B$6:B305))</f>
        <v/>
      </c>
      <c r="B305" s="26"/>
      <c r="C305" s="5"/>
      <c r="D305" s="28" t="str">
        <f>IF($W305="","",INDEX(Îlots!$N$6:$N$65,$W305))</f>
        <v/>
      </c>
      <c r="E305" s="5"/>
      <c r="F305" s="5"/>
      <c r="G305" s="30" t="str">
        <f>IF($X305="","",INDEX(Fertilisants!$B$6:$B$45,$X305))</f>
        <v/>
      </c>
      <c r="H305" s="43"/>
      <c r="I305" s="44"/>
      <c r="J305" s="30" t="str">
        <f>IF($X305="","",INDEX(Fertilisants!$D$6:$D$45,$X305))</f>
        <v/>
      </c>
      <c r="K305" s="35" t="str">
        <f t="shared" si="32"/>
        <v/>
      </c>
      <c r="L305" s="36" t="str">
        <f>IF(OR($I305="",$X305=""),"",$I305*N(INDEX(Fertilisants!$E$6:$E$45,$X305)))</f>
        <v/>
      </c>
      <c r="M305" s="36" t="str">
        <f>IF(OR($I305="",$X305=""),"",$I305*N(INDEX(Fertilisants!$G$6:$G$45,$X305)))</f>
        <v/>
      </c>
      <c r="N305" s="36" t="str">
        <f>IF(OR($I305="",$X305=""),"",$I305*N(INDEX(Fertilisants!$H$6:$H$45,$X305)))</f>
        <v/>
      </c>
      <c r="O305" s="36" t="str">
        <f>IF(OR($I305="",$X305=""),"",$I305*N(INDEX(Fertilisants!$I$6:$I$45,$X305)))</f>
        <v/>
      </c>
      <c r="P305" s="36" t="str">
        <f t="shared" si="33"/>
        <v/>
      </c>
      <c r="Q305" s="5"/>
      <c r="R305" s="5"/>
      <c r="S305" s="8"/>
      <c r="T305" s="45" t="str">
        <f t="shared" si="34"/>
        <v/>
      </c>
      <c r="U305" s="5"/>
      <c r="W305" s="46" t="str">
        <f>IF($C305="","",IFERROR(MATCH($C305,Îlots!$C$6:$C$65,0),""))</f>
        <v/>
      </c>
      <c r="X305" s="46" t="str">
        <f>IF($F305="","",IFERROR(MATCH($F305,Fertilisants!$A$6:$A$45,0),""))</f>
        <v/>
      </c>
      <c r="Y305" s="46" t="str">
        <f>IF($W305="","",INDEX(Îlots!$D$6:$D$65,$W305))</f>
        <v/>
      </c>
      <c r="Z305" s="46" t="str">
        <f>IF($W305="","",INDEX(Îlots!$F$6:$F$65,$W305))</f>
        <v/>
      </c>
      <c r="AA305" s="46" t="str">
        <f>IF($W305="","",IF($E305=ApportCouvert,OccCouvert,INDEX(Îlots!$O$6:$O$65,$W305)))</f>
        <v/>
      </c>
      <c r="AB305" s="46" t="str">
        <f>IF(OR($AA305="",$G305="",$Z305="Non"),"",IFERROR(MATCH($AA305&amp;" | "&amp;$G305,Paramètres!$I$7:$I$41,0),""))</f>
        <v/>
      </c>
      <c r="AC305" s="46" t="str">
        <f t="shared" si="35"/>
        <v/>
      </c>
      <c r="AD305" s="46">
        <f>IF(OR($AB305="",$AC305=""),0,IF(OR(AND(INDEX(Paramètres!$J$7:$J$41,$AB305)&gt;0,IF(INDEX(Paramètres!$J$7:$J$41,$AB305)&lt;=INDEX(Paramètres!$K$7:$K$41,$AB305),AND($AC305&gt;=INDEX(Paramètres!$J$7:$J$41,$AB305),$AC305&lt;=INDEX(Paramètres!$K$7:$K$41,$AB305)),OR($AC305&gt;=INDEX(Paramètres!$J$7:$J$41,$AB305),$AC305&lt;=INDEX(Paramètres!$K$7:$K$41,$AB305)))),AND(INDEX(Paramètres!$L$7:$L$41,$AB305)&gt;0,IF(INDEX(Paramètres!$L$7:$L$41,$AB305)&lt;=INDEX(Paramètres!$M$7:$M$41,$AB305),AND($AC305&gt;=INDEX(Paramètres!$L$7:$L$41,$AB305),$AC305&lt;=INDEX(Paramètres!$M$7:$M$41,$AB305)),OR($AC305&gt;=INDEX(Paramètres!$L$7:$L$41,$AB305),$AC305&lt;=INDEX(Paramètres!$M$7:$M$41,$AB305))))),1,0))</f>
        <v>0</v>
      </c>
      <c r="AE305" s="46">
        <f>IF($X305="",0,IF(INDEX(Fertilisants!$C$6:$C$45,$X305)="Oui",1,0))</f>
        <v>0</v>
      </c>
      <c r="AF305" s="46" t="str">
        <f t="shared" si="36"/>
        <v/>
      </c>
      <c r="AG305" s="46" t="str">
        <f t="shared" si="37"/>
        <v/>
      </c>
      <c r="AH305" s="46" t="str">
        <f t="shared" si="38"/>
        <v/>
      </c>
      <c r="AI305" s="46" t="str">
        <f t="shared" si="39"/>
        <v/>
      </c>
    </row>
    <row r="306" spans="1:35" ht="18" customHeight="1" x14ac:dyDescent="0.25">
      <c r="A306" s="42" t="str">
        <f>IF(B306="","",COUNT($B$6:B306))</f>
        <v/>
      </c>
      <c r="B306" s="26"/>
      <c r="C306" s="5"/>
      <c r="D306" s="28" t="str">
        <f>IF($W306="","",INDEX(Îlots!$N$6:$N$65,$W306))</f>
        <v/>
      </c>
      <c r="E306" s="5"/>
      <c r="F306" s="5"/>
      <c r="G306" s="30" t="str">
        <f>IF($X306="","",INDEX(Fertilisants!$B$6:$B$45,$X306))</f>
        <v/>
      </c>
      <c r="H306" s="43"/>
      <c r="I306" s="44"/>
      <c r="J306" s="30" t="str">
        <f>IF($X306="","",INDEX(Fertilisants!$D$6:$D$45,$X306))</f>
        <v/>
      </c>
      <c r="K306" s="35" t="str">
        <f t="shared" si="32"/>
        <v/>
      </c>
      <c r="L306" s="36" t="str">
        <f>IF(OR($I306="",$X306=""),"",$I306*N(INDEX(Fertilisants!$E$6:$E$45,$X306)))</f>
        <v/>
      </c>
      <c r="M306" s="36" t="str">
        <f>IF(OR($I306="",$X306=""),"",$I306*N(INDEX(Fertilisants!$G$6:$G$45,$X306)))</f>
        <v/>
      </c>
      <c r="N306" s="36" t="str">
        <f>IF(OR($I306="",$X306=""),"",$I306*N(INDEX(Fertilisants!$H$6:$H$45,$X306)))</f>
        <v/>
      </c>
      <c r="O306" s="36" t="str">
        <f>IF(OR($I306="",$X306=""),"",$I306*N(INDEX(Fertilisants!$I$6:$I$45,$X306)))</f>
        <v/>
      </c>
      <c r="P306" s="36" t="str">
        <f t="shared" si="33"/>
        <v/>
      </c>
      <c r="Q306" s="5"/>
      <c r="R306" s="5"/>
      <c r="S306" s="8"/>
      <c r="T306" s="45" t="str">
        <f t="shared" si="34"/>
        <v/>
      </c>
      <c r="U306" s="5"/>
      <c r="W306" s="46" t="str">
        <f>IF($C306="","",IFERROR(MATCH($C306,Îlots!$C$6:$C$65,0),""))</f>
        <v/>
      </c>
      <c r="X306" s="46" t="str">
        <f>IF($F306="","",IFERROR(MATCH($F306,Fertilisants!$A$6:$A$45,0),""))</f>
        <v/>
      </c>
      <c r="Y306" s="46" t="str">
        <f>IF($W306="","",INDEX(Îlots!$D$6:$D$65,$W306))</f>
        <v/>
      </c>
      <c r="Z306" s="46" t="str">
        <f>IF($W306="","",INDEX(Îlots!$F$6:$F$65,$W306))</f>
        <v/>
      </c>
      <c r="AA306" s="46" t="str">
        <f>IF($W306="","",IF($E306=ApportCouvert,OccCouvert,INDEX(Îlots!$O$6:$O$65,$W306)))</f>
        <v/>
      </c>
      <c r="AB306" s="46" t="str">
        <f>IF(OR($AA306="",$G306="",$Z306="Non"),"",IFERROR(MATCH($AA306&amp;" | "&amp;$G306,Paramètres!$I$7:$I$41,0),""))</f>
        <v/>
      </c>
      <c r="AC306" s="46" t="str">
        <f t="shared" si="35"/>
        <v/>
      </c>
      <c r="AD306" s="46">
        <f>IF(OR($AB306="",$AC306=""),0,IF(OR(AND(INDEX(Paramètres!$J$7:$J$41,$AB306)&gt;0,IF(INDEX(Paramètres!$J$7:$J$41,$AB306)&lt;=INDEX(Paramètres!$K$7:$K$41,$AB306),AND($AC306&gt;=INDEX(Paramètres!$J$7:$J$41,$AB306),$AC306&lt;=INDEX(Paramètres!$K$7:$K$41,$AB306)),OR($AC306&gt;=INDEX(Paramètres!$J$7:$J$41,$AB306),$AC306&lt;=INDEX(Paramètres!$K$7:$K$41,$AB306)))),AND(INDEX(Paramètres!$L$7:$L$41,$AB306)&gt;0,IF(INDEX(Paramètres!$L$7:$L$41,$AB306)&lt;=INDEX(Paramètres!$M$7:$M$41,$AB306),AND($AC306&gt;=INDEX(Paramètres!$L$7:$L$41,$AB306),$AC306&lt;=INDEX(Paramètres!$M$7:$M$41,$AB306)),OR($AC306&gt;=INDEX(Paramètres!$L$7:$L$41,$AB306),$AC306&lt;=INDEX(Paramètres!$M$7:$M$41,$AB306))))),1,0))</f>
        <v>0</v>
      </c>
      <c r="AE306" s="46">
        <f>IF($X306="",0,IF(INDEX(Fertilisants!$C$6:$C$45,$X306)="Oui",1,0))</f>
        <v>0</v>
      </c>
      <c r="AF306" s="46" t="str">
        <f t="shared" si="36"/>
        <v/>
      </c>
      <c r="AG306" s="46" t="str">
        <f t="shared" si="37"/>
        <v/>
      </c>
      <c r="AH306" s="46" t="str">
        <f t="shared" si="38"/>
        <v/>
      </c>
      <c r="AI306" s="46" t="str">
        <f t="shared" si="39"/>
        <v/>
      </c>
    </row>
    <row r="307" spans="1:35" ht="18" customHeight="1" x14ac:dyDescent="0.25">
      <c r="A307" s="42" t="str">
        <f>IF(B307="","",COUNT($B$6:B307))</f>
        <v/>
      </c>
      <c r="B307" s="26"/>
      <c r="C307" s="5"/>
      <c r="D307" s="28" t="str">
        <f>IF($W307="","",INDEX(Îlots!$N$6:$N$65,$W307))</f>
        <v/>
      </c>
      <c r="E307" s="5"/>
      <c r="F307" s="5"/>
      <c r="G307" s="30" t="str">
        <f>IF($X307="","",INDEX(Fertilisants!$B$6:$B$45,$X307))</f>
        <v/>
      </c>
      <c r="H307" s="43"/>
      <c r="I307" s="44"/>
      <c r="J307" s="30" t="str">
        <f>IF($X307="","",INDEX(Fertilisants!$D$6:$D$45,$X307))</f>
        <v/>
      </c>
      <c r="K307" s="35" t="str">
        <f t="shared" si="32"/>
        <v/>
      </c>
      <c r="L307" s="36" t="str">
        <f>IF(OR($I307="",$X307=""),"",$I307*N(INDEX(Fertilisants!$E$6:$E$45,$X307)))</f>
        <v/>
      </c>
      <c r="M307" s="36" t="str">
        <f>IF(OR($I307="",$X307=""),"",$I307*N(INDEX(Fertilisants!$G$6:$G$45,$X307)))</f>
        <v/>
      </c>
      <c r="N307" s="36" t="str">
        <f>IF(OR($I307="",$X307=""),"",$I307*N(INDEX(Fertilisants!$H$6:$H$45,$X307)))</f>
        <v/>
      </c>
      <c r="O307" s="36" t="str">
        <f>IF(OR($I307="",$X307=""),"",$I307*N(INDEX(Fertilisants!$I$6:$I$45,$X307)))</f>
        <v/>
      </c>
      <c r="P307" s="36" t="str">
        <f t="shared" si="33"/>
        <v/>
      </c>
      <c r="Q307" s="5"/>
      <c r="R307" s="5"/>
      <c r="S307" s="8"/>
      <c r="T307" s="45" t="str">
        <f t="shared" si="34"/>
        <v/>
      </c>
      <c r="U307" s="5"/>
      <c r="W307" s="46" t="str">
        <f>IF($C307="","",IFERROR(MATCH($C307,Îlots!$C$6:$C$65,0),""))</f>
        <v/>
      </c>
      <c r="X307" s="46" t="str">
        <f>IF($F307="","",IFERROR(MATCH($F307,Fertilisants!$A$6:$A$45,0),""))</f>
        <v/>
      </c>
      <c r="Y307" s="46" t="str">
        <f>IF($W307="","",INDEX(Îlots!$D$6:$D$65,$W307))</f>
        <v/>
      </c>
      <c r="Z307" s="46" t="str">
        <f>IF($W307="","",INDEX(Îlots!$F$6:$F$65,$W307))</f>
        <v/>
      </c>
      <c r="AA307" s="46" t="str">
        <f>IF($W307="","",IF($E307=ApportCouvert,OccCouvert,INDEX(Îlots!$O$6:$O$65,$W307)))</f>
        <v/>
      </c>
      <c r="AB307" s="46" t="str">
        <f>IF(OR($AA307="",$G307="",$Z307="Non"),"",IFERROR(MATCH($AA307&amp;" | "&amp;$G307,Paramètres!$I$7:$I$41,0),""))</f>
        <v/>
      </c>
      <c r="AC307" s="46" t="str">
        <f t="shared" si="35"/>
        <v/>
      </c>
      <c r="AD307" s="46">
        <f>IF(OR($AB307="",$AC307=""),0,IF(OR(AND(INDEX(Paramètres!$J$7:$J$41,$AB307)&gt;0,IF(INDEX(Paramètres!$J$7:$J$41,$AB307)&lt;=INDEX(Paramètres!$K$7:$K$41,$AB307),AND($AC307&gt;=INDEX(Paramètres!$J$7:$J$41,$AB307),$AC307&lt;=INDEX(Paramètres!$K$7:$K$41,$AB307)),OR($AC307&gt;=INDEX(Paramètres!$J$7:$J$41,$AB307),$AC307&lt;=INDEX(Paramètres!$K$7:$K$41,$AB307)))),AND(INDEX(Paramètres!$L$7:$L$41,$AB307)&gt;0,IF(INDEX(Paramètres!$L$7:$L$41,$AB307)&lt;=INDEX(Paramètres!$M$7:$M$41,$AB307),AND($AC307&gt;=INDEX(Paramètres!$L$7:$L$41,$AB307),$AC307&lt;=INDEX(Paramètres!$M$7:$M$41,$AB307)),OR($AC307&gt;=INDEX(Paramètres!$L$7:$L$41,$AB307),$AC307&lt;=INDEX(Paramètres!$M$7:$M$41,$AB307))))),1,0))</f>
        <v>0</v>
      </c>
      <c r="AE307" s="46">
        <f>IF($X307="",0,IF(INDEX(Fertilisants!$C$6:$C$45,$X307)="Oui",1,0))</f>
        <v>0</v>
      </c>
      <c r="AF307" s="46" t="str">
        <f t="shared" si="36"/>
        <v/>
      </c>
      <c r="AG307" s="46" t="str">
        <f t="shared" si="37"/>
        <v/>
      </c>
      <c r="AH307" s="46" t="str">
        <f t="shared" si="38"/>
        <v/>
      </c>
      <c r="AI307" s="46" t="str">
        <f t="shared" si="39"/>
        <v/>
      </c>
    </row>
    <row r="308" spans="1:35" ht="18" customHeight="1" x14ac:dyDescent="0.25">
      <c r="A308" s="42" t="str">
        <f>IF(B308="","",COUNT($B$6:B308))</f>
        <v/>
      </c>
      <c r="B308" s="26"/>
      <c r="C308" s="5"/>
      <c r="D308" s="28" t="str">
        <f>IF($W308="","",INDEX(Îlots!$N$6:$N$65,$W308))</f>
        <v/>
      </c>
      <c r="E308" s="5"/>
      <c r="F308" s="5"/>
      <c r="G308" s="30" t="str">
        <f>IF($X308="","",INDEX(Fertilisants!$B$6:$B$45,$X308))</f>
        <v/>
      </c>
      <c r="H308" s="43"/>
      <c r="I308" s="44"/>
      <c r="J308" s="30" t="str">
        <f>IF($X308="","",INDEX(Fertilisants!$D$6:$D$45,$X308))</f>
        <v/>
      </c>
      <c r="K308" s="35" t="str">
        <f t="shared" si="32"/>
        <v/>
      </c>
      <c r="L308" s="36" t="str">
        <f>IF(OR($I308="",$X308=""),"",$I308*N(INDEX(Fertilisants!$E$6:$E$45,$X308)))</f>
        <v/>
      </c>
      <c r="M308" s="36" t="str">
        <f>IF(OR($I308="",$X308=""),"",$I308*N(INDEX(Fertilisants!$G$6:$G$45,$X308)))</f>
        <v/>
      </c>
      <c r="N308" s="36" t="str">
        <f>IF(OR($I308="",$X308=""),"",$I308*N(INDEX(Fertilisants!$H$6:$H$45,$X308)))</f>
        <v/>
      </c>
      <c r="O308" s="36" t="str">
        <f>IF(OR($I308="",$X308=""),"",$I308*N(INDEX(Fertilisants!$I$6:$I$45,$X308)))</f>
        <v/>
      </c>
      <c r="P308" s="36" t="str">
        <f t="shared" si="33"/>
        <v/>
      </c>
      <c r="Q308" s="5"/>
      <c r="R308" s="5"/>
      <c r="S308" s="8"/>
      <c r="T308" s="45" t="str">
        <f t="shared" si="34"/>
        <v/>
      </c>
      <c r="U308" s="5"/>
      <c r="W308" s="46" t="str">
        <f>IF($C308="","",IFERROR(MATCH($C308,Îlots!$C$6:$C$65,0),""))</f>
        <v/>
      </c>
      <c r="X308" s="46" t="str">
        <f>IF($F308="","",IFERROR(MATCH($F308,Fertilisants!$A$6:$A$45,0),""))</f>
        <v/>
      </c>
      <c r="Y308" s="46" t="str">
        <f>IF($W308="","",INDEX(Îlots!$D$6:$D$65,$W308))</f>
        <v/>
      </c>
      <c r="Z308" s="46" t="str">
        <f>IF($W308="","",INDEX(Îlots!$F$6:$F$65,$W308))</f>
        <v/>
      </c>
      <c r="AA308" s="46" t="str">
        <f>IF($W308="","",IF($E308=ApportCouvert,OccCouvert,INDEX(Îlots!$O$6:$O$65,$W308)))</f>
        <v/>
      </c>
      <c r="AB308" s="46" t="str">
        <f>IF(OR($AA308="",$G308="",$Z308="Non"),"",IFERROR(MATCH($AA308&amp;" | "&amp;$G308,Paramètres!$I$7:$I$41,0),""))</f>
        <v/>
      </c>
      <c r="AC308" s="46" t="str">
        <f t="shared" si="35"/>
        <v/>
      </c>
      <c r="AD308" s="46">
        <f>IF(OR($AB308="",$AC308=""),0,IF(OR(AND(INDEX(Paramètres!$J$7:$J$41,$AB308)&gt;0,IF(INDEX(Paramètres!$J$7:$J$41,$AB308)&lt;=INDEX(Paramètres!$K$7:$K$41,$AB308),AND($AC308&gt;=INDEX(Paramètres!$J$7:$J$41,$AB308),$AC308&lt;=INDEX(Paramètres!$K$7:$K$41,$AB308)),OR($AC308&gt;=INDEX(Paramètres!$J$7:$J$41,$AB308),$AC308&lt;=INDEX(Paramètres!$K$7:$K$41,$AB308)))),AND(INDEX(Paramètres!$L$7:$L$41,$AB308)&gt;0,IF(INDEX(Paramètres!$L$7:$L$41,$AB308)&lt;=INDEX(Paramètres!$M$7:$M$41,$AB308),AND($AC308&gt;=INDEX(Paramètres!$L$7:$L$41,$AB308),$AC308&lt;=INDEX(Paramètres!$M$7:$M$41,$AB308)),OR($AC308&gt;=INDEX(Paramètres!$L$7:$L$41,$AB308),$AC308&lt;=INDEX(Paramètres!$M$7:$M$41,$AB308))))),1,0))</f>
        <v>0</v>
      </c>
      <c r="AE308" s="46">
        <f>IF($X308="",0,IF(INDEX(Fertilisants!$C$6:$C$45,$X308)="Oui",1,0))</f>
        <v>0</v>
      </c>
      <c r="AF308" s="46" t="str">
        <f t="shared" si="36"/>
        <v/>
      </c>
      <c r="AG308" s="46" t="str">
        <f t="shared" si="37"/>
        <v/>
      </c>
      <c r="AH308" s="46" t="str">
        <f t="shared" si="38"/>
        <v/>
      </c>
      <c r="AI308" s="46" t="str">
        <f t="shared" si="39"/>
        <v/>
      </c>
    </row>
    <row r="309" spans="1:35" ht="18" customHeight="1" x14ac:dyDescent="0.25">
      <c r="A309" s="42" t="str">
        <f>IF(B309="","",COUNT($B$6:B309))</f>
        <v/>
      </c>
      <c r="B309" s="26"/>
      <c r="C309" s="5"/>
      <c r="D309" s="28" t="str">
        <f>IF($W309="","",INDEX(Îlots!$N$6:$N$65,$W309))</f>
        <v/>
      </c>
      <c r="E309" s="5"/>
      <c r="F309" s="5"/>
      <c r="G309" s="30" t="str">
        <f>IF($X309="","",INDEX(Fertilisants!$B$6:$B$45,$X309))</f>
        <v/>
      </c>
      <c r="H309" s="43"/>
      <c r="I309" s="44"/>
      <c r="J309" s="30" t="str">
        <f>IF($X309="","",INDEX(Fertilisants!$D$6:$D$45,$X309))</f>
        <v/>
      </c>
      <c r="K309" s="35" t="str">
        <f t="shared" si="32"/>
        <v/>
      </c>
      <c r="L309" s="36" t="str">
        <f>IF(OR($I309="",$X309=""),"",$I309*N(INDEX(Fertilisants!$E$6:$E$45,$X309)))</f>
        <v/>
      </c>
      <c r="M309" s="36" t="str">
        <f>IF(OR($I309="",$X309=""),"",$I309*N(INDEX(Fertilisants!$G$6:$G$45,$X309)))</f>
        <v/>
      </c>
      <c r="N309" s="36" t="str">
        <f>IF(OR($I309="",$X309=""),"",$I309*N(INDEX(Fertilisants!$H$6:$H$45,$X309)))</f>
        <v/>
      </c>
      <c r="O309" s="36" t="str">
        <f>IF(OR($I309="",$X309=""),"",$I309*N(INDEX(Fertilisants!$I$6:$I$45,$X309)))</f>
        <v/>
      </c>
      <c r="P309" s="36" t="str">
        <f t="shared" si="33"/>
        <v/>
      </c>
      <c r="Q309" s="5"/>
      <c r="R309" s="5"/>
      <c r="S309" s="8"/>
      <c r="T309" s="45" t="str">
        <f t="shared" si="34"/>
        <v/>
      </c>
      <c r="U309" s="5"/>
      <c r="W309" s="46" t="str">
        <f>IF($C309="","",IFERROR(MATCH($C309,Îlots!$C$6:$C$65,0),""))</f>
        <v/>
      </c>
      <c r="X309" s="46" t="str">
        <f>IF($F309="","",IFERROR(MATCH($F309,Fertilisants!$A$6:$A$45,0),""))</f>
        <v/>
      </c>
      <c r="Y309" s="46" t="str">
        <f>IF($W309="","",INDEX(Îlots!$D$6:$D$65,$W309))</f>
        <v/>
      </c>
      <c r="Z309" s="46" t="str">
        <f>IF($W309="","",INDEX(Îlots!$F$6:$F$65,$W309))</f>
        <v/>
      </c>
      <c r="AA309" s="46" t="str">
        <f>IF($W309="","",IF($E309=ApportCouvert,OccCouvert,INDEX(Îlots!$O$6:$O$65,$W309)))</f>
        <v/>
      </c>
      <c r="AB309" s="46" t="str">
        <f>IF(OR($AA309="",$G309="",$Z309="Non"),"",IFERROR(MATCH($AA309&amp;" | "&amp;$G309,Paramètres!$I$7:$I$41,0),""))</f>
        <v/>
      </c>
      <c r="AC309" s="46" t="str">
        <f t="shared" si="35"/>
        <v/>
      </c>
      <c r="AD309" s="46">
        <f>IF(OR($AB309="",$AC309=""),0,IF(OR(AND(INDEX(Paramètres!$J$7:$J$41,$AB309)&gt;0,IF(INDEX(Paramètres!$J$7:$J$41,$AB309)&lt;=INDEX(Paramètres!$K$7:$K$41,$AB309),AND($AC309&gt;=INDEX(Paramètres!$J$7:$J$41,$AB309),$AC309&lt;=INDEX(Paramètres!$K$7:$K$41,$AB309)),OR($AC309&gt;=INDEX(Paramètres!$J$7:$J$41,$AB309),$AC309&lt;=INDEX(Paramètres!$K$7:$K$41,$AB309)))),AND(INDEX(Paramètres!$L$7:$L$41,$AB309)&gt;0,IF(INDEX(Paramètres!$L$7:$L$41,$AB309)&lt;=INDEX(Paramètres!$M$7:$M$41,$AB309),AND($AC309&gt;=INDEX(Paramètres!$L$7:$L$41,$AB309),$AC309&lt;=INDEX(Paramètres!$M$7:$M$41,$AB309)),OR($AC309&gt;=INDEX(Paramètres!$L$7:$L$41,$AB309),$AC309&lt;=INDEX(Paramètres!$M$7:$M$41,$AB309))))),1,0))</f>
        <v>0</v>
      </c>
      <c r="AE309" s="46">
        <f>IF($X309="",0,IF(INDEX(Fertilisants!$C$6:$C$45,$X309)="Oui",1,0))</f>
        <v>0</v>
      </c>
      <c r="AF309" s="46" t="str">
        <f t="shared" si="36"/>
        <v/>
      </c>
      <c r="AG309" s="46" t="str">
        <f t="shared" si="37"/>
        <v/>
      </c>
      <c r="AH309" s="46" t="str">
        <f t="shared" si="38"/>
        <v/>
      </c>
      <c r="AI309" s="46" t="str">
        <f t="shared" si="39"/>
        <v/>
      </c>
    </row>
    <row r="310" spans="1:35" ht="18" customHeight="1" x14ac:dyDescent="0.25">
      <c r="A310" s="42" t="str">
        <f>IF(B310="","",COUNT($B$6:B310))</f>
        <v/>
      </c>
      <c r="B310" s="26"/>
      <c r="C310" s="5"/>
      <c r="D310" s="28" t="str">
        <f>IF($W310="","",INDEX(Îlots!$N$6:$N$65,$W310))</f>
        <v/>
      </c>
      <c r="E310" s="5"/>
      <c r="F310" s="5"/>
      <c r="G310" s="30" t="str">
        <f>IF($X310="","",INDEX(Fertilisants!$B$6:$B$45,$X310))</f>
        <v/>
      </c>
      <c r="H310" s="43"/>
      <c r="I310" s="44"/>
      <c r="J310" s="30" t="str">
        <f>IF($X310="","",INDEX(Fertilisants!$D$6:$D$45,$X310))</f>
        <v/>
      </c>
      <c r="K310" s="35" t="str">
        <f t="shared" si="32"/>
        <v/>
      </c>
      <c r="L310" s="36" t="str">
        <f>IF(OR($I310="",$X310=""),"",$I310*N(INDEX(Fertilisants!$E$6:$E$45,$X310)))</f>
        <v/>
      </c>
      <c r="M310" s="36" t="str">
        <f>IF(OR($I310="",$X310=""),"",$I310*N(INDEX(Fertilisants!$G$6:$G$45,$X310)))</f>
        <v/>
      </c>
      <c r="N310" s="36" t="str">
        <f>IF(OR($I310="",$X310=""),"",$I310*N(INDEX(Fertilisants!$H$6:$H$45,$X310)))</f>
        <v/>
      </c>
      <c r="O310" s="36" t="str">
        <f>IF(OR($I310="",$X310=""),"",$I310*N(INDEX(Fertilisants!$I$6:$I$45,$X310)))</f>
        <v/>
      </c>
      <c r="P310" s="36" t="str">
        <f t="shared" si="33"/>
        <v/>
      </c>
      <c r="Q310" s="5"/>
      <c r="R310" s="5"/>
      <c r="S310" s="8"/>
      <c r="T310" s="45" t="str">
        <f t="shared" si="34"/>
        <v/>
      </c>
      <c r="U310" s="5"/>
      <c r="W310" s="46" t="str">
        <f>IF($C310="","",IFERROR(MATCH($C310,Îlots!$C$6:$C$65,0),""))</f>
        <v/>
      </c>
      <c r="X310" s="46" t="str">
        <f>IF($F310="","",IFERROR(MATCH($F310,Fertilisants!$A$6:$A$45,0),""))</f>
        <v/>
      </c>
      <c r="Y310" s="46" t="str">
        <f>IF($W310="","",INDEX(Îlots!$D$6:$D$65,$W310))</f>
        <v/>
      </c>
      <c r="Z310" s="46" t="str">
        <f>IF($W310="","",INDEX(Îlots!$F$6:$F$65,$W310))</f>
        <v/>
      </c>
      <c r="AA310" s="46" t="str">
        <f>IF($W310="","",IF($E310=ApportCouvert,OccCouvert,INDEX(Îlots!$O$6:$O$65,$W310)))</f>
        <v/>
      </c>
      <c r="AB310" s="46" t="str">
        <f>IF(OR($AA310="",$G310="",$Z310="Non"),"",IFERROR(MATCH($AA310&amp;" | "&amp;$G310,Paramètres!$I$7:$I$41,0),""))</f>
        <v/>
      </c>
      <c r="AC310" s="46" t="str">
        <f t="shared" si="35"/>
        <v/>
      </c>
      <c r="AD310" s="46">
        <f>IF(OR($AB310="",$AC310=""),0,IF(OR(AND(INDEX(Paramètres!$J$7:$J$41,$AB310)&gt;0,IF(INDEX(Paramètres!$J$7:$J$41,$AB310)&lt;=INDEX(Paramètres!$K$7:$K$41,$AB310),AND($AC310&gt;=INDEX(Paramètres!$J$7:$J$41,$AB310),$AC310&lt;=INDEX(Paramètres!$K$7:$K$41,$AB310)),OR($AC310&gt;=INDEX(Paramètres!$J$7:$J$41,$AB310),$AC310&lt;=INDEX(Paramètres!$K$7:$K$41,$AB310)))),AND(INDEX(Paramètres!$L$7:$L$41,$AB310)&gt;0,IF(INDEX(Paramètres!$L$7:$L$41,$AB310)&lt;=INDEX(Paramètres!$M$7:$M$41,$AB310),AND($AC310&gt;=INDEX(Paramètres!$L$7:$L$41,$AB310),$AC310&lt;=INDEX(Paramètres!$M$7:$M$41,$AB310)),OR($AC310&gt;=INDEX(Paramètres!$L$7:$L$41,$AB310),$AC310&lt;=INDEX(Paramètres!$M$7:$M$41,$AB310))))),1,0))</f>
        <v>0</v>
      </c>
      <c r="AE310" s="46">
        <f>IF($X310="",0,IF(INDEX(Fertilisants!$C$6:$C$45,$X310)="Oui",1,0))</f>
        <v>0</v>
      </c>
      <c r="AF310" s="46" t="str">
        <f t="shared" si="36"/>
        <v/>
      </c>
      <c r="AG310" s="46" t="str">
        <f t="shared" si="37"/>
        <v/>
      </c>
      <c r="AH310" s="46" t="str">
        <f t="shared" si="38"/>
        <v/>
      </c>
      <c r="AI310" s="46" t="str">
        <f t="shared" si="39"/>
        <v/>
      </c>
    </row>
    <row r="311" spans="1:35" ht="18" customHeight="1" x14ac:dyDescent="0.25">
      <c r="A311" s="42" t="str">
        <f>IF(B311="","",COUNT($B$6:B311))</f>
        <v/>
      </c>
      <c r="B311" s="26"/>
      <c r="C311" s="5"/>
      <c r="D311" s="28" t="str">
        <f>IF($W311="","",INDEX(Îlots!$N$6:$N$65,$W311))</f>
        <v/>
      </c>
      <c r="E311" s="5"/>
      <c r="F311" s="5"/>
      <c r="G311" s="30" t="str">
        <f>IF($X311="","",INDEX(Fertilisants!$B$6:$B$45,$X311))</f>
        <v/>
      </c>
      <c r="H311" s="43"/>
      <c r="I311" s="44"/>
      <c r="J311" s="30" t="str">
        <f>IF($X311="","",INDEX(Fertilisants!$D$6:$D$45,$X311))</f>
        <v/>
      </c>
      <c r="K311" s="35" t="str">
        <f t="shared" si="32"/>
        <v/>
      </c>
      <c r="L311" s="36" t="str">
        <f>IF(OR($I311="",$X311=""),"",$I311*N(INDEX(Fertilisants!$E$6:$E$45,$X311)))</f>
        <v/>
      </c>
      <c r="M311" s="36" t="str">
        <f>IF(OR($I311="",$X311=""),"",$I311*N(INDEX(Fertilisants!$G$6:$G$45,$X311)))</f>
        <v/>
      </c>
      <c r="N311" s="36" t="str">
        <f>IF(OR($I311="",$X311=""),"",$I311*N(INDEX(Fertilisants!$H$6:$H$45,$X311)))</f>
        <v/>
      </c>
      <c r="O311" s="36" t="str">
        <f>IF(OR($I311="",$X311=""),"",$I311*N(INDEX(Fertilisants!$I$6:$I$45,$X311)))</f>
        <v/>
      </c>
      <c r="P311" s="36" t="str">
        <f t="shared" si="33"/>
        <v/>
      </c>
      <c r="Q311" s="5"/>
      <c r="R311" s="5"/>
      <c r="S311" s="8"/>
      <c r="T311" s="45" t="str">
        <f t="shared" si="34"/>
        <v/>
      </c>
      <c r="U311" s="5"/>
      <c r="W311" s="46" t="str">
        <f>IF($C311="","",IFERROR(MATCH($C311,Îlots!$C$6:$C$65,0),""))</f>
        <v/>
      </c>
      <c r="X311" s="46" t="str">
        <f>IF($F311="","",IFERROR(MATCH($F311,Fertilisants!$A$6:$A$45,0),""))</f>
        <v/>
      </c>
      <c r="Y311" s="46" t="str">
        <f>IF($W311="","",INDEX(Îlots!$D$6:$D$65,$W311))</f>
        <v/>
      </c>
      <c r="Z311" s="46" t="str">
        <f>IF($W311="","",INDEX(Îlots!$F$6:$F$65,$W311))</f>
        <v/>
      </c>
      <c r="AA311" s="46" t="str">
        <f>IF($W311="","",IF($E311=ApportCouvert,OccCouvert,INDEX(Îlots!$O$6:$O$65,$W311)))</f>
        <v/>
      </c>
      <c r="AB311" s="46" t="str">
        <f>IF(OR($AA311="",$G311="",$Z311="Non"),"",IFERROR(MATCH($AA311&amp;" | "&amp;$G311,Paramètres!$I$7:$I$41,0),""))</f>
        <v/>
      </c>
      <c r="AC311" s="46" t="str">
        <f t="shared" si="35"/>
        <v/>
      </c>
      <c r="AD311" s="46">
        <f>IF(OR($AB311="",$AC311=""),0,IF(OR(AND(INDEX(Paramètres!$J$7:$J$41,$AB311)&gt;0,IF(INDEX(Paramètres!$J$7:$J$41,$AB311)&lt;=INDEX(Paramètres!$K$7:$K$41,$AB311),AND($AC311&gt;=INDEX(Paramètres!$J$7:$J$41,$AB311),$AC311&lt;=INDEX(Paramètres!$K$7:$K$41,$AB311)),OR($AC311&gt;=INDEX(Paramètres!$J$7:$J$41,$AB311),$AC311&lt;=INDEX(Paramètres!$K$7:$K$41,$AB311)))),AND(INDEX(Paramètres!$L$7:$L$41,$AB311)&gt;0,IF(INDEX(Paramètres!$L$7:$L$41,$AB311)&lt;=INDEX(Paramètres!$M$7:$M$41,$AB311),AND($AC311&gt;=INDEX(Paramètres!$L$7:$L$41,$AB311),$AC311&lt;=INDEX(Paramètres!$M$7:$M$41,$AB311)),OR($AC311&gt;=INDEX(Paramètres!$L$7:$L$41,$AB311),$AC311&lt;=INDEX(Paramètres!$M$7:$M$41,$AB311))))),1,0))</f>
        <v>0</v>
      </c>
      <c r="AE311" s="46">
        <f>IF($X311="",0,IF(INDEX(Fertilisants!$C$6:$C$45,$X311)="Oui",1,0))</f>
        <v>0</v>
      </c>
      <c r="AF311" s="46" t="str">
        <f t="shared" si="36"/>
        <v/>
      </c>
      <c r="AG311" s="46" t="str">
        <f t="shared" si="37"/>
        <v/>
      </c>
      <c r="AH311" s="46" t="str">
        <f t="shared" si="38"/>
        <v/>
      </c>
      <c r="AI311" s="46" t="str">
        <f t="shared" si="39"/>
        <v/>
      </c>
    </row>
    <row r="312" spans="1:35" ht="18" customHeight="1" x14ac:dyDescent="0.25">
      <c r="A312" s="42" t="str">
        <f>IF(B312="","",COUNT($B$6:B312))</f>
        <v/>
      </c>
      <c r="B312" s="26"/>
      <c r="C312" s="5"/>
      <c r="D312" s="28" t="str">
        <f>IF($W312="","",INDEX(Îlots!$N$6:$N$65,$W312))</f>
        <v/>
      </c>
      <c r="E312" s="5"/>
      <c r="F312" s="5"/>
      <c r="G312" s="30" t="str">
        <f>IF($X312="","",INDEX(Fertilisants!$B$6:$B$45,$X312))</f>
        <v/>
      </c>
      <c r="H312" s="43"/>
      <c r="I312" s="44"/>
      <c r="J312" s="30" t="str">
        <f>IF($X312="","",INDEX(Fertilisants!$D$6:$D$45,$X312))</f>
        <v/>
      </c>
      <c r="K312" s="35" t="str">
        <f t="shared" si="32"/>
        <v/>
      </c>
      <c r="L312" s="36" t="str">
        <f>IF(OR($I312="",$X312=""),"",$I312*N(INDEX(Fertilisants!$E$6:$E$45,$X312)))</f>
        <v/>
      </c>
      <c r="M312" s="36" t="str">
        <f>IF(OR($I312="",$X312=""),"",$I312*N(INDEX(Fertilisants!$G$6:$G$45,$X312)))</f>
        <v/>
      </c>
      <c r="N312" s="36" t="str">
        <f>IF(OR($I312="",$X312=""),"",$I312*N(INDEX(Fertilisants!$H$6:$H$45,$X312)))</f>
        <v/>
      </c>
      <c r="O312" s="36" t="str">
        <f>IF(OR($I312="",$X312=""),"",$I312*N(INDEX(Fertilisants!$I$6:$I$45,$X312)))</f>
        <v/>
      </c>
      <c r="P312" s="36" t="str">
        <f t="shared" si="33"/>
        <v/>
      </c>
      <c r="Q312" s="5"/>
      <c r="R312" s="5"/>
      <c r="S312" s="8"/>
      <c r="T312" s="45" t="str">
        <f t="shared" si="34"/>
        <v/>
      </c>
      <c r="U312" s="5"/>
      <c r="W312" s="46" t="str">
        <f>IF($C312="","",IFERROR(MATCH($C312,Îlots!$C$6:$C$65,0),""))</f>
        <v/>
      </c>
      <c r="X312" s="46" t="str">
        <f>IF($F312="","",IFERROR(MATCH($F312,Fertilisants!$A$6:$A$45,0),""))</f>
        <v/>
      </c>
      <c r="Y312" s="46" t="str">
        <f>IF($W312="","",INDEX(Îlots!$D$6:$D$65,$W312))</f>
        <v/>
      </c>
      <c r="Z312" s="46" t="str">
        <f>IF($W312="","",INDEX(Îlots!$F$6:$F$65,$W312))</f>
        <v/>
      </c>
      <c r="AA312" s="46" t="str">
        <f>IF($W312="","",IF($E312=ApportCouvert,OccCouvert,INDEX(Îlots!$O$6:$O$65,$W312)))</f>
        <v/>
      </c>
      <c r="AB312" s="46" t="str">
        <f>IF(OR($AA312="",$G312="",$Z312="Non"),"",IFERROR(MATCH($AA312&amp;" | "&amp;$G312,Paramètres!$I$7:$I$41,0),""))</f>
        <v/>
      </c>
      <c r="AC312" s="46" t="str">
        <f t="shared" si="35"/>
        <v/>
      </c>
      <c r="AD312" s="46">
        <f>IF(OR($AB312="",$AC312=""),0,IF(OR(AND(INDEX(Paramètres!$J$7:$J$41,$AB312)&gt;0,IF(INDEX(Paramètres!$J$7:$J$41,$AB312)&lt;=INDEX(Paramètres!$K$7:$K$41,$AB312),AND($AC312&gt;=INDEX(Paramètres!$J$7:$J$41,$AB312),$AC312&lt;=INDEX(Paramètres!$K$7:$K$41,$AB312)),OR($AC312&gt;=INDEX(Paramètres!$J$7:$J$41,$AB312),$AC312&lt;=INDEX(Paramètres!$K$7:$K$41,$AB312)))),AND(INDEX(Paramètres!$L$7:$L$41,$AB312)&gt;0,IF(INDEX(Paramètres!$L$7:$L$41,$AB312)&lt;=INDEX(Paramètres!$M$7:$M$41,$AB312),AND($AC312&gt;=INDEX(Paramètres!$L$7:$L$41,$AB312),$AC312&lt;=INDEX(Paramètres!$M$7:$M$41,$AB312)),OR($AC312&gt;=INDEX(Paramètres!$L$7:$L$41,$AB312),$AC312&lt;=INDEX(Paramètres!$M$7:$M$41,$AB312))))),1,0))</f>
        <v>0</v>
      </c>
      <c r="AE312" s="46">
        <f>IF($X312="",0,IF(INDEX(Fertilisants!$C$6:$C$45,$X312)="Oui",1,0))</f>
        <v>0</v>
      </c>
      <c r="AF312" s="46" t="str">
        <f t="shared" si="36"/>
        <v/>
      </c>
      <c r="AG312" s="46" t="str">
        <f t="shared" si="37"/>
        <v/>
      </c>
      <c r="AH312" s="46" t="str">
        <f t="shared" si="38"/>
        <v/>
      </c>
      <c r="AI312" s="46" t="str">
        <f t="shared" si="39"/>
        <v/>
      </c>
    </row>
    <row r="313" spans="1:35" ht="18" customHeight="1" x14ac:dyDescent="0.25">
      <c r="A313" s="42" t="str">
        <f>IF(B313="","",COUNT($B$6:B313))</f>
        <v/>
      </c>
      <c r="B313" s="26"/>
      <c r="C313" s="5"/>
      <c r="D313" s="28" t="str">
        <f>IF($W313="","",INDEX(Îlots!$N$6:$N$65,$W313))</f>
        <v/>
      </c>
      <c r="E313" s="5"/>
      <c r="F313" s="5"/>
      <c r="G313" s="30" t="str">
        <f>IF($X313="","",INDEX(Fertilisants!$B$6:$B$45,$X313))</f>
        <v/>
      </c>
      <c r="H313" s="43"/>
      <c r="I313" s="44"/>
      <c r="J313" s="30" t="str">
        <f>IF($X313="","",INDEX(Fertilisants!$D$6:$D$45,$X313))</f>
        <v/>
      </c>
      <c r="K313" s="35" t="str">
        <f t="shared" si="32"/>
        <v/>
      </c>
      <c r="L313" s="36" t="str">
        <f>IF(OR($I313="",$X313=""),"",$I313*N(INDEX(Fertilisants!$E$6:$E$45,$X313)))</f>
        <v/>
      </c>
      <c r="M313" s="36" t="str">
        <f>IF(OR($I313="",$X313=""),"",$I313*N(INDEX(Fertilisants!$G$6:$G$45,$X313)))</f>
        <v/>
      </c>
      <c r="N313" s="36" t="str">
        <f>IF(OR($I313="",$X313=""),"",$I313*N(INDEX(Fertilisants!$H$6:$H$45,$X313)))</f>
        <v/>
      </c>
      <c r="O313" s="36" t="str">
        <f>IF(OR($I313="",$X313=""),"",$I313*N(INDEX(Fertilisants!$I$6:$I$45,$X313)))</f>
        <v/>
      </c>
      <c r="P313" s="36" t="str">
        <f t="shared" si="33"/>
        <v/>
      </c>
      <c r="Q313" s="5"/>
      <c r="R313" s="5"/>
      <c r="S313" s="8"/>
      <c r="T313" s="45" t="str">
        <f t="shared" si="34"/>
        <v/>
      </c>
      <c r="U313" s="5"/>
      <c r="W313" s="46" t="str">
        <f>IF($C313="","",IFERROR(MATCH($C313,Îlots!$C$6:$C$65,0),""))</f>
        <v/>
      </c>
      <c r="X313" s="46" t="str">
        <f>IF($F313="","",IFERROR(MATCH($F313,Fertilisants!$A$6:$A$45,0),""))</f>
        <v/>
      </c>
      <c r="Y313" s="46" t="str">
        <f>IF($W313="","",INDEX(Îlots!$D$6:$D$65,$W313))</f>
        <v/>
      </c>
      <c r="Z313" s="46" t="str">
        <f>IF($W313="","",INDEX(Îlots!$F$6:$F$65,$W313))</f>
        <v/>
      </c>
      <c r="AA313" s="46" t="str">
        <f>IF($W313="","",IF($E313=ApportCouvert,OccCouvert,INDEX(Îlots!$O$6:$O$65,$W313)))</f>
        <v/>
      </c>
      <c r="AB313" s="46" t="str">
        <f>IF(OR($AA313="",$G313="",$Z313="Non"),"",IFERROR(MATCH($AA313&amp;" | "&amp;$G313,Paramètres!$I$7:$I$41,0),""))</f>
        <v/>
      </c>
      <c r="AC313" s="46" t="str">
        <f t="shared" si="35"/>
        <v/>
      </c>
      <c r="AD313" s="46">
        <f>IF(OR($AB313="",$AC313=""),0,IF(OR(AND(INDEX(Paramètres!$J$7:$J$41,$AB313)&gt;0,IF(INDEX(Paramètres!$J$7:$J$41,$AB313)&lt;=INDEX(Paramètres!$K$7:$K$41,$AB313),AND($AC313&gt;=INDEX(Paramètres!$J$7:$J$41,$AB313),$AC313&lt;=INDEX(Paramètres!$K$7:$K$41,$AB313)),OR($AC313&gt;=INDEX(Paramètres!$J$7:$J$41,$AB313),$AC313&lt;=INDEX(Paramètres!$K$7:$K$41,$AB313)))),AND(INDEX(Paramètres!$L$7:$L$41,$AB313)&gt;0,IF(INDEX(Paramètres!$L$7:$L$41,$AB313)&lt;=INDEX(Paramètres!$M$7:$M$41,$AB313),AND($AC313&gt;=INDEX(Paramètres!$L$7:$L$41,$AB313),$AC313&lt;=INDEX(Paramètres!$M$7:$M$41,$AB313)),OR($AC313&gt;=INDEX(Paramètres!$L$7:$L$41,$AB313),$AC313&lt;=INDEX(Paramètres!$M$7:$M$41,$AB313))))),1,0))</f>
        <v>0</v>
      </c>
      <c r="AE313" s="46">
        <f>IF($X313="",0,IF(INDEX(Fertilisants!$C$6:$C$45,$X313)="Oui",1,0))</f>
        <v>0</v>
      </c>
      <c r="AF313" s="46" t="str">
        <f t="shared" si="36"/>
        <v/>
      </c>
      <c r="AG313" s="46" t="str">
        <f t="shared" si="37"/>
        <v/>
      </c>
      <c r="AH313" s="46" t="str">
        <f t="shared" si="38"/>
        <v/>
      </c>
      <c r="AI313" s="46" t="str">
        <f t="shared" si="39"/>
        <v/>
      </c>
    </row>
    <row r="314" spans="1:35" ht="18" customHeight="1" x14ac:dyDescent="0.25">
      <c r="A314" s="42" t="str">
        <f>IF(B314="","",COUNT($B$6:B314))</f>
        <v/>
      </c>
      <c r="B314" s="26"/>
      <c r="C314" s="5"/>
      <c r="D314" s="28" t="str">
        <f>IF($W314="","",INDEX(Îlots!$N$6:$N$65,$W314))</f>
        <v/>
      </c>
      <c r="E314" s="5"/>
      <c r="F314" s="5"/>
      <c r="G314" s="30" t="str">
        <f>IF($X314="","",INDEX(Fertilisants!$B$6:$B$45,$X314))</f>
        <v/>
      </c>
      <c r="H314" s="43"/>
      <c r="I314" s="44"/>
      <c r="J314" s="30" t="str">
        <f>IF($X314="","",INDEX(Fertilisants!$D$6:$D$45,$X314))</f>
        <v/>
      </c>
      <c r="K314" s="35" t="str">
        <f t="shared" si="32"/>
        <v/>
      </c>
      <c r="L314" s="36" t="str">
        <f>IF(OR($I314="",$X314=""),"",$I314*N(INDEX(Fertilisants!$E$6:$E$45,$X314)))</f>
        <v/>
      </c>
      <c r="M314" s="36" t="str">
        <f>IF(OR($I314="",$X314=""),"",$I314*N(INDEX(Fertilisants!$G$6:$G$45,$X314)))</f>
        <v/>
      </c>
      <c r="N314" s="36" t="str">
        <f>IF(OR($I314="",$X314=""),"",$I314*N(INDEX(Fertilisants!$H$6:$H$45,$X314)))</f>
        <v/>
      </c>
      <c r="O314" s="36" t="str">
        <f>IF(OR($I314="",$X314=""),"",$I314*N(INDEX(Fertilisants!$I$6:$I$45,$X314)))</f>
        <v/>
      </c>
      <c r="P314" s="36" t="str">
        <f t="shared" si="33"/>
        <v/>
      </c>
      <c r="Q314" s="5"/>
      <c r="R314" s="5"/>
      <c r="S314" s="8"/>
      <c r="T314" s="45" t="str">
        <f t="shared" si="34"/>
        <v/>
      </c>
      <c r="U314" s="5"/>
      <c r="W314" s="46" t="str">
        <f>IF($C314="","",IFERROR(MATCH($C314,Îlots!$C$6:$C$65,0),""))</f>
        <v/>
      </c>
      <c r="X314" s="46" t="str">
        <f>IF($F314="","",IFERROR(MATCH($F314,Fertilisants!$A$6:$A$45,0),""))</f>
        <v/>
      </c>
      <c r="Y314" s="46" t="str">
        <f>IF($W314="","",INDEX(Îlots!$D$6:$D$65,$W314))</f>
        <v/>
      </c>
      <c r="Z314" s="46" t="str">
        <f>IF($W314="","",INDEX(Îlots!$F$6:$F$65,$W314))</f>
        <v/>
      </c>
      <c r="AA314" s="46" t="str">
        <f>IF($W314="","",IF($E314=ApportCouvert,OccCouvert,INDEX(Îlots!$O$6:$O$65,$W314)))</f>
        <v/>
      </c>
      <c r="AB314" s="46" t="str">
        <f>IF(OR($AA314="",$G314="",$Z314="Non"),"",IFERROR(MATCH($AA314&amp;" | "&amp;$G314,Paramètres!$I$7:$I$41,0),""))</f>
        <v/>
      </c>
      <c r="AC314" s="46" t="str">
        <f t="shared" si="35"/>
        <v/>
      </c>
      <c r="AD314" s="46">
        <f>IF(OR($AB314="",$AC314=""),0,IF(OR(AND(INDEX(Paramètres!$J$7:$J$41,$AB314)&gt;0,IF(INDEX(Paramètres!$J$7:$J$41,$AB314)&lt;=INDEX(Paramètres!$K$7:$K$41,$AB314),AND($AC314&gt;=INDEX(Paramètres!$J$7:$J$41,$AB314),$AC314&lt;=INDEX(Paramètres!$K$7:$K$41,$AB314)),OR($AC314&gt;=INDEX(Paramètres!$J$7:$J$41,$AB314),$AC314&lt;=INDEX(Paramètres!$K$7:$K$41,$AB314)))),AND(INDEX(Paramètres!$L$7:$L$41,$AB314)&gt;0,IF(INDEX(Paramètres!$L$7:$L$41,$AB314)&lt;=INDEX(Paramètres!$M$7:$M$41,$AB314),AND($AC314&gt;=INDEX(Paramètres!$L$7:$L$41,$AB314),$AC314&lt;=INDEX(Paramètres!$M$7:$M$41,$AB314)),OR($AC314&gt;=INDEX(Paramètres!$L$7:$L$41,$AB314),$AC314&lt;=INDEX(Paramètres!$M$7:$M$41,$AB314))))),1,0))</f>
        <v>0</v>
      </c>
      <c r="AE314" s="46">
        <f>IF($X314="",0,IF(INDEX(Fertilisants!$C$6:$C$45,$X314)="Oui",1,0))</f>
        <v>0</v>
      </c>
      <c r="AF314" s="46" t="str">
        <f t="shared" si="36"/>
        <v/>
      </c>
      <c r="AG314" s="46" t="str">
        <f t="shared" si="37"/>
        <v/>
      </c>
      <c r="AH314" s="46" t="str">
        <f t="shared" si="38"/>
        <v/>
      </c>
      <c r="AI314" s="46" t="str">
        <f t="shared" si="39"/>
        <v/>
      </c>
    </row>
    <row r="315" spans="1:35" ht="18" customHeight="1" x14ac:dyDescent="0.25">
      <c r="A315" s="42" t="str">
        <f>IF(B315="","",COUNT($B$6:B315))</f>
        <v/>
      </c>
      <c r="B315" s="26"/>
      <c r="C315" s="5"/>
      <c r="D315" s="28" t="str">
        <f>IF($W315="","",INDEX(Îlots!$N$6:$N$65,$W315))</f>
        <v/>
      </c>
      <c r="E315" s="5"/>
      <c r="F315" s="5"/>
      <c r="G315" s="30" t="str">
        <f>IF($X315="","",INDEX(Fertilisants!$B$6:$B$45,$X315))</f>
        <v/>
      </c>
      <c r="H315" s="43"/>
      <c r="I315" s="44"/>
      <c r="J315" s="30" t="str">
        <f>IF($X315="","",INDEX(Fertilisants!$D$6:$D$45,$X315))</f>
        <v/>
      </c>
      <c r="K315" s="35" t="str">
        <f t="shared" si="32"/>
        <v/>
      </c>
      <c r="L315" s="36" t="str">
        <f>IF(OR($I315="",$X315=""),"",$I315*N(INDEX(Fertilisants!$E$6:$E$45,$X315)))</f>
        <v/>
      </c>
      <c r="M315" s="36" t="str">
        <f>IF(OR($I315="",$X315=""),"",$I315*N(INDEX(Fertilisants!$G$6:$G$45,$X315)))</f>
        <v/>
      </c>
      <c r="N315" s="36" t="str">
        <f>IF(OR($I315="",$X315=""),"",$I315*N(INDEX(Fertilisants!$H$6:$H$45,$X315)))</f>
        <v/>
      </c>
      <c r="O315" s="36" t="str">
        <f>IF(OR($I315="",$X315=""),"",$I315*N(INDEX(Fertilisants!$I$6:$I$45,$X315)))</f>
        <v/>
      </c>
      <c r="P315" s="36" t="str">
        <f t="shared" si="33"/>
        <v/>
      </c>
      <c r="Q315" s="5"/>
      <c r="R315" s="5"/>
      <c r="S315" s="8"/>
      <c r="T315" s="45" t="str">
        <f t="shared" si="34"/>
        <v/>
      </c>
      <c r="U315" s="5"/>
      <c r="W315" s="46" t="str">
        <f>IF($C315="","",IFERROR(MATCH($C315,Îlots!$C$6:$C$65,0),""))</f>
        <v/>
      </c>
      <c r="X315" s="46" t="str">
        <f>IF($F315="","",IFERROR(MATCH($F315,Fertilisants!$A$6:$A$45,0),""))</f>
        <v/>
      </c>
      <c r="Y315" s="46" t="str">
        <f>IF($W315="","",INDEX(Îlots!$D$6:$D$65,$W315))</f>
        <v/>
      </c>
      <c r="Z315" s="46" t="str">
        <f>IF($W315="","",INDEX(Îlots!$F$6:$F$65,$W315))</f>
        <v/>
      </c>
      <c r="AA315" s="46" t="str">
        <f>IF($W315="","",IF($E315=ApportCouvert,OccCouvert,INDEX(Îlots!$O$6:$O$65,$W315)))</f>
        <v/>
      </c>
      <c r="AB315" s="46" t="str">
        <f>IF(OR($AA315="",$G315="",$Z315="Non"),"",IFERROR(MATCH($AA315&amp;" | "&amp;$G315,Paramètres!$I$7:$I$41,0),""))</f>
        <v/>
      </c>
      <c r="AC315" s="46" t="str">
        <f t="shared" si="35"/>
        <v/>
      </c>
      <c r="AD315" s="46">
        <f>IF(OR($AB315="",$AC315=""),0,IF(OR(AND(INDEX(Paramètres!$J$7:$J$41,$AB315)&gt;0,IF(INDEX(Paramètres!$J$7:$J$41,$AB315)&lt;=INDEX(Paramètres!$K$7:$K$41,$AB315),AND($AC315&gt;=INDEX(Paramètres!$J$7:$J$41,$AB315),$AC315&lt;=INDEX(Paramètres!$K$7:$K$41,$AB315)),OR($AC315&gt;=INDEX(Paramètres!$J$7:$J$41,$AB315),$AC315&lt;=INDEX(Paramètres!$K$7:$K$41,$AB315)))),AND(INDEX(Paramètres!$L$7:$L$41,$AB315)&gt;0,IF(INDEX(Paramètres!$L$7:$L$41,$AB315)&lt;=INDEX(Paramètres!$M$7:$M$41,$AB315),AND($AC315&gt;=INDEX(Paramètres!$L$7:$L$41,$AB315),$AC315&lt;=INDEX(Paramètres!$M$7:$M$41,$AB315)),OR($AC315&gt;=INDEX(Paramètres!$L$7:$L$41,$AB315),$AC315&lt;=INDEX(Paramètres!$M$7:$M$41,$AB315))))),1,0))</f>
        <v>0</v>
      </c>
      <c r="AE315" s="46">
        <f>IF($X315="",0,IF(INDEX(Fertilisants!$C$6:$C$45,$X315)="Oui",1,0))</f>
        <v>0</v>
      </c>
      <c r="AF315" s="46" t="str">
        <f t="shared" si="36"/>
        <v/>
      </c>
      <c r="AG315" s="46" t="str">
        <f t="shared" si="37"/>
        <v/>
      </c>
      <c r="AH315" s="46" t="str">
        <f t="shared" si="38"/>
        <v/>
      </c>
      <c r="AI315" s="46" t="str">
        <f t="shared" si="39"/>
        <v/>
      </c>
    </row>
    <row r="316" spans="1:35" ht="18" customHeight="1" x14ac:dyDescent="0.25">
      <c r="A316" s="42" t="str">
        <f>IF(B316="","",COUNT($B$6:B316))</f>
        <v/>
      </c>
      <c r="B316" s="26"/>
      <c r="C316" s="5"/>
      <c r="D316" s="28" t="str">
        <f>IF($W316="","",INDEX(Îlots!$N$6:$N$65,$W316))</f>
        <v/>
      </c>
      <c r="E316" s="5"/>
      <c r="F316" s="5"/>
      <c r="G316" s="30" t="str">
        <f>IF($X316="","",INDEX(Fertilisants!$B$6:$B$45,$X316))</f>
        <v/>
      </c>
      <c r="H316" s="43"/>
      <c r="I316" s="44"/>
      <c r="J316" s="30" t="str">
        <f>IF($X316="","",INDEX(Fertilisants!$D$6:$D$45,$X316))</f>
        <v/>
      </c>
      <c r="K316" s="35" t="str">
        <f t="shared" si="32"/>
        <v/>
      </c>
      <c r="L316" s="36" t="str">
        <f>IF(OR($I316="",$X316=""),"",$I316*N(INDEX(Fertilisants!$E$6:$E$45,$X316)))</f>
        <v/>
      </c>
      <c r="M316" s="36" t="str">
        <f>IF(OR($I316="",$X316=""),"",$I316*N(INDEX(Fertilisants!$G$6:$G$45,$X316)))</f>
        <v/>
      </c>
      <c r="N316" s="36" t="str">
        <f>IF(OR($I316="",$X316=""),"",$I316*N(INDEX(Fertilisants!$H$6:$H$45,$X316)))</f>
        <v/>
      </c>
      <c r="O316" s="36" t="str">
        <f>IF(OR($I316="",$X316=""),"",$I316*N(INDEX(Fertilisants!$I$6:$I$45,$X316)))</f>
        <v/>
      </c>
      <c r="P316" s="36" t="str">
        <f t="shared" si="33"/>
        <v/>
      </c>
      <c r="Q316" s="5"/>
      <c r="R316" s="5"/>
      <c r="S316" s="8"/>
      <c r="T316" s="45" t="str">
        <f t="shared" si="34"/>
        <v/>
      </c>
      <c r="U316" s="5"/>
      <c r="W316" s="46" t="str">
        <f>IF($C316="","",IFERROR(MATCH($C316,Îlots!$C$6:$C$65,0),""))</f>
        <v/>
      </c>
      <c r="X316" s="46" t="str">
        <f>IF($F316="","",IFERROR(MATCH($F316,Fertilisants!$A$6:$A$45,0),""))</f>
        <v/>
      </c>
      <c r="Y316" s="46" t="str">
        <f>IF($W316="","",INDEX(Îlots!$D$6:$D$65,$W316))</f>
        <v/>
      </c>
      <c r="Z316" s="46" t="str">
        <f>IF($W316="","",INDEX(Îlots!$F$6:$F$65,$W316))</f>
        <v/>
      </c>
      <c r="AA316" s="46" t="str">
        <f>IF($W316="","",IF($E316=ApportCouvert,OccCouvert,INDEX(Îlots!$O$6:$O$65,$W316)))</f>
        <v/>
      </c>
      <c r="AB316" s="46" t="str">
        <f>IF(OR($AA316="",$G316="",$Z316="Non"),"",IFERROR(MATCH($AA316&amp;" | "&amp;$G316,Paramètres!$I$7:$I$41,0),""))</f>
        <v/>
      </c>
      <c r="AC316" s="46" t="str">
        <f t="shared" si="35"/>
        <v/>
      </c>
      <c r="AD316" s="46">
        <f>IF(OR($AB316="",$AC316=""),0,IF(OR(AND(INDEX(Paramètres!$J$7:$J$41,$AB316)&gt;0,IF(INDEX(Paramètres!$J$7:$J$41,$AB316)&lt;=INDEX(Paramètres!$K$7:$K$41,$AB316),AND($AC316&gt;=INDEX(Paramètres!$J$7:$J$41,$AB316),$AC316&lt;=INDEX(Paramètres!$K$7:$K$41,$AB316)),OR($AC316&gt;=INDEX(Paramètres!$J$7:$J$41,$AB316),$AC316&lt;=INDEX(Paramètres!$K$7:$K$41,$AB316)))),AND(INDEX(Paramètres!$L$7:$L$41,$AB316)&gt;0,IF(INDEX(Paramètres!$L$7:$L$41,$AB316)&lt;=INDEX(Paramètres!$M$7:$M$41,$AB316),AND($AC316&gt;=INDEX(Paramètres!$L$7:$L$41,$AB316),$AC316&lt;=INDEX(Paramètres!$M$7:$M$41,$AB316)),OR($AC316&gt;=INDEX(Paramètres!$L$7:$L$41,$AB316),$AC316&lt;=INDEX(Paramètres!$M$7:$M$41,$AB316))))),1,0))</f>
        <v>0</v>
      </c>
      <c r="AE316" s="46">
        <f>IF($X316="",0,IF(INDEX(Fertilisants!$C$6:$C$45,$X316)="Oui",1,0))</f>
        <v>0</v>
      </c>
      <c r="AF316" s="46" t="str">
        <f t="shared" si="36"/>
        <v/>
      </c>
      <c r="AG316" s="46" t="str">
        <f t="shared" si="37"/>
        <v/>
      </c>
      <c r="AH316" s="46" t="str">
        <f t="shared" si="38"/>
        <v/>
      </c>
      <c r="AI316" s="46" t="str">
        <f t="shared" si="39"/>
        <v/>
      </c>
    </row>
    <row r="317" spans="1:35" ht="18" customHeight="1" x14ac:dyDescent="0.25">
      <c r="A317" s="42" t="str">
        <f>IF(B317="","",COUNT($B$6:B317))</f>
        <v/>
      </c>
      <c r="B317" s="26"/>
      <c r="C317" s="5"/>
      <c r="D317" s="28" t="str">
        <f>IF($W317="","",INDEX(Îlots!$N$6:$N$65,$W317))</f>
        <v/>
      </c>
      <c r="E317" s="5"/>
      <c r="F317" s="5"/>
      <c r="G317" s="30" t="str">
        <f>IF($X317="","",INDEX(Fertilisants!$B$6:$B$45,$X317))</f>
        <v/>
      </c>
      <c r="H317" s="43"/>
      <c r="I317" s="44"/>
      <c r="J317" s="30" t="str">
        <f>IF($X317="","",INDEX(Fertilisants!$D$6:$D$45,$X317))</f>
        <v/>
      </c>
      <c r="K317" s="35" t="str">
        <f t="shared" si="32"/>
        <v/>
      </c>
      <c r="L317" s="36" t="str">
        <f>IF(OR($I317="",$X317=""),"",$I317*N(INDEX(Fertilisants!$E$6:$E$45,$X317)))</f>
        <v/>
      </c>
      <c r="M317" s="36" t="str">
        <f>IF(OR($I317="",$X317=""),"",$I317*N(INDEX(Fertilisants!$G$6:$G$45,$X317)))</f>
        <v/>
      </c>
      <c r="N317" s="36" t="str">
        <f>IF(OR($I317="",$X317=""),"",$I317*N(INDEX(Fertilisants!$H$6:$H$45,$X317)))</f>
        <v/>
      </c>
      <c r="O317" s="36" t="str">
        <f>IF(OR($I317="",$X317=""),"",$I317*N(INDEX(Fertilisants!$I$6:$I$45,$X317)))</f>
        <v/>
      </c>
      <c r="P317" s="36" t="str">
        <f t="shared" si="33"/>
        <v/>
      </c>
      <c r="Q317" s="5"/>
      <c r="R317" s="5"/>
      <c r="S317" s="8"/>
      <c r="T317" s="45" t="str">
        <f t="shared" si="34"/>
        <v/>
      </c>
      <c r="U317" s="5"/>
      <c r="W317" s="46" t="str">
        <f>IF($C317="","",IFERROR(MATCH($C317,Îlots!$C$6:$C$65,0),""))</f>
        <v/>
      </c>
      <c r="X317" s="46" t="str">
        <f>IF($F317="","",IFERROR(MATCH($F317,Fertilisants!$A$6:$A$45,0),""))</f>
        <v/>
      </c>
      <c r="Y317" s="46" t="str">
        <f>IF($W317="","",INDEX(Îlots!$D$6:$D$65,$W317))</f>
        <v/>
      </c>
      <c r="Z317" s="46" t="str">
        <f>IF($W317="","",INDEX(Îlots!$F$6:$F$65,$W317))</f>
        <v/>
      </c>
      <c r="AA317" s="46" t="str">
        <f>IF($W317="","",IF($E317=ApportCouvert,OccCouvert,INDEX(Îlots!$O$6:$O$65,$W317)))</f>
        <v/>
      </c>
      <c r="AB317" s="46" t="str">
        <f>IF(OR($AA317="",$G317="",$Z317="Non"),"",IFERROR(MATCH($AA317&amp;" | "&amp;$G317,Paramètres!$I$7:$I$41,0),""))</f>
        <v/>
      </c>
      <c r="AC317" s="46" t="str">
        <f t="shared" si="35"/>
        <v/>
      </c>
      <c r="AD317" s="46">
        <f>IF(OR($AB317="",$AC317=""),0,IF(OR(AND(INDEX(Paramètres!$J$7:$J$41,$AB317)&gt;0,IF(INDEX(Paramètres!$J$7:$J$41,$AB317)&lt;=INDEX(Paramètres!$K$7:$K$41,$AB317),AND($AC317&gt;=INDEX(Paramètres!$J$7:$J$41,$AB317),$AC317&lt;=INDEX(Paramètres!$K$7:$K$41,$AB317)),OR($AC317&gt;=INDEX(Paramètres!$J$7:$J$41,$AB317),$AC317&lt;=INDEX(Paramètres!$K$7:$K$41,$AB317)))),AND(INDEX(Paramètres!$L$7:$L$41,$AB317)&gt;0,IF(INDEX(Paramètres!$L$7:$L$41,$AB317)&lt;=INDEX(Paramètres!$M$7:$M$41,$AB317),AND($AC317&gt;=INDEX(Paramètres!$L$7:$L$41,$AB317),$AC317&lt;=INDEX(Paramètres!$M$7:$M$41,$AB317)),OR($AC317&gt;=INDEX(Paramètres!$L$7:$L$41,$AB317),$AC317&lt;=INDEX(Paramètres!$M$7:$M$41,$AB317))))),1,0))</f>
        <v>0</v>
      </c>
      <c r="AE317" s="46">
        <f>IF($X317="",0,IF(INDEX(Fertilisants!$C$6:$C$45,$X317)="Oui",1,0))</f>
        <v>0</v>
      </c>
      <c r="AF317" s="46" t="str">
        <f t="shared" si="36"/>
        <v/>
      </c>
      <c r="AG317" s="46" t="str">
        <f t="shared" si="37"/>
        <v/>
      </c>
      <c r="AH317" s="46" t="str">
        <f t="shared" si="38"/>
        <v/>
      </c>
      <c r="AI317" s="46" t="str">
        <f t="shared" si="39"/>
        <v/>
      </c>
    </row>
    <row r="318" spans="1:35" ht="18" customHeight="1" x14ac:dyDescent="0.25">
      <c r="A318" s="42" t="str">
        <f>IF(B318="","",COUNT($B$6:B318))</f>
        <v/>
      </c>
      <c r="B318" s="26"/>
      <c r="C318" s="5"/>
      <c r="D318" s="28" t="str">
        <f>IF($W318="","",INDEX(Îlots!$N$6:$N$65,$W318))</f>
        <v/>
      </c>
      <c r="E318" s="5"/>
      <c r="F318" s="5"/>
      <c r="G318" s="30" t="str">
        <f>IF($X318="","",INDEX(Fertilisants!$B$6:$B$45,$X318))</f>
        <v/>
      </c>
      <c r="H318" s="43"/>
      <c r="I318" s="44"/>
      <c r="J318" s="30" t="str">
        <f>IF($X318="","",INDEX(Fertilisants!$D$6:$D$45,$X318))</f>
        <v/>
      </c>
      <c r="K318" s="35" t="str">
        <f t="shared" si="32"/>
        <v/>
      </c>
      <c r="L318" s="36" t="str">
        <f>IF(OR($I318="",$X318=""),"",$I318*N(INDEX(Fertilisants!$E$6:$E$45,$X318)))</f>
        <v/>
      </c>
      <c r="M318" s="36" t="str">
        <f>IF(OR($I318="",$X318=""),"",$I318*N(INDEX(Fertilisants!$G$6:$G$45,$X318)))</f>
        <v/>
      </c>
      <c r="N318" s="36" t="str">
        <f>IF(OR($I318="",$X318=""),"",$I318*N(INDEX(Fertilisants!$H$6:$H$45,$X318)))</f>
        <v/>
      </c>
      <c r="O318" s="36" t="str">
        <f>IF(OR($I318="",$X318=""),"",$I318*N(INDEX(Fertilisants!$I$6:$I$45,$X318)))</f>
        <v/>
      </c>
      <c r="P318" s="36" t="str">
        <f t="shared" si="33"/>
        <v/>
      </c>
      <c r="Q318" s="5"/>
      <c r="R318" s="5"/>
      <c r="S318" s="8"/>
      <c r="T318" s="45" t="str">
        <f t="shared" si="34"/>
        <v/>
      </c>
      <c r="U318" s="5"/>
      <c r="W318" s="46" t="str">
        <f>IF($C318="","",IFERROR(MATCH($C318,Îlots!$C$6:$C$65,0),""))</f>
        <v/>
      </c>
      <c r="X318" s="46" t="str">
        <f>IF($F318="","",IFERROR(MATCH($F318,Fertilisants!$A$6:$A$45,0),""))</f>
        <v/>
      </c>
      <c r="Y318" s="46" t="str">
        <f>IF($W318="","",INDEX(Îlots!$D$6:$D$65,$W318))</f>
        <v/>
      </c>
      <c r="Z318" s="46" t="str">
        <f>IF($W318="","",INDEX(Îlots!$F$6:$F$65,$W318))</f>
        <v/>
      </c>
      <c r="AA318" s="46" t="str">
        <f>IF($W318="","",IF($E318=ApportCouvert,OccCouvert,INDEX(Îlots!$O$6:$O$65,$W318)))</f>
        <v/>
      </c>
      <c r="AB318" s="46" t="str">
        <f>IF(OR($AA318="",$G318="",$Z318="Non"),"",IFERROR(MATCH($AA318&amp;" | "&amp;$G318,Paramètres!$I$7:$I$41,0),""))</f>
        <v/>
      </c>
      <c r="AC318" s="46" t="str">
        <f t="shared" si="35"/>
        <v/>
      </c>
      <c r="AD318" s="46">
        <f>IF(OR($AB318="",$AC318=""),0,IF(OR(AND(INDEX(Paramètres!$J$7:$J$41,$AB318)&gt;0,IF(INDEX(Paramètres!$J$7:$J$41,$AB318)&lt;=INDEX(Paramètres!$K$7:$K$41,$AB318),AND($AC318&gt;=INDEX(Paramètres!$J$7:$J$41,$AB318),$AC318&lt;=INDEX(Paramètres!$K$7:$K$41,$AB318)),OR($AC318&gt;=INDEX(Paramètres!$J$7:$J$41,$AB318),$AC318&lt;=INDEX(Paramètres!$K$7:$K$41,$AB318)))),AND(INDEX(Paramètres!$L$7:$L$41,$AB318)&gt;0,IF(INDEX(Paramètres!$L$7:$L$41,$AB318)&lt;=INDEX(Paramètres!$M$7:$M$41,$AB318),AND($AC318&gt;=INDEX(Paramètres!$L$7:$L$41,$AB318),$AC318&lt;=INDEX(Paramètres!$M$7:$M$41,$AB318)),OR($AC318&gt;=INDEX(Paramètres!$L$7:$L$41,$AB318),$AC318&lt;=INDEX(Paramètres!$M$7:$M$41,$AB318))))),1,0))</f>
        <v>0</v>
      </c>
      <c r="AE318" s="46">
        <f>IF($X318="",0,IF(INDEX(Fertilisants!$C$6:$C$45,$X318)="Oui",1,0))</f>
        <v>0</v>
      </c>
      <c r="AF318" s="46" t="str">
        <f t="shared" si="36"/>
        <v/>
      </c>
      <c r="AG318" s="46" t="str">
        <f t="shared" si="37"/>
        <v/>
      </c>
      <c r="AH318" s="46" t="str">
        <f t="shared" si="38"/>
        <v/>
      </c>
      <c r="AI318" s="46" t="str">
        <f t="shared" si="39"/>
        <v/>
      </c>
    </row>
    <row r="319" spans="1:35" ht="18" customHeight="1" x14ac:dyDescent="0.25">
      <c r="A319" s="42" t="str">
        <f>IF(B319="","",COUNT($B$6:B319))</f>
        <v/>
      </c>
      <c r="B319" s="26"/>
      <c r="C319" s="5"/>
      <c r="D319" s="28" t="str">
        <f>IF($W319="","",INDEX(Îlots!$N$6:$N$65,$W319))</f>
        <v/>
      </c>
      <c r="E319" s="5"/>
      <c r="F319" s="5"/>
      <c r="G319" s="30" t="str">
        <f>IF($X319="","",INDEX(Fertilisants!$B$6:$B$45,$X319))</f>
        <v/>
      </c>
      <c r="H319" s="43"/>
      <c r="I319" s="44"/>
      <c r="J319" s="30" t="str">
        <f>IF($X319="","",INDEX(Fertilisants!$D$6:$D$45,$X319))</f>
        <v/>
      </c>
      <c r="K319" s="35" t="str">
        <f t="shared" si="32"/>
        <v/>
      </c>
      <c r="L319" s="36" t="str">
        <f>IF(OR($I319="",$X319=""),"",$I319*N(INDEX(Fertilisants!$E$6:$E$45,$X319)))</f>
        <v/>
      </c>
      <c r="M319" s="36" t="str">
        <f>IF(OR($I319="",$X319=""),"",$I319*N(INDEX(Fertilisants!$G$6:$G$45,$X319)))</f>
        <v/>
      </c>
      <c r="N319" s="36" t="str">
        <f>IF(OR($I319="",$X319=""),"",$I319*N(INDEX(Fertilisants!$H$6:$H$45,$X319)))</f>
        <v/>
      </c>
      <c r="O319" s="36" t="str">
        <f>IF(OR($I319="",$X319=""),"",$I319*N(INDEX(Fertilisants!$I$6:$I$45,$X319)))</f>
        <v/>
      </c>
      <c r="P319" s="36" t="str">
        <f t="shared" si="33"/>
        <v/>
      </c>
      <c r="Q319" s="5"/>
      <c r="R319" s="5"/>
      <c r="S319" s="8"/>
      <c r="T319" s="45" t="str">
        <f t="shared" si="34"/>
        <v/>
      </c>
      <c r="U319" s="5"/>
      <c r="W319" s="46" t="str">
        <f>IF($C319="","",IFERROR(MATCH($C319,Îlots!$C$6:$C$65,0),""))</f>
        <v/>
      </c>
      <c r="X319" s="46" t="str">
        <f>IF($F319="","",IFERROR(MATCH($F319,Fertilisants!$A$6:$A$45,0),""))</f>
        <v/>
      </c>
      <c r="Y319" s="46" t="str">
        <f>IF($W319="","",INDEX(Îlots!$D$6:$D$65,$W319))</f>
        <v/>
      </c>
      <c r="Z319" s="46" t="str">
        <f>IF($W319="","",INDEX(Îlots!$F$6:$F$65,$W319))</f>
        <v/>
      </c>
      <c r="AA319" s="46" t="str">
        <f>IF($W319="","",IF($E319=ApportCouvert,OccCouvert,INDEX(Îlots!$O$6:$O$65,$W319)))</f>
        <v/>
      </c>
      <c r="AB319" s="46" t="str">
        <f>IF(OR($AA319="",$G319="",$Z319="Non"),"",IFERROR(MATCH($AA319&amp;" | "&amp;$G319,Paramètres!$I$7:$I$41,0),""))</f>
        <v/>
      </c>
      <c r="AC319" s="46" t="str">
        <f t="shared" si="35"/>
        <v/>
      </c>
      <c r="AD319" s="46">
        <f>IF(OR($AB319="",$AC319=""),0,IF(OR(AND(INDEX(Paramètres!$J$7:$J$41,$AB319)&gt;0,IF(INDEX(Paramètres!$J$7:$J$41,$AB319)&lt;=INDEX(Paramètres!$K$7:$K$41,$AB319),AND($AC319&gt;=INDEX(Paramètres!$J$7:$J$41,$AB319),$AC319&lt;=INDEX(Paramètres!$K$7:$K$41,$AB319)),OR($AC319&gt;=INDEX(Paramètres!$J$7:$J$41,$AB319),$AC319&lt;=INDEX(Paramètres!$K$7:$K$41,$AB319)))),AND(INDEX(Paramètres!$L$7:$L$41,$AB319)&gt;0,IF(INDEX(Paramètres!$L$7:$L$41,$AB319)&lt;=INDEX(Paramètres!$M$7:$M$41,$AB319),AND($AC319&gt;=INDEX(Paramètres!$L$7:$L$41,$AB319),$AC319&lt;=INDEX(Paramètres!$M$7:$M$41,$AB319)),OR($AC319&gt;=INDEX(Paramètres!$L$7:$L$41,$AB319),$AC319&lt;=INDEX(Paramètres!$M$7:$M$41,$AB319))))),1,0))</f>
        <v>0</v>
      </c>
      <c r="AE319" s="46">
        <f>IF($X319="",0,IF(INDEX(Fertilisants!$C$6:$C$45,$X319)="Oui",1,0))</f>
        <v>0</v>
      </c>
      <c r="AF319" s="46" t="str">
        <f t="shared" si="36"/>
        <v/>
      </c>
      <c r="AG319" s="46" t="str">
        <f t="shared" si="37"/>
        <v/>
      </c>
      <c r="AH319" s="46" t="str">
        <f t="shared" si="38"/>
        <v/>
      </c>
      <c r="AI319" s="46" t="str">
        <f t="shared" si="39"/>
        <v/>
      </c>
    </row>
    <row r="320" spans="1:35" ht="18" customHeight="1" x14ac:dyDescent="0.25">
      <c r="A320" s="42" t="str">
        <f>IF(B320="","",COUNT($B$6:B320))</f>
        <v/>
      </c>
      <c r="B320" s="26"/>
      <c r="C320" s="5"/>
      <c r="D320" s="28" t="str">
        <f>IF($W320="","",INDEX(Îlots!$N$6:$N$65,$W320))</f>
        <v/>
      </c>
      <c r="E320" s="5"/>
      <c r="F320" s="5"/>
      <c r="G320" s="30" t="str">
        <f>IF($X320="","",INDEX(Fertilisants!$B$6:$B$45,$X320))</f>
        <v/>
      </c>
      <c r="H320" s="43"/>
      <c r="I320" s="44"/>
      <c r="J320" s="30" t="str">
        <f>IF($X320="","",INDEX(Fertilisants!$D$6:$D$45,$X320))</f>
        <v/>
      </c>
      <c r="K320" s="35" t="str">
        <f t="shared" si="32"/>
        <v/>
      </c>
      <c r="L320" s="36" t="str">
        <f>IF(OR($I320="",$X320=""),"",$I320*N(INDEX(Fertilisants!$E$6:$E$45,$X320)))</f>
        <v/>
      </c>
      <c r="M320" s="36" t="str">
        <f>IF(OR($I320="",$X320=""),"",$I320*N(INDEX(Fertilisants!$G$6:$G$45,$X320)))</f>
        <v/>
      </c>
      <c r="N320" s="36" t="str">
        <f>IF(OR($I320="",$X320=""),"",$I320*N(INDEX(Fertilisants!$H$6:$H$45,$X320)))</f>
        <v/>
      </c>
      <c r="O320" s="36" t="str">
        <f>IF(OR($I320="",$X320=""),"",$I320*N(INDEX(Fertilisants!$I$6:$I$45,$X320)))</f>
        <v/>
      </c>
      <c r="P320" s="36" t="str">
        <f t="shared" si="33"/>
        <v/>
      </c>
      <c r="Q320" s="5"/>
      <c r="R320" s="5"/>
      <c r="S320" s="8"/>
      <c r="T320" s="45" t="str">
        <f t="shared" si="34"/>
        <v/>
      </c>
      <c r="U320" s="5"/>
      <c r="W320" s="46" t="str">
        <f>IF($C320="","",IFERROR(MATCH($C320,Îlots!$C$6:$C$65,0),""))</f>
        <v/>
      </c>
      <c r="X320" s="46" t="str">
        <f>IF($F320="","",IFERROR(MATCH($F320,Fertilisants!$A$6:$A$45,0),""))</f>
        <v/>
      </c>
      <c r="Y320" s="46" t="str">
        <f>IF($W320="","",INDEX(Îlots!$D$6:$D$65,$W320))</f>
        <v/>
      </c>
      <c r="Z320" s="46" t="str">
        <f>IF($W320="","",INDEX(Îlots!$F$6:$F$65,$W320))</f>
        <v/>
      </c>
      <c r="AA320" s="46" t="str">
        <f>IF($W320="","",IF($E320=ApportCouvert,OccCouvert,INDEX(Îlots!$O$6:$O$65,$W320)))</f>
        <v/>
      </c>
      <c r="AB320" s="46" t="str">
        <f>IF(OR($AA320="",$G320="",$Z320="Non"),"",IFERROR(MATCH($AA320&amp;" | "&amp;$G320,Paramètres!$I$7:$I$41,0),""))</f>
        <v/>
      </c>
      <c r="AC320" s="46" t="str">
        <f t="shared" si="35"/>
        <v/>
      </c>
      <c r="AD320" s="46">
        <f>IF(OR($AB320="",$AC320=""),0,IF(OR(AND(INDEX(Paramètres!$J$7:$J$41,$AB320)&gt;0,IF(INDEX(Paramètres!$J$7:$J$41,$AB320)&lt;=INDEX(Paramètres!$K$7:$K$41,$AB320),AND($AC320&gt;=INDEX(Paramètres!$J$7:$J$41,$AB320),$AC320&lt;=INDEX(Paramètres!$K$7:$K$41,$AB320)),OR($AC320&gt;=INDEX(Paramètres!$J$7:$J$41,$AB320),$AC320&lt;=INDEX(Paramètres!$K$7:$K$41,$AB320)))),AND(INDEX(Paramètres!$L$7:$L$41,$AB320)&gt;0,IF(INDEX(Paramètres!$L$7:$L$41,$AB320)&lt;=INDEX(Paramètres!$M$7:$M$41,$AB320),AND($AC320&gt;=INDEX(Paramètres!$L$7:$L$41,$AB320),$AC320&lt;=INDEX(Paramètres!$M$7:$M$41,$AB320)),OR($AC320&gt;=INDEX(Paramètres!$L$7:$L$41,$AB320),$AC320&lt;=INDEX(Paramètres!$M$7:$M$41,$AB320))))),1,0))</f>
        <v>0</v>
      </c>
      <c r="AE320" s="46">
        <f>IF($X320="",0,IF(INDEX(Fertilisants!$C$6:$C$45,$X320)="Oui",1,0))</f>
        <v>0</v>
      </c>
      <c r="AF320" s="46" t="str">
        <f t="shared" si="36"/>
        <v/>
      </c>
      <c r="AG320" s="46" t="str">
        <f t="shared" si="37"/>
        <v/>
      </c>
      <c r="AH320" s="46" t="str">
        <f t="shared" si="38"/>
        <v/>
      </c>
      <c r="AI320" s="46" t="str">
        <f t="shared" si="39"/>
        <v/>
      </c>
    </row>
    <row r="321" spans="1:35" ht="18" customHeight="1" x14ac:dyDescent="0.25">
      <c r="A321" s="42" t="str">
        <f>IF(B321="","",COUNT($B$6:B321))</f>
        <v/>
      </c>
      <c r="B321" s="26"/>
      <c r="C321" s="5"/>
      <c r="D321" s="28" t="str">
        <f>IF($W321="","",INDEX(Îlots!$N$6:$N$65,$W321))</f>
        <v/>
      </c>
      <c r="E321" s="5"/>
      <c r="F321" s="5"/>
      <c r="G321" s="30" t="str">
        <f>IF($X321="","",INDEX(Fertilisants!$B$6:$B$45,$X321))</f>
        <v/>
      </c>
      <c r="H321" s="43"/>
      <c r="I321" s="44"/>
      <c r="J321" s="30" t="str">
        <f>IF($X321="","",INDEX(Fertilisants!$D$6:$D$45,$X321))</f>
        <v/>
      </c>
      <c r="K321" s="35" t="str">
        <f t="shared" si="32"/>
        <v/>
      </c>
      <c r="L321" s="36" t="str">
        <f>IF(OR($I321="",$X321=""),"",$I321*N(INDEX(Fertilisants!$E$6:$E$45,$X321)))</f>
        <v/>
      </c>
      <c r="M321" s="36" t="str">
        <f>IF(OR($I321="",$X321=""),"",$I321*N(INDEX(Fertilisants!$G$6:$G$45,$X321)))</f>
        <v/>
      </c>
      <c r="N321" s="36" t="str">
        <f>IF(OR($I321="",$X321=""),"",$I321*N(INDEX(Fertilisants!$H$6:$H$45,$X321)))</f>
        <v/>
      </c>
      <c r="O321" s="36" t="str">
        <f>IF(OR($I321="",$X321=""),"",$I321*N(INDEX(Fertilisants!$I$6:$I$45,$X321)))</f>
        <v/>
      </c>
      <c r="P321" s="36" t="str">
        <f t="shared" si="33"/>
        <v/>
      </c>
      <c r="Q321" s="5"/>
      <c r="R321" s="5"/>
      <c r="S321" s="8"/>
      <c r="T321" s="45" t="str">
        <f t="shared" si="34"/>
        <v/>
      </c>
      <c r="U321" s="5"/>
      <c r="W321" s="46" t="str">
        <f>IF($C321="","",IFERROR(MATCH($C321,Îlots!$C$6:$C$65,0),""))</f>
        <v/>
      </c>
      <c r="X321" s="46" t="str">
        <f>IF($F321="","",IFERROR(MATCH($F321,Fertilisants!$A$6:$A$45,0),""))</f>
        <v/>
      </c>
      <c r="Y321" s="46" t="str">
        <f>IF($W321="","",INDEX(Îlots!$D$6:$D$65,$W321))</f>
        <v/>
      </c>
      <c r="Z321" s="46" t="str">
        <f>IF($W321="","",INDEX(Îlots!$F$6:$F$65,$W321))</f>
        <v/>
      </c>
      <c r="AA321" s="46" t="str">
        <f>IF($W321="","",IF($E321=ApportCouvert,OccCouvert,INDEX(Îlots!$O$6:$O$65,$W321)))</f>
        <v/>
      </c>
      <c r="AB321" s="46" t="str">
        <f>IF(OR($AA321="",$G321="",$Z321="Non"),"",IFERROR(MATCH($AA321&amp;" | "&amp;$G321,Paramètres!$I$7:$I$41,0),""))</f>
        <v/>
      </c>
      <c r="AC321" s="46" t="str">
        <f t="shared" si="35"/>
        <v/>
      </c>
      <c r="AD321" s="46">
        <f>IF(OR($AB321="",$AC321=""),0,IF(OR(AND(INDEX(Paramètres!$J$7:$J$41,$AB321)&gt;0,IF(INDEX(Paramètres!$J$7:$J$41,$AB321)&lt;=INDEX(Paramètres!$K$7:$K$41,$AB321),AND($AC321&gt;=INDEX(Paramètres!$J$7:$J$41,$AB321),$AC321&lt;=INDEX(Paramètres!$K$7:$K$41,$AB321)),OR($AC321&gt;=INDEX(Paramètres!$J$7:$J$41,$AB321),$AC321&lt;=INDEX(Paramètres!$K$7:$K$41,$AB321)))),AND(INDEX(Paramètres!$L$7:$L$41,$AB321)&gt;0,IF(INDEX(Paramètres!$L$7:$L$41,$AB321)&lt;=INDEX(Paramètres!$M$7:$M$41,$AB321),AND($AC321&gt;=INDEX(Paramètres!$L$7:$L$41,$AB321),$AC321&lt;=INDEX(Paramètres!$M$7:$M$41,$AB321)),OR($AC321&gt;=INDEX(Paramètres!$L$7:$L$41,$AB321),$AC321&lt;=INDEX(Paramètres!$M$7:$M$41,$AB321))))),1,0))</f>
        <v>0</v>
      </c>
      <c r="AE321" s="46">
        <f>IF($X321="",0,IF(INDEX(Fertilisants!$C$6:$C$45,$X321)="Oui",1,0))</f>
        <v>0</v>
      </c>
      <c r="AF321" s="46" t="str">
        <f t="shared" si="36"/>
        <v/>
      </c>
      <c r="AG321" s="46" t="str">
        <f t="shared" si="37"/>
        <v/>
      </c>
      <c r="AH321" s="46" t="str">
        <f t="shared" si="38"/>
        <v/>
      </c>
      <c r="AI321" s="46" t="str">
        <f t="shared" si="39"/>
        <v/>
      </c>
    </row>
    <row r="322" spans="1:35" ht="18" customHeight="1" x14ac:dyDescent="0.25">
      <c r="A322" s="42" t="str">
        <f>IF(B322="","",COUNT($B$6:B322))</f>
        <v/>
      </c>
      <c r="B322" s="26"/>
      <c r="C322" s="5"/>
      <c r="D322" s="28" t="str">
        <f>IF($W322="","",INDEX(Îlots!$N$6:$N$65,$W322))</f>
        <v/>
      </c>
      <c r="E322" s="5"/>
      <c r="F322" s="5"/>
      <c r="G322" s="30" t="str">
        <f>IF($X322="","",INDEX(Fertilisants!$B$6:$B$45,$X322))</f>
        <v/>
      </c>
      <c r="H322" s="43"/>
      <c r="I322" s="44"/>
      <c r="J322" s="30" t="str">
        <f>IF($X322="","",INDEX(Fertilisants!$D$6:$D$45,$X322))</f>
        <v/>
      </c>
      <c r="K322" s="35" t="str">
        <f t="shared" si="32"/>
        <v/>
      </c>
      <c r="L322" s="36" t="str">
        <f>IF(OR($I322="",$X322=""),"",$I322*N(INDEX(Fertilisants!$E$6:$E$45,$X322)))</f>
        <v/>
      </c>
      <c r="M322" s="36" t="str">
        <f>IF(OR($I322="",$X322=""),"",$I322*N(INDEX(Fertilisants!$G$6:$G$45,$X322)))</f>
        <v/>
      </c>
      <c r="N322" s="36" t="str">
        <f>IF(OR($I322="",$X322=""),"",$I322*N(INDEX(Fertilisants!$H$6:$H$45,$X322)))</f>
        <v/>
      </c>
      <c r="O322" s="36" t="str">
        <f>IF(OR($I322="",$X322=""),"",$I322*N(INDEX(Fertilisants!$I$6:$I$45,$X322)))</f>
        <v/>
      </c>
      <c r="P322" s="36" t="str">
        <f t="shared" si="33"/>
        <v/>
      </c>
      <c r="Q322" s="5"/>
      <c r="R322" s="5"/>
      <c r="S322" s="8"/>
      <c r="T322" s="45" t="str">
        <f t="shared" si="34"/>
        <v/>
      </c>
      <c r="U322" s="5"/>
      <c r="W322" s="46" t="str">
        <f>IF($C322="","",IFERROR(MATCH($C322,Îlots!$C$6:$C$65,0),""))</f>
        <v/>
      </c>
      <c r="X322" s="46" t="str">
        <f>IF($F322="","",IFERROR(MATCH($F322,Fertilisants!$A$6:$A$45,0),""))</f>
        <v/>
      </c>
      <c r="Y322" s="46" t="str">
        <f>IF($W322="","",INDEX(Îlots!$D$6:$D$65,$W322))</f>
        <v/>
      </c>
      <c r="Z322" s="46" t="str">
        <f>IF($W322="","",INDEX(Îlots!$F$6:$F$65,$W322))</f>
        <v/>
      </c>
      <c r="AA322" s="46" t="str">
        <f>IF($W322="","",IF($E322=ApportCouvert,OccCouvert,INDEX(Îlots!$O$6:$O$65,$W322)))</f>
        <v/>
      </c>
      <c r="AB322" s="46" t="str">
        <f>IF(OR($AA322="",$G322="",$Z322="Non"),"",IFERROR(MATCH($AA322&amp;" | "&amp;$G322,Paramètres!$I$7:$I$41,0),""))</f>
        <v/>
      </c>
      <c r="AC322" s="46" t="str">
        <f t="shared" si="35"/>
        <v/>
      </c>
      <c r="AD322" s="46">
        <f>IF(OR($AB322="",$AC322=""),0,IF(OR(AND(INDEX(Paramètres!$J$7:$J$41,$AB322)&gt;0,IF(INDEX(Paramètres!$J$7:$J$41,$AB322)&lt;=INDEX(Paramètres!$K$7:$K$41,$AB322),AND($AC322&gt;=INDEX(Paramètres!$J$7:$J$41,$AB322),$AC322&lt;=INDEX(Paramètres!$K$7:$K$41,$AB322)),OR($AC322&gt;=INDEX(Paramètres!$J$7:$J$41,$AB322),$AC322&lt;=INDEX(Paramètres!$K$7:$K$41,$AB322)))),AND(INDEX(Paramètres!$L$7:$L$41,$AB322)&gt;0,IF(INDEX(Paramètres!$L$7:$L$41,$AB322)&lt;=INDEX(Paramètres!$M$7:$M$41,$AB322),AND($AC322&gt;=INDEX(Paramètres!$L$7:$L$41,$AB322),$AC322&lt;=INDEX(Paramètres!$M$7:$M$41,$AB322)),OR($AC322&gt;=INDEX(Paramètres!$L$7:$L$41,$AB322),$AC322&lt;=INDEX(Paramètres!$M$7:$M$41,$AB322))))),1,0))</f>
        <v>0</v>
      </c>
      <c r="AE322" s="46">
        <f>IF($X322="",0,IF(INDEX(Fertilisants!$C$6:$C$45,$X322)="Oui",1,0))</f>
        <v>0</v>
      </c>
      <c r="AF322" s="46" t="str">
        <f t="shared" si="36"/>
        <v/>
      </c>
      <c r="AG322" s="46" t="str">
        <f t="shared" si="37"/>
        <v/>
      </c>
      <c r="AH322" s="46" t="str">
        <f t="shared" si="38"/>
        <v/>
      </c>
      <c r="AI322" s="46" t="str">
        <f t="shared" si="39"/>
        <v/>
      </c>
    </row>
    <row r="323" spans="1:35" ht="18" customHeight="1" x14ac:dyDescent="0.25">
      <c r="A323" s="42" t="str">
        <f>IF(B323="","",COUNT($B$6:B323))</f>
        <v/>
      </c>
      <c r="B323" s="26"/>
      <c r="C323" s="5"/>
      <c r="D323" s="28" t="str">
        <f>IF($W323="","",INDEX(Îlots!$N$6:$N$65,$W323))</f>
        <v/>
      </c>
      <c r="E323" s="5"/>
      <c r="F323" s="5"/>
      <c r="G323" s="30" t="str">
        <f>IF($X323="","",INDEX(Fertilisants!$B$6:$B$45,$X323))</f>
        <v/>
      </c>
      <c r="H323" s="43"/>
      <c r="I323" s="44"/>
      <c r="J323" s="30" t="str">
        <f>IF($X323="","",INDEX(Fertilisants!$D$6:$D$45,$X323))</f>
        <v/>
      </c>
      <c r="K323" s="35" t="str">
        <f t="shared" si="32"/>
        <v/>
      </c>
      <c r="L323" s="36" t="str">
        <f>IF(OR($I323="",$X323=""),"",$I323*N(INDEX(Fertilisants!$E$6:$E$45,$X323)))</f>
        <v/>
      </c>
      <c r="M323" s="36" t="str">
        <f>IF(OR($I323="",$X323=""),"",$I323*N(INDEX(Fertilisants!$G$6:$G$45,$X323)))</f>
        <v/>
      </c>
      <c r="N323" s="36" t="str">
        <f>IF(OR($I323="",$X323=""),"",$I323*N(INDEX(Fertilisants!$H$6:$H$45,$X323)))</f>
        <v/>
      </c>
      <c r="O323" s="36" t="str">
        <f>IF(OR($I323="",$X323=""),"",$I323*N(INDEX(Fertilisants!$I$6:$I$45,$X323)))</f>
        <v/>
      </c>
      <c r="P323" s="36" t="str">
        <f t="shared" si="33"/>
        <v/>
      </c>
      <c r="Q323" s="5"/>
      <c r="R323" s="5"/>
      <c r="S323" s="8"/>
      <c r="T323" s="45" t="str">
        <f t="shared" si="34"/>
        <v/>
      </c>
      <c r="U323" s="5"/>
      <c r="W323" s="46" t="str">
        <f>IF($C323="","",IFERROR(MATCH($C323,Îlots!$C$6:$C$65,0),""))</f>
        <v/>
      </c>
      <c r="X323" s="46" t="str">
        <f>IF($F323="","",IFERROR(MATCH($F323,Fertilisants!$A$6:$A$45,0),""))</f>
        <v/>
      </c>
      <c r="Y323" s="46" t="str">
        <f>IF($W323="","",INDEX(Îlots!$D$6:$D$65,$W323))</f>
        <v/>
      </c>
      <c r="Z323" s="46" t="str">
        <f>IF($W323="","",INDEX(Îlots!$F$6:$F$65,$W323))</f>
        <v/>
      </c>
      <c r="AA323" s="46" t="str">
        <f>IF($W323="","",IF($E323=ApportCouvert,OccCouvert,INDEX(Îlots!$O$6:$O$65,$W323)))</f>
        <v/>
      </c>
      <c r="AB323" s="46" t="str">
        <f>IF(OR($AA323="",$G323="",$Z323="Non"),"",IFERROR(MATCH($AA323&amp;" | "&amp;$G323,Paramètres!$I$7:$I$41,0),""))</f>
        <v/>
      </c>
      <c r="AC323" s="46" t="str">
        <f t="shared" si="35"/>
        <v/>
      </c>
      <c r="AD323" s="46">
        <f>IF(OR($AB323="",$AC323=""),0,IF(OR(AND(INDEX(Paramètres!$J$7:$J$41,$AB323)&gt;0,IF(INDEX(Paramètres!$J$7:$J$41,$AB323)&lt;=INDEX(Paramètres!$K$7:$K$41,$AB323),AND($AC323&gt;=INDEX(Paramètres!$J$7:$J$41,$AB323),$AC323&lt;=INDEX(Paramètres!$K$7:$K$41,$AB323)),OR($AC323&gt;=INDEX(Paramètres!$J$7:$J$41,$AB323),$AC323&lt;=INDEX(Paramètres!$K$7:$K$41,$AB323)))),AND(INDEX(Paramètres!$L$7:$L$41,$AB323)&gt;0,IF(INDEX(Paramètres!$L$7:$L$41,$AB323)&lt;=INDEX(Paramètres!$M$7:$M$41,$AB323),AND($AC323&gt;=INDEX(Paramètres!$L$7:$L$41,$AB323),$AC323&lt;=INDEX(Paramètres!$M$7:$M$41,$AB323)),OR($AC323&gt;=INDEX(Paramètres!$L$7:$L$41,$AB323),$AC323&lt;=INDEX(Paramètres!$M$7:$M$41,$AB323))))),1,0))</f>
        <v>0</v>
      </c>
      <c r="AE323" s="46">
        <f>IF($X323="",0,IF(INDEX(Fertilisants!$C$6:$C$45,$X323)="Oui",1,0))</f>
        <v>0</v>
      </c>
      <c r="AF323" s="46" t="str">
        <f t="shared" si="36"/>
        <v/>
      </c>
      <c r="AG323" s="46" t="str">
        <f t="shared" si="37"/>
        <v/>
      </c>
      <c r="AH323" s="46" t="str">
        <f t="shared" si="38"/>
        <v/>
      </c>
      <c r="AI323" s="46" t="str">
        <f t="shared" si="39"/>
        <v/>
      </c>
    </row>
    <row r="324" spans="1:35" ht="18" customHeight="1" x14ac:dyDescent="0.25">
      <c r="A324" s="42" t="str">
        <f>IF(B324="","",COUNT($B$6:B324))</f>
        <v/>
      </c>
      <c r="B324" s="26"/>
      <c r="C324" s="5"/>
      <c r="D324" s="28" t="str">
        <f>IF($W324="","",INDEX(Îlots!$N$6:$N$65,$W324))</f>
        <v/>
      </c>
      <c r="E324" s="5"/>
      <c r="F324" s="5"/>
      <c r="G324" s="30" t="str">
        <f>IF($X324="","",INDEX(Fertilisants!$B$6:$B$45,$X324))</f>
        <v/>
      </c>
      <c r="H324" s="43"/>
      <c r="I324" s="44"/>
      <c r="J324" s="30" t="str">
        <f>IF($X324="","",INDEX(Fertilisants!$D$6:$D$45,$X324))</f>
        <v/>
      </c>
      <c r="K324" s="35" t="str">
        <f t="shared" si="32"/>
        <v/>
      </c>
      <c r="L324" s="36" t="str">
        <f>IF(OR($I324="",$X324=""),"",$I324*N(INDEX(Fertilisants!$E$6:$E$45,$X324)))</f>
        <v/>
      </c>
      <c r="M324" s="36" t="str">
        <f>IF(OR($I324="",$X324=""),"",$I324*N(INDEX(Fertilisants!$G$6:$G$45,$X324)))</f>
        <v/>
      </c>
      <c r="N324" s="36" t="str">
        <f>IF(OR($I324="",$X324=""),"",$I324*N(INDEX(Fertilisants!$H$6:$H$45,$X324)))</f>
        <v/>
      </c>
      <c r="O324" s="36" t="str">
        <f>IF(OR($I324="",$X324=""),"",$I324*N(INDEX(Fertilisants!$I$6:$I$45,$X324)))</f>
        <v/>
      </c>
      <c r="P324" s="36" t="str">
        <f t="shared" si="33"/>
        <v/>
      </c>
      <c r="Q324" s="5"/>
      <c r="R324" s="5"/>
      <c r="S324" s="8"/>
      <c r="T324" s="45" t="str">
        <f t="shared" si="34"/>
        <v/>
      </c>
      <c r="U324" s="5"/>
      <c r="W324" s="46" t="str">
        <f>IF($C324="","",IFERROR(MATCH($C324,Îlots!$C$6:$C$65,0),""))</f>
        <v/>
      </c>
      <c r="X324" s="46" t="str">
        <f>IF($F324="","",IFERROR(MATCH($F324,Fertilisants!$A$6:$A$45,0),""))</f>
        <v/>
      </c>
      <c r="Y324" s="46" t="str">
        <f>IF($W324="","",INDEX(Îlots!$D$6:$D$65,$W324))</f>
        <v/>
      </c>
      <c r="Z324" s="46" t="str">
        <f>IF($W324="","",INDEX(Îlots!$F$6:$F$65,$W324))</f>
        <v/>
      </c>
      <c r="AA324" s="46" t="str">
        <f>IF($W324="","",IF($E324=ApportCouvert,OccCouvert,INDEX(Îlots!$O$6:$O$65,$W324)))</f>
        <v/>
      </c>
      <c r="AB324" s="46" t="str">
        <f>IF(OR($AA324="",$G324="",$Z324="Non"),"",IFERROR(MATCH($AA324&amp;" | "&amp;$G324,Paramètres!$I$7:$I$41,0),""))</f>
        <v/>
      </c>
      <c r="AC324" s="46" t="str">
        <f t="shared" si="35"/>
        <v/>
      </c>
      <c r="AD324" s="46">
        <f>IF(OR($AB324="",$AC324=""),0,IF(OR(AND(INDEX(Paramètres!$J$7:$J$41,$AB324)&gt;0,IF(INDEX(Paramètres!$J$7:$J$41,$AB324)&lt;=INDEX(Paramètres!$K$7:$K$41,$AB324),AND($AC324&gt;=INDEX(Paramètres!$J$7:$J$41,$AB324),$AC324&lt;=INDEX(Paramètres!$K$7:$K$41,$AB324)),OR($AC324&gt;=INDEX(Paramètres!$J$7:$J$41,$AB324),$AC324&lt;=INDEX(Paramètres!$K$7:$K$41,$AB324)))),AND(INDEX(Paramètres!$L$7:$L$41,$AB324)&gt;0,IF(INDEX(Paramètres!$L$7:$L$41,$AB324)&lt;=INDEX(Paramètres!$M$7:$M$41,$AB324),AND($AC324&gt;=INDEX(Paramètres!$L$7:$L$41,$AB324),$AC324&lt;=INDEX(Paramètres!$M$7:$M$41,$AB324)),OR($AC324&gt;=INDEX(Paramètres!$L$7:$L$41,$AB324),$AC324&lt;=INDEX(Paramètres!$M$7:$M$41,$AB324))))),1,0))</f>
        <v>0</v>
      </c>
      <c r="AE324" s="46">
        <f>IF($X324="",0,IF(INDEX(Fertilisants!$C$6:$C$45,$X324)="Oui",1,0))</f>
        <v>0</v>
      </c>
      <c r="AF324" s="46" t="str">
        <f t="shared" si="36"/>
        <v/>
      </c>
      <c r="AG324" s="46" t="str">
        <f t="shared" si="37"/>
        <v/>
      </c>
      <c r="AH324" s="46" t="str">
        <f t="shared" si="38"/>
        <v/>
      </c>
      <c r="AI324" s="46" t="str">
        <f t="shared" si="39"/>
        <v/>
      </c>
    </row>
    <row r="325" spans="1:35" ht="18" customHeight="1" x14ac:dyDescent="0.25">
      <c r="A325" s="42" t="str">
        <f>IF(B325="","",COUNT($B$6:B325))</f>
        <v/>
      </c>
      <c r="B325" s="26"/>
      <c r="C325" s="5"/>
      <c r="D325" s="28" t="str">
        <f>IF($W325="","",INDEX(Îlots!$N$6:$N$65,$W325))</f>
        <v/>
      </c>
      <c r="E325" s="5"/>
      <c r="F325" s="5"/>
      <c r="G325" s="30" t="str">
        <f>IF($X325="","",INDEX(Fertilisants!$B$6:$B$45,$X325))</f>
        <v/>
      </c>
      <c r="H325" s="43"/>
      <c r="I325" s="44"/>
      <c r="J325" s="30" t="str">
        <f>IF($X325="","",INDEX(Fertilisants!$D$6:$D$45,$X325))</f>
        <v/>
      </c>
      <c r="K325" s="35" t="str">
        <f t="shared" si="32"/>
        <v/>
      </c>
      <c r="L325" s="36" t="str">
        <f>IF(OR($I325="",$X325=""),"",$I325*N(INDEX(Fertilisants!$E$6:$E$45,$X325)))</f>
        <v/>
      </c>
      <c r="M325" s="36" t="str">
        <f>IF(OR($I325="",$X325=""),"",$I325*N(INDEX(Fertilisants!$G$6:$G$45,$X325)))</f>
        <v/>
      </c>
      <c r="N325" s="36" t="str">
        <f>IF(OR($I325="",$X325=""),"",$I325*N(INDEX(Fertilisants!$H$6:$H$45,$X325)))</f>
        <v/>
      </c>
      <c r="O325" s="36" t="str">
        <f>IF(OR($I325="",$X325=""),"",$I325*N(INDEX(Fertilisants!$I$6:$I$45,$X325)))</f>
        <v/>
      </c>
      <c r="P325" s="36" t="str">
        <f t="shared" si="33"/>
        <v/>
      </c>
      <c r="Q325" s="5"/>
      <c r="R325" s="5"/>
      <c r="S325" s="8"/>
      <c r="T325" s="45" t="str">
        <f t="shared" si="34"/>
        <v/>
      </c>
      <c r="U325" s="5"/>
      <c r="W325" s="46" t="str">
        <f>IF($C325="","",IFERROR(MATCH($C325,Îlots!$C$6:$C$65,0),""))</f>
        <v/>
      </c>
      <c r="X325" s="46" t="str">
        <f>IF($F325="","",IFERROR(MATCH($F325,Fertilisants!$A$6:$A$45,0),""))</f>
        <v/>
      </c>
      <c r="Y325" s="46" t="str">
        <f>IF($W325="","",INDEX(Îlots!$D$6:$D$65,$W325))</f>
        <v/>
      </c>
      <c r="Z325" s="46" t="str">
        <f>IF($W325="","",INDEX(Îlots!$F$6:$F$65,$W325))</f>
        <v/>
      </c>
      <c r="AA325" s="46" t="str">
        <f>IF($W325="","",IF($E325=ApportCouvert,OccCouvert,INDEX(Îlots!$O$6:$O$65,$W325)))</f>
        <v/>
      </c>
      <c r="AB325" s="46" t="str">
        <f>IF(OR($AA325="",$G325="",$Z325="Non"),"",IFERROR(MATCH($AA325&amp;" | "&amp;$G325,Paramètres!$I$7:$I$41,0),""))</f>
        <v/>
      </c>
      <c r="AC325" s="46" t="str">
        <f t="shared" si="35"/>
        <v/>
      </c>
      <c r="AD325" s="46">
        <f>IF(OR($AB325="",$AC325=""),0,IF(OR(AND(INDEX(Paramètres!$J$7:$J$41,$AB325)&gt;0,IF(INDEX(Paramètres!$J$7:$J$41,$AB325)&lt;=INDEX(Paramètres!$K$7:$K$41,$AB325),AND($AC325&gt;=INDEX(Paramètres!$J$7:$J$41,$AB325),$AC325&lt;=INDEX(Paramètres!$K$7:$K$41,$AB325)),OR($AC325&gt;=INDEX(Paramètres!$J$7:$J$41,$AB325),$AC325&lt;=INDEX(Paramètres!$K$7:$K$41,$AB325)))),AND(INDEX(Paramètres!$L$7:$L$41,$AB325)&gt;0,IF(INDEX(Paramètres!$L$7:$L$41,$AB325)&lt;=INDEX(Paramètres!$M$7:$M$41,$AB325),AND($AC325&gt;=INDEX(Paramètres!$L$7:$L$41,$AB325),$AC325&lt;=INDEX(Paramètres!$M$7:$M$41,$AB325)),OR($AC325&gt;=INDEX(Paramètres!$L$7:$L$41,$AB325),$AC325&lt;=INDEX(Paramètres!$M$7:$M$41,$AB325))))),1,0))</f>
        <v>0</v>
      </c>
      <c r="AE325" s="46">
        <f>IF($X325="",0,IF(INDEX(Fertilisants!$C$6:$C$45,$X325)="Oui",1,0))</f>
        <v>0</v>
      </c>
      <c r="AF325" s="46" t="str">
        <f t="shared" si="36"/>
        <v/>
      </c>
      <c r="AG325" s="46" t="str">
        <f t="shared" si="37"/>
        <v/>
      </c>
      <c r="AH325" s="46" t="str">
        <f t="shared" si="38"/>
        <v/>
      </c>
      <c r="AI325" s="46" t="str">
        <f t="shared" si="39"/>
        <v/>
      </c>
    </row>
    <row r="326" spans="1:35" ht="18" customHeight="1" x14ac:dyDescent="0.25">
      <c r="A326" s="42" t="str">
        <f>IF(B326="","",COUNT($B$6:B326))</f>
        <v/>
      </c>
      <c r="B326" s="26"/>
      <c r="C326" s="5"/>
      <c r="D326" s="28" t="str">
        <f>IF($W326="","",INDEX(Îlots!$N$6:$N$65,$W326))</f>
        <v/>
      </c>
      <c r="E326" s="5"/>
      <c r="F326" s="5"/>
      <c r="G326" s="30" t="str">
        <f>IF($X326="","",INDEX(Fertilisants!$B$6:$B$45,$X326))</f>
        <v/>
      </c>
      <c r="H326" s="43"/>
      <c r="I326" s="44"/>
      <c r="J326" s="30" t="str">
        <f>IF($X326="","",INDEX(Fertilisants!$D$6:$D$45,$X326))</f>
        <v/>
      </c>
      <c r="K326" s="35" t="str">
        <f t="shared" ref="K326:K389" si="40">IF(OR($H326="",$I326=""),"",$H326*$I326)</f>
        <v/>
      </c>
      <c r="L326" s="36" t="str">
        <f>IF(OR($I326="",$X326=""),"",$I326*N(INDEX(Fertilisants!$E$6:$E$45,$X326)))</f>
        <v/>
      </c>
      <c r="M326" s="36" t="str">
        <f>IF(OR($I326="",$X326=""),"",$I326*N(INDEX(Fertilisants!$G$6:$G$45,$X326)))</f>
        <v/>
      </c>
      <c r="N326" s="36" t="str">
        <f>IF(OR($I326="",$X326=""),"",$I326*N(INDEX(Fertilisants!$H$6:$H$45,$X326)))</f>
        <v/>
      </c>
      <c r="O326" s="36" t="str">
        <f>IF(OR($I326="",$X326=""),"",$I326*N(INDEX(Fertilisants!$I$6:$I$45,$X326)))</f>
        <v/>
      </c>
      <c r="P326" s="36" t="str">
        <f t="shared" ref="P326:P389" si="41">IF(OR($H326="",$L326=""),"",$H326*$L326)</f>
        <v/>
      </c>
      <c r="Q326" s="5"/>
      <c r="R326" s="5"/>
      <c r="S326" s="8"/>
      <c r="T326" s="45" t="str">
        <f t="shared" ref="T326:T389" si="42">IF($B326="","",IF(OR($C326="",$F326="",$H326="",$I326=""),"À compléter",IF(OR($Q326="Enneigé",$Q326="Détrempé",$Q326="Inondé",AND($Q326="Gelé",$G326&lt;&gt;"Type 0",$G326&lt;&gt;"Type Ia")),"Sol interdit",IF($AD326=1,"Période d'interdiction",IF(AND(ISNUMBER($Y326),ISNUMBER($H326),$H326&gt;$Y326+0.001),"Surface &gt; îlot",IF(OR($B326&lt;DebutCampagne,$B326&gt;FinCampagne),"Hors campagne","Conforme"))))))</f>
        <v/>
      </c>
      <c r="U326" s="5"/>
      <c r="W326" s="46" t="str">
        <f>IF($C326="","",IFERROR(MATCH($C326,Îlots!$C$6:$C$65,0),""))</f>
        <v/>
      </c>
      <c r="X326" s="46" t="str">
        <f>IF($F326="","",IFERROR(MATCH($F326,Fertilisants!$A$6:$A$45,0),""))</f>
        <v/>
      </c>
      <c r="Y326" s="46" t="str">
        <f>IF($W326="","",INDEX(Îlots!$D$6:$D$65,$W326))</f>
        <v/>
      </c>
      <c r="Z326" s="46" t="str">
        <f>IF($W326="","",INDEX(Îlots!$F$6:$F$65,$W326))</f>
        <v/>
      </c>
      <c r="AA326" s="46" t="str">
        <f>IF($W326="","",IF($E326=ApportCouvert,OccCouvert,INDEX(Îlots!$O$6:$O$65,$W326)))</f>
        <v/>
      </c>
      <c r="AB326" s="46" t="str">
        <f>IF(OR($AA326="",$G326="",$Z326="Non"),"",IFERROR(MATCH($AA326&amp;" | "&amp;$G326,Paramètres!$I$7:$I$41,0),""))</f>
        <v/>
      </c>
      <c r="AC326" s="46" t="str">
        <f t="shared" ref="AC326:AC389" si="43">IF($B326="","",MONTH($B326)*100+DAY($B326))</f>
        <v/>
      </c>
      <c r="AD326" s="46">
        <f>IF(OR($AB326="",$AC326=""),0,IF(OR(AND(INDEX(Paramètres!$J$7:$J$41,$AB326)&gt;0,IF(INDEX(Paramètres!$J$7:$J$41,$AB326)&lt;=INDEX(Paramètres!$K$7:$K$41,$AB326),AND($AC326&gt;=INDEX(Paramètres!$J$7:$J$41,$AB326),$AC326&lt;=INDEX(Paramètres!$K$7:$K$41,$AB326)),OR($AC326&gt;=INDEX(Paramètres!$J$7:$J$41,$AB326),$AC326&lt;=INDEX(Paramètres!$K$7:$K$41,$AB326)))),AND(INDEX(Paramètres!$L$7:$L$41,$AB326)&gt;0,IF(INDEX(Paramètres!$L$7:$L$41,$AB326)&lt;=INDEX(Paramètres!$M$7:$M$41,$AB326),AND($AC326&gt;=INDEX(Paramètres!$L$7:$L$41,$AB326),$AC326&lt;=INDEX(Paramètres!$M$7:$M$41,$AB326)),OR($AC326&gt;=INDEX(Paramètres!$L$7:$L$41,$AB326),$AC326&lt;=INDEX(Paramètres!$M$7:$M$41,$AB326))))),1,0))</f>
        <v>0</v>
      </c>
      <c r="AE326" s="46">
        <f>IF($X326="",0,IF(INDEX(Fertilisants!$C$6:$C$45,$X326)="Oui",1,0))</f>
        <v>0</v>
      </c>
      <c r="AF326" s="46" t="str">
        <f t="shared" ref="AF326:AF389" si="44">IF($G326="","",IF($G326="Type III","Minéral","Organique"))</f>
        <v/>
      </c>
      <c r="AG326" s="46" t="str">
        <f t="shared" ref="AG326:AG389" si="45">IF(OR($H326="",$M326=""),"",$H326*$M326)</f>
        <v/>
      </c>
      <c r="AH326" s="46" t="str">
        <f t="shared" ref="AH326:AH389" si="46">IF(OR($H326="",$N326=""),"",$H326*$N326)</f>
        <v/>
      </c>
      <c r="AI326" s="46" t="str">
        <f t="shared" ref="AI326:AI389" si="47">IF(OR($H326="",$O326=""),"",$H326*$O326)</f>
        <v/>
      </c>
    </row>
    <row r="327" spans="1:35" ht="18" customHeight="1" x14ac:dyDescent="0.25">
      <c r="A327" s="42" t="str">
        <f>IF(B327="","",COUNT($B$6:B327))</f>
        <v/>
      </c>
      <c r="B327" s="26"/>
      <c r="C327" s="5"/>
      <c r="D327" s="28" t="str">
        <f>IF($W327="","",INDEX(Îlots!$N$6:$N$65,$W327))</f>
        <v/>
      </c>
      <c r="E327" s="5"/>
      <c r="F327" s="5"/>
      <c r="G327" s="30" t="str">
        <f>IF($X327="","",INDEX(Fertilisants!$B$6:$B$45,$X327))</f>
        <v/>
      </c>
      <c r="H327" s="43"/>
      <c r="I327" s="44"/>
      <c r="J327" s="30" t="str">
        <f>IF($X327="","",INDEX(Fertilisants!$D$6:$D$45,$X327))</f>
        <v/>
      </c>
      <c r="K327" s="35" t="str">
        <f t="shared" si="40"/>
        <v/>
      </c>
      <c r="L327" s="36" t="str">
        <f>IF(OR($I327="",$X327=""),"",$I327*N(INDEX(Fertilisants!$E$6:$E$45,$X327)))</f>
        <v/>
      </c>
      <c r="M327" s="36" t="str">
        <f>IF(OR($I327="",$X327=""),"",$I327*N(INDEX(Fertilisants!$G$6:$G$45,$X327)))</f>
        <v/>
      </c>
      <c r="N327" s="36" t="str">
        <f>IF(OR($I327="",$X327=""),"",$I327*N(INDEX(Fertilisants!$H$6:$H$45,$X327)))</f>
        <v/>
      </c>
      <c r="O327" s="36" t="str">
        <f>IF(OR($I327="",$X327=""),"",$I327*N(INDEX(Fertilisants!$I$6:$I$45,$X327)))</f>
        <v/>
      </c>
      <c r="P327" s="36" t="str">
        <f t="shared" si="41"/>
        <v/>
      </c>
      <c r="Q327" s="5"/>
      <c r="R327" s="5"/>
      <c r="S327" s="8"/>
      <c r="T327" s="45" t="str">
        <f t="shared" si="42"/>
        <v/>
      </c>
      <c r="U327" s="5"/>
      <c r="W327" s="46" t="str">
        <f>IF($C327="","",IFERROR(MATCH($C327,Îlots!$C$6:$C$65,0),""))</f>
        <v/>
      </c>
      <c r="X327" s="46" t="str">
        <f>IF($F327="","",IFERROR(MATCH($F327,Fertilisants!$A$6:$A$45,0),""))</f>
        <v/>
      </c>
      <c r="Y327" s="46" t="str">
        <f>IF($W327="","",INDEX(Îlots!$D$6:$D$65,$W327))</f>
        <v/>
      </c>
      <c r="Z327" s="46" t="str">
        <f>IF($W327="","",INDEX(Îlots!$F$6:$F$65,$W327))</f>
        <v/>
      </c>
      <c r="AA327" s="46" t="str">
        <f>IF($W327="","",IF($E327=ApportCouvert,OccCouvert,INDEX(Îlots!$O$6:$O$65,$W327)))</f>
        <v/>
      </c>
      <c r="AB327" s="46" t="str">
        <f>IF(OR($AA327="",$G327="",$Z327="Non"),"",IFERROR(MATCH($AA327&amp;" | "&amp;$G327,Paramètres!$I$7:$I$41,0),""))</f>
        <v/>
      </c>
      <c r="AC327" s="46" t="str">
        <f t="shared" si="43"/>
        <v/>
      </c>
      <c r="AD327" s="46">
        <f>IF(OR($AB327="",$AC327=""),0,IF(OR(AND(INDEX(Paramètres!$J$7:$J$41,$AB327)&gt;0,IF(INDEX(Paramètres!$J$7:$J$41,$AB327)&lt;=INDEX(Paramètres!$K$7:$K$41,$AB327),AND($AC327&gt;=INDEX(Paramètres!$J$7:$J$41,$AB327),$AC327&lt;=INDEX(Paramètres!$K$7:$K$41,$AB327)),OR($AC327&gt;=INDEX(Paramètres!$J$7:$J$41,$AB327),$AC327&lt;=INDEX(Paramètres!$K$7:$K$41,$AB327)))),AND(INDEX(Paramètres!$L$7:$L$41,$AB327)&gt;0,IF(INDEX(Paramètres!$L$7:$L$41,$AB327)&lt;=INDEX(Paramètres!$M$7:$M$41,$AB327),AND($AC327&gt;=INDEX(Paramètres!$L$7:$L$41,$AB327),$AC327&lt;=INDEX(Paramètres!$M$7:$M$41,$AB327)),OR($AC327&gt;=INDEX(Paramètres!$L$7:$L$41,$AB327),$AC327&lt;=INDEX(Paramètres!$M$7:$M$41,$AB327))))),1,0))</f>
        <v>0</v>
      </c>
      <c r="AE327" s="46">
        <f>IF($X327="",0,IF(INDEX(Fertilisants!$C$6:$C$45,$X327)="Oui",1,0))</f>
        <v>0</v>
      </c>
      <c r="AF327" s="46" t="str">
        <f t="shared" si="44"/>
        <v/>
      </c>
      <c r="AG327" s="46" t="str">
        <f t="shared" si="45"/>
        <v/>
      </c>
      <c r="AH327" s="46" t="str">
        <f t="shared" si="46"/>
        <v/>
      </c>
      <c r="AI327" s="46" t="str">
        <f t="shared" si="47"/>
        <v/>
      </c>
    </row>
    <row r="328" spans="1:35" ht="18" customHeight="1" x14ac:dyDescent="0.25">
      <c r="A328" s="42" t="str">
        <f>IF(B328="","",COUNT($B$6:B328))</f>
        <v/>
      </c>
      <c r="B328" s="26"/>
      <c r="C328" s="5"/>
      <c r="D328" s="28" t="str">
        <f>IF($W328="","",INDEX(Îlots!$N$6:$N$65,$W328))</f>
        <v/>
      </c>
      <c r="E328" s="5"/>
      <c r="F328" s="5"/>
      <c r="G328" s="30" t="str">
        <f>IF($X328="","",INDEX(Fertilisants!$B$6:$B$45,$X328))</f>
        <v/>
      </c>
      <c r="H328" s="43"/>
      <c r="I328" s="44"/>
      <c r="J328" s="30" t="str">
        <f>IF($X328="","",INDEX(Fertilisants!$D$6:$D$45,$X328))</f>
        <v/>
      </c>
      <c r="K328" s="35" t="str">
        <f t="shared" si="40"/>
        <v/>
      </c>
      <c r="L328" s="36" t="str">
        <f>IF(OR($I328="",$X328=""),"",$I328*N(INDEX(Fertilisants!$E$6:$E$45,$X328)))</f>
        <v/>
      </c>
      <c r="M328" s="36" t="str">
        <f>IF(OR($I328="",$X328=""),"",$I328*N(INDEX(Fertilisants!$G$6:$G$45,$X328)))</f>
        <v/>
      </c>
      <c r="N328" s="36" t="str">
        <f>IF(OR($I328="",$X328=""),"",$I328*N(INDEX(Fertilisants!$H$6:$H$45,$X328)))</f>
        <v/>
      </c>
      <c r="O328" s="36" t="str">
        <f>IF(OR($I328="",$X328=""),"",$I328*N(INDEX(Fertilisants!$I$6:$I$45,$X328)))</f>
        <v/>
      </c>
      <c r="P328" s="36" t="str">
        <f t="shared" si="41"/>
        <v/>
      </c>
      <c r="Q328" s="5"/>
      <c r="R328" s="5"/>
      <c r="S328" s="8"/>
      <c r="T328" s="45" t="str">
        <f t="shared" si="42"/>
        <v/>
      </c>
      <c r="U328" s="5"/>
      <c r="W328" s="46" t="str">
        <f>IF($C328="","",IFERROR(MATCH($C328,Îlots!$C$6:$C$65,0),""))</f>
        <v/>
      </c>
      <c r="X328" s="46" t="str">
        <f>IF($F328="","",IFERROR(MATCH($F328,Fertilisants!$A$6:$A$45,0),""))</f>
        <v/>
      </c>
      <c r="Y328" s="46" t="str">
        <f>IF($W328="","",INDEX(Îlots!$D$6:$D$65,$W328))</f>
        <v/>
      </c>
      <c r="Z328" s="46" t="str">
        <f>IF($W328="","",INDEX(Îlots!$F$6:$F$65,$W328))</f>
        <v/>
      </c>
      <c r="AA328" s="46" t="str">
        <f>IF($W328="","",IF($E328=ApportCouvert,OccCouvert,INDEX(Îlots!$O$6:$O$65,$W328)))</f>
        <v/>
      </c>
      <c r="AB328" s="46" t="str">
        <f>IF(OR($AA328="",$G328="",$Z328="Non"),"",IFERROR(MATCH($AA328&amp;" | "&amp;$G328,Paramètres!$I$7:$I$41,0),""))</f>
        <v/>
      </c>
      <c r="AC328" s="46" t="str">
        <f t="shared" si="43"/>
        <v/>
      </c>
      <c r="AD328" s="46">
        <f>IF(OR($AB328="",$AC328=""),0,IF(OR(AND(INDEX(Paramètres!$J$7:$J$41,$AB328)&gt;0,IF(INDEX(Paramètres!$J$7:$J$41,$AB328)&lt;=INDEX(Paramètres!$K$7:$K$41,$AB328),AND($AC328&gt;=INDEX(Paramètres!$J$7:$J$41,$AB328),$AC328&lt;=INDEX(Paramètres!$K$7:$K$41,$AB328)),OR($AC328&gt;=INDEX(Paramètres!$J$7:$J$41,$AB328),$AC328&lt;=INDEX(Paramètres!$K$7:$K$41,$AB328)))),AND(INDEX(Paramètres!$L$7:$L$41,$AB328)&gt;0,IF(INDEX(Paramètres!$L$7:$L$41,$AB328)&lt;=INDEX(Paramètres!$M$7:$M$41,$AB328),AND($AC328&gt;=INDEX(Paramètres!$L$7:$L$41,$AB328),$AC328&lt;=INDEX(Paramètres!$M$7:$M$41,$AB328)),OR($AC328&gt;=INDEX(Paramètres!$L$7:$L$41,$AB328),$AC328&lt;=INDEX(Paramètres!$M$7:$M$41,$AB328))))),1,0))</f>
        <v>0</v>
      </c>
      <c r="AE328" s="46">
        <f>IF($X328="",0,IF(INDEX(Fertilisants!$C$6:$C$45,$X328)="Oui",1,0))</f>
        <v>0</v>
      </c>
      <c r="AF328" s="46" t="str">
        <f t="shared" si="44"/>
        <v/>
      </c>
      <c r="AG328" s="46" t="str">
        <f t="shared" si="45"/>
        <v/>
      </c>
      <c r="AH328" s="46" t="str">
        <f t="shared" si="46"/>
        <v/>
      </c>
      <c r="AI328" s="46" t="str">
        <f t="shared" si="47"/>
        <v/>
      </c>
    </row>
    <row r="329" spans="1:35" ht="18" customHeight="1" x14ac:dyDescent="0.25">
      <c r="A329" s="42" t="str">
        <f>IF(B329="","",COUNT($B$6:B329))</f>
        <v/>
      </c>
      <c r="B329" s="26"/>
      <c r="C329" s="5"/>
      <c r="D329" s="28" t="str">
        <f>IF($W329="","",INDEX(Îlots!$N$6:$N$65,$W329))</f>
        <v/>
      </c>
      <c r="E329" s="5"/>
      <c r="F329" s="5"/>
      <c r="G329" s="30" t="str">
        <f>IF($X329="","",INDEX(Fertilisants!$B$6:$B$45,$X329))</f>
        <v/>
      </c>
      <c r="H329" s="43"/>
      <c r="I329" s="44"/>
      <c r="J329" s="30" t="str">
        <f>IF($X329="","",INDEX(Fertilisants!$D$6:$D$45,$X329))</f>
        <v/>
      </c>
      <c r="K329" s="35" t="str">
        <f t="shared" si="40"/>
        <v/>
      </c>
      <c r="L329" s="36" t="str">
        <f>IF(OR($I329="",$X329=""),"",$I329*N(INDEX(Fertilisants!$E$6:$E$45,$X329)))</f>
        <v/>
      </c>
      <c r="M329" s="36" t="str">
        <f>IF(OR($I329="",$X329=""),"",$I329*N(INDEX(Fertilisants!$G$6:$G$45,$X329)))</f>
        <v/>
      </c>
      <c r="N329" s="36" t="str">
        <f>IF(OR($I329="",$X329=""),"",$I329*N(INDEX(Fertilisants!$H$6:$H$45,$X329)))</f>
        <v/>
      </c>
      <c r="O329" s="36" t="str">
        <f>IF(OR($I329="",$X329=""),"",$I329*N(INDEX(Fertilisants!$I$6:$I$45,$X329)))</f>
        <v/>
      </c>
      <c r="P329" s="36" t="str">
        <f t="shared" si="41"/>
        <v/>
      </c>
      <c r="Q329" s="5"/>
      <c r="R329" s="5"/>
      <c r="S329" s="8"/>
      <c r="T329" s="45" t="str">
        <f t="shared" si="42"/>
        <v/>
      </c>
      <c r="U329" s="5"/>
      <c r="W329" s="46" t="str">
        <f>IF($C329="","",IFERROR(MATCH($C329,Îlots!$C$6:$C$65,0),""))</f>
        <v/>
      </c>
      <c r="X329" s="46" t="str">
        <f>IF($F329="","",IFERROR(MATCH($F329,Fertilisants!$A$6:$A$45,0),""))</f>
        <v/>
      </c>
      <c r="Y329" s="46" t="str">
        <f>IF($W329="","",INDEX(Îlots!$D$6:$D$65,$W329))</f>
        <v/>
      </c>
      <c r="Z329" s="46" t="str">
        <f>IF($W329="","",INDEX(Îlots!$F$6:$F$65,$W329))</f>
        <v/>
      </c>
      <c r="AA329" s="46" t="str">
        <f>IF($W329="","",IF($E329=ApportCouvert,OccCouvert,INDEX(Îlots!$O$6:$O$65,$W329)))</f>
        <v/>
      </c>
      <c r="AB329" s="46" t="str">
        <f>IF(OR($AA329="",$G329="",$Z329="Non"),"",IFERROR(MATCH($AA329&amp;" | "&amp;$G329,Paramètres!$I$7:$I$41,0),""))</f>
        <v/>
      </c>
      <c r="AC329" s="46" t="str">
        <f t="shared" si="43"/>
        <v/>
      </c>
      <c r="AD329" s="46">
        <f>IF(OR($AB329="",$AC329=""),0,IF(OR(AND(INDEX(Paramètres!$J$7:$J$41,$AB329)&gt;0,IF(INDEX(Paramètres!$J$7:$J$41,$AB329)&lt;=INDEX(Paramètres!$K$7:$K$41,$AB329),AND($AC329&gt;=INDEX(Paramètres!$J$7:$J$41,$AB329),$AC329&lt;=INDEX(Paramètres!$K$7:$K$41,$AB329)),OR($AC329&gt;=INDEX(Paramètres!$J$7:$J$41,$AB329),$AC329&lt;=INDEX(Paramètres!$K$7:$K$41,$AB329)))),AND(INDEX(Paramètres!$L$7:$L$41,$AB329)&gt;0,IF(INDEX(Paramètres!$L$7:$L$41,$AB329)&lt;=INDEX(Paramètres!$M$7:$M$41,$AB329),AND($AC329&gt;=INDEX(Paramètres!$L$7:$L$41,$AB329),$AC329&lt;=INDEX(Paramètres!$M$7:$M$41,$AB329)),OR($AC329&gt;=INDEX(Paramètres!$L$7:$L$41,$AB329),$AC329&lt;=INDEX(Paramètres!$M$7:$M$41,$AB329))))),1,0))</f>
        <v>0</v>
      </c>
      <c r="AE329" s="46">
        <f>IF($X329="",0,IF(INDEX(Fertilisants!$C$6:$C$45,$X329)="Oui",1,0))</f>
        <v>0</v>
      </c>
      <c r="AF329" s="46" t="str">
        <f t="shared" si="44"/>
        <v/>
      </c>
      <c r="AG329" s="46" t="str">
        <f t="shared" si="45"/>
        <v/>
      </c>
      <c r="AH329" s="46" t="str">
        <f t="shared" si="46"/>
        <v/>
      </c>
      <c r="AI329" s="46" t="str">
        <f t="shared" si="47"/>
        <v/>
      </c>
    </row>
    <row r="330" spans="1:35" ht="18" customHeight="1" x14ac:dyDescent="0.25">
      <c r="A330" s="42" t="str">
        <f>IF(B330="","",COUNT($B$6:B330))</f>
        <v/>
      </c>
      <c r="B330" s="26"/>
      <c r="C330" s="5"/>
      <c r="D330" s="28" t="str">
        <f>IF($W330="","",INDEX(Îlots!$N$6:$N$65,$W330))</f>
        <v/>
      </c>
      <c r="E330" s="5"/>
      <c r="F330" s="5"/>
      <c r="G330" s="30" t="str">
        <f>IF($X330="","",INDEX(Fertilisants!$B$6:$B$45,$X330))</f>
        <v/>
      </c>
      <c r="H330" s="43"/>
      <c r="I330" s="44"/>
      <c r="J330" s="30" t="str">
        <f>IF($X330="","",INDEX(Fertilisants!$D$6:$D$45,$X330))</f>
        <v/>
      </c>
      <c r="K330" s="35" t="str">
        <f t="shared" si="40"/>
        <v/>
      </c>
      <c r="L330" s="36" t="str">
        <f>IF(OR($I330="",$X330=""),"",$I330*N(INDEX(Fertilisants!$E$6:$E$45,$X330)))</f>
        <v/>
      </c>
      <c r="M330" s="36" t="str">
        <f>IF(OR($I330="",$X330=""),"",$I330*N(INDEX(Fertilisants!$G$6:$G$45,$X330)))</f>
        <v/>
      </c>
      <c r="N330" s="36" t="str">
        <f>IF(OR($I330="",$X330=""),"",$I330*N(INDEX(Fertilisants!$H$6:$H$45,$X330)))</f>
        <v/>
      </c>
      <c r="O330" s="36" t="str">
        <f>IF(OR($I330="",$X330=""),"",$I330*N(INDEX(Fertilisants!$I$6:$I$45,$X330)))</f>
        <v/>
      </c>
      <c r="P330" s="36" t="str">
        <f t="shared" si="41"/>
        <v/>
      </c>
      <c r="Q330" s="5"/>
      <c r="R330" s="5"/>
      <c r="S330" s="8"/>
      <c r="T330" s="45" t="str">
        <f t="shared" si="42"/>
        <v/>
      </c>
      <c r="U330" s="5"/>
      <c r="W330" s="46" t="str">
        <f>IF($C330="","",IFERROR(MATCH($C330,Îlots!$C$6:$C$65,0),""))</f>
        <v/>
      </c>
      <c r="X330" s="46" t="str">
        <f>IF($F330="","",IFERROR(MATCH($F330,Fertilisants!$A$6:$A$45,0),""))</f>
        <v/>
      </c>
      <c r="Y330" s="46" t="str">
        <f>IF($W330="","",INDEX(Îlots!$D$6:$D$65,$W330))</f>
        <v/>
      </c>
      <c r="Z330" s="46" t="str">
        <f>IF($W330="","",INDEX(Îlots!$F$6:$F$65,$W330))</f>
        <v/>
      </c>
      <c r="AA330" s="46" t="str">
        <f>IF($W330="","",IF($E330=ApportCouvert,OccCouvert,INDEX(Îlots!$O$6:$O$65,$W330)))</f>
        <v/>
      </c>
      <c r="AB330" s="46" t="str">
        <f>IF(OR($AA330="",$G330="",$Z330="Non"),"",IFERROR(MATCH($AA330&amp;" | "&amp;$G330,Paramètres!$I$7:$I$41,0),""))</f>
        <v/>
      </c>
      <c r="AC330" s="46" t="str">
        <f t="shared" si="43"/>
        <v/>
      </c>
      <c r="AD330" s="46">
        <f>IF(OR($AB330="",$AC330=""),0,IF(OR(AND(INDEX(Paramètres!$J$7:$J$41,$AB330)&gt;0,IF(INDEX(Paramètres!$J$7:$J$41,$AB330)&lt;=INDEX(Paramètres!$K$7:$K$41,$AB330),AND($AC330&gt;=INDEX(Paramètres!$J$7:$J$41,$AB330),$AC330&lt;=INDEX(Paramètres!$K$7:$K$41,$AB330)),OR($AC330&gt;=INDEX(Paramètres!$J$7:$J$41,$AB330),$AC330&lt;=INDEX(Paramètres!$K$7:$K$41,$AB330)))),AND(INDEX(Paramètres!$L$7:$L$41,$AB330)&gt;0,IF(INDEX(Paramètres!$L$7:$L$41,$AB330)&lt;=INDEX(Paramètres!$M$7:$M$41,$AB330),AND($AC330&gt;=INDEX(Paramètres!$L$7:$L$41,$AB330),$AC330&lt;=INDEX(Paramètres!$M$7:$M$41,$AB330)),OR($AC330&gt;=INDEX(Paramètres!$L$7:$L$41,$AB330),$AC330&lt;=INDEX(Paramètres!$M$7:$M$41,$AB330))))),1,0))</f>
        <v>0</v>
      </c>
      <c r="AE330" s="46">
        <f>IF($X330="",0,IF(INDEX(Fertilisants!$C$6:$C$45,$X330)="Oui",1,0))</f>
        <v>0</v>
      </c>
      <c r="AF330" s="46" t="str">
        <f t="shared" si="44"/>
        <v/>
      </c>
      <c r="AG330" s="46" t="str">
        <f t="shared" si="45"/>
        <v/>
      </c>
      <c r="AH330" s="46" t="str">
        <f t="shared" si="46"/>
        <v/>
      </c>
      <c r="AI330" s="46" t="str">
        <f t="shared" si="47"/>
        <v/>
      </c>
    </row>
    <row r="331" spans="1:35" ht="18" customHeight="1" x14ac:dyDescent="0.25">
      <c r="A331" s="42" t="str">
        <f>IF(B331="","",COUNT($B$6:B331))</f>
        <v/>
      </c>
      <c r="B331" s="26"/>
      <c r="C331" s="5"/>
      <c r="D331" s="28" t="str">
        <f>IF($W331="","",INDEX(Îlots!$N$6:$N$65,$W331))</f>
        <v/>
      </c>
      <c r="E331" s="5"/>
      <c r="F331" s="5"/>
      <c r="G331" s="30" t="str">
        <f>IF($X331="","",INDEX(Fertilisants!$B$6:$B$45,$X331))</f>
        <v/>
      </c>
      <c r="H331" s="43"/>
      <c r="I331" s="44"/>
      <c r="J331" s="30" t="str">
        <f>IF($X331="","",INDEX(Fertilisants!$D$6:$D$45,$X331))</f>
        <v/>
      </c>
      <c r="K331" s="35" t="str">
        <f t="shared" si="40"/>
        <v/>
      </c>
      <c r="L331" s="36" t="str">
        <f>IF(OR($I331="",$X331=""),"",$I331*N(INDEX(Fertilisants!$E$6:$E$45,$X331)))</f>
        <v/>
      </c>
      <c r="M331" s="36" t="str">
        <f>IF(OR($I331="",$X331=""),"",$I331*N(INDEX(Fertilisants!$G$6:$G$45,$X331)))</f>
        <v/>
      </c>
      <c r="N331" s="36" t="str">
        <f>IF(OR($I331="",$X331=""),"",$I331*N(INDEX(Fertilisants!$H$6:$H$45,$X331)))</f>
        <v/>
      </c>
      <c r="O331" s="36" t="str">
        <f>IF(OR($I331="",$X331=""),"",$I331*N(INDEX(Fertilisants!$I$6:$I$45,$X331)))</f>
        <v/>
      </c>
      <c r="P331" s="36" t="str">
        <f t="shared" si="41"/>
        <v/>
      </c>
      <c r="Q331" s="5"/>
      <c r="R331" s="5"/>
      <c r="S331" s="8"/>
      <c r="T331" s="45" t="str">
        <f t="shared" si="42"/>
        <v/>
      </c>
      <c r="U331" s="5"/>
      <c r="W331" s="46" t="str">
        <f>IF($C331="","",IFERROR(MATCH($C331,Îlots!$C$6:$C$65,0),""))</f>
        <v/>
      </c>
      <c r="X331" s="46" t="str">
        <f>IF($F331="","",IFERROR(MATCH($F331,Fertilisants!$A$6:$A$45,0),""))</f>
        <v/>
      </c>
      <c r="Y331" s="46" t="str">
        <f>IF($W331="","",INDEX(Îlots!$D$6:$D$65,$W331))</f>
        <v/>
      </c>
      <c r="Z331" s="46" t="str">
        <f>IF($W331="","",INDEX(Îlots!$F$6:$F$65,$W331))</f>
        <v/>
      </c>
      <c r="AA331" s="46" t="str">
        <f>IF($W331="","",IF($E331=ApportCouvert,OccCouvert,INDEX(Îlots!$O$6:$O$65,$W331)))</f>
        <v/>
      </c>
      <c r="AB331" s="46" t="str">
        <f>IF(OR($AA331="",$G331="",$Z331="Non"),"",IFERROR(MATCH($AA331&amp;" | "&amp;$G331,Paramètres!$I$7:$I$41,0),""))</f>
        <v/>
      </c>
      <c r="AC331" s="46" t="str">
        <f t="shared" si="43"/>
        <v/>
      </c>
      <c r="AD331" s="46">
        <f>IF(OR($AB331="",$AC331=""),0,IF(OR(AND(INDEX(Paramètres!$J$7:$J$41,$AB331)&gt;0,IF(INDEX(Paramètres!$J$7:$J$41,$AB331)&lt;=INDEX(Paramètres!$K$7:$K$41,$AB331),AND($AC331&gt;=INDEX(Paramètres!$J$7:$J$41,$AB331),$AC331&lt;=INDEX(Paramètres!$K$7:$K$41,$AB331)),OR($AC331&gt;=INDEX(Paramètres!$J$7:$J$41,$AB331),$AC331&lt;=INDEX(Paramètres!$K$7:$K$41,$AB331)))),AND(INDEX(Paramètres!$L$7:$L$41,$AB331)&gt;0,IF(INDEX(Paramètres!$L$7:$L$41,$AB331)&lt;=INDEX(Paramètres!$M$7:$M$41,$AB331),AND($AC331&gt;=INDEX(Paramètres!$L$7:$L$41,$AB331),$AC331&lt;=INDEX(Paramètres!$M$7:$M$41,$AB331)),OR($AC331&gt;=INDEX(Paramètres!$L$7:$L$41,$AB331),$AC331&lt;=INDEX(Paramètres!$M$7:$M$41,$AB331))))),1,0))</f>
        <v>0</v>
      </c>
      <c r="AE331" s="46">
        <f>IF($X331="",0,IF(INDEX(Fertilisants!$C$6:$C$45,$X331)="Oui",1,0))</f>
        <v>0</v>
      </c>
      <c r="AF331" s="46" t="str">
        <f t="shared" si="44"/>
        <v/>
      </c>
      <c r="AG331" s="46" t="str">
        <f t="shared" si="45"/>
        <v/>
      </c>
      <c r="AH331" s="46" t="str">
        <f t="shared" si="46"/>
        <v/>
      </c>
      <c r="AI331" s="46" t="str">
        <f t="shared" si="47"/>
        <v/>
      </c>
    </row>
    <row r="332" spans="1:35" ht="18" customHeight="1" x14ac:dyDescent="0.25">
      <c r="A332" s="42" t="str">
        <f>IF(B332="","",COUNT($B$6:B332))</f>
        <v/>
      </c>
      <c r="B332" s="26"/>
      <c r="C332" s="5"/>
      <c r="D332" s="28" t="str">
        <f>IF($W332="","",INDEX(Îlots!$N$6:$N$65,$W332))</f>
        <v/>
      </c>
      <c r="E332" s="5"/>
      <c r="F332" s="5"/>
      <c r="G332" s="30" t="str">
        <f>IF($X332="","",INDEX(Fertilisants!$B$6:$B$45,$X332))</f>
        <v/>
      </c>
      <c r="H332" s="43"/>
      <c r="I332" s="44"/>
      <c r="J332" s="30" t="str">
        <f>IF($X332="","",INDEX(Fertilisants!$D$6:$D$45,$X332))</f>
        <v/>
      </c>
      <c r="K332" s="35" t="str">
        <f t="shared" si="40"/>
        <v/>
      </c>
      <c r="L332" s="36" t="str">
        <f>IF(OR($I332="",$X332=""),"",$I332*N(INDEX(Fertilisants!$E$6:$E$45,$X332)))</f>
        <v/>
      </c>
      <c r="M332" s="36" t="str">
        <f>IF(OR($I332="",$X332=""),"",$I332*N(INDEX(Fertilisants!$G$6:$G$45,$X332)))</f>
        <v/>
      </c>
      <c r="N332" s="36" t="str">
        <f>IF(OR($I332="",$X332=""),"",$I332*N(INDEX(Fertilisants!$H$6:$H$45,$X332)))</f>
        <v/>
      </c>
      <c r="O332" s="36" t="str">
        <f>IF(OR($I332="",$X332=""),"",$I332*N(INDEX(Fertilisants!$I$6:$I$45,$X332)))</f>
        <v/>
      </c>
      <c r="P332" s="36" t="str">
        <f t="shared" si="41"/>
        <v/>
      </c>
      <c r="Q332" s="5"/>
      <c r="R332" s="5"/>
      <c r="S332" s="8"/>
      <c r="T332" s="45" t="str">
        <f t="shared" si="42"/>
        <v/>
      </c>
      <c r="U332" s="5"/>
      <c r="W332" s="46" t="str">
        <f>IF($C332="","",IFERROR(MATCH($C332,Îlots!$C$6:$C$65,0),""))</f>
        <v/>
      </c>
      <c r="X332" s="46" t="str">
        <f>IF($F332="","",IFERROR(MATCH($F332,Fertilisants!$A$6:$A$45,0),""))</f>
        <v/>
      </c>
      <c r="Y332" s="46" t="str">
        <f>IF($W332="","",INDEX(Îlots!$D$6:$D$65,$W332))</f>
        <v/>
      </c>
      <c r="Z332" s="46" t="str">
        <f>IF($W332="","",INDEX(Îlots!$F$6:$F$65,$W332))</f>
        <v/>
      </c>
      <c r="AA332" s="46" t="str">
        <f>IF($W332="","",IF($E332=ApportCouvert,OccCouvert,INDEX(Îlots!$O$6:$O$65,$W332)))</f>
        <v/>
      </c>
      <c r="AB332" s="46" t="str">
        <f>IF(OR($AA332="",$G332="",$Z332="Non"),"",IFERROR(MATCH($AA332&amp;" | "&amp;$G332,Paramètres!$I$7:$I$41,0),""))</f>
        <v/>
      </c>
      <c r="AC332" s="46" t="str">
        <f t="shared" si="43"/>
        <v/>
      </c>
      <c r="AD332" s="46">
        <f>IF(OR($AB332="",$AC332=""),0,IF(OR(AND(INDEX(Paramètres!$J$7:$J$41,$AB332)&gt;0,IF(INDEX(Paramètres!$J$7:$J$41,$AB332)&lt;=INDEX(Paramètres!$K$7:$K$41,$AB332),AND($AC332&gt;=INDEX(Paramètres!$J$7:$J$41,$AB332),$AC332&lt;=INDEX(Paramètres!$K$7:$K$41,$AB332)),OR($AC332&gt;=INDEX(Paramètres!$J$7:$J$41,$AB332),$AC332&lt;=INDEX(Paramètres!$K$7:$K$41,$AB332)))),AND(INDEX(Paramètres!$L$7:$L$41,$AB332)&gt;0,IF(INDEX(Paramètres!$L$7:$L$41,$AB332)&lt;=INDEX(Paramètres!$M$7:$M$41,$AB332),AND($AC332&gt;=INDEX(Paramètres!$L$7:$L$41,$AB332),$AC332&lt;=INDEX(Paramètres!$M$7:$M$41,$AB332)),OR($AC332&gt;=INDEX(Paramètres!$L$7:$L$41,$AB332),$AC332&lt;=INDEX(Paramètres!$M$7:$M$41,$AB332))))),1,0))</f>
        <v>0</v>
      </c>
      <c r="AE332" s="46">
        <f>IF($X332="",0,IF(INDEX(Fertilisants!$C$6:$C$45,$X332)="Oui",1,0))</f>
        <v>0</v>
      </c>
      <c r="AF332" s="46" t="str">
        <f t="shared" si="44"/>
        <v/>
      </c>
      <c r="AG332" s="46" t="str">
        <f t="shared" si="45"/>
        <v/>
      </c>
      <c r="AH332" s="46" t="str">
        <f t="shared" si="46"/>
        <v/>
      </c>
      <c r="AI332" s="46" t="str">
        <f t="shared" si="47"/>
        <v/>
      </c>
    </row>
    <row r="333" spans="1:35" ht="18" customHeight="1" x14ac:dyDescent="0.25">
      <c r="A333" s="42" t="str">
        <f>IF(B333="","",COUNT($B$6:B333))</f>
        <v/>
      </c>
      <c r="B333" s="26"/>
      <c r="C333" s="5"/>
      <c r="D333" s="28" t="str">
        <f>IF($W333="","",INDEX(Îlots!$N$6:$N$65,$W333))</f>
        <v/>
      </c>
      <c r="E333" s="5"/>
      <c r="F333" s="5"/>
      <c r="G333" s="30" t="str">
        <f>IF($X333="","",INDEX(Fertilisants!$B$6:$B$45,$X333))</f>
        <v/>
      </c>
      <c r="H333" s="43"/>
      <c r="I333" s="44"/>
      <c r="J333" s="30" t="str">
        <f>IF($X333="","",INDEX(Fertilisants!$D$6:$D$45,$X333))</f>
        <v/>
      </c>
      <c r="K333" s="35" t="str">
        <f t="shared" si="40"/>
        <v/>
      </c>
      <c r="L333" s="36" t="str">
        <f>IF(OR($I333="",$X333=""),"",$I333*N(INDEX(Fertilisants!$E$6:$E$45,$X333)))</f>
        <v/>
      </c>
      <c r="M333" s="36" t="str">
        <f>IF(OR($I333="",$X333=""),"",$I333*N(INDEX(Fertilisants!$G$6:$G$45,$X333)))</f>
        <v/>
      </c>
      <c r="N333" s="36" t="str">
        <f>IF(OR($I333="",$X333=""),"",$I333*N(INDEX(Fertilisants!$H$6:$H$45,$X333)))</f>
        <v/>
      </c>
      <c r="O333" s="36" t="str">
        <f>IF(OR($I333="",$X333=""),"",$I333*N(INDEX(Fertilisants!$I$6:$I$45,$X333)))</f>
        <v/>
      </c>
      <c r="P333" s="36" t="str">
        <f t="shared" si="41"/>
        <v/>
      </c>
      <c r="Q333" s="5"/>
      <c r="R333" s="5"/>
      <c r="S333" s="8"/>
      <c r="T333" s="45" t="str">
        <f t="shared" si="42"/>
        <v/>
      </c>
      <c r="U333" s="5"/>
      <c r="W333" s="46" t="str">
        <f>IF($C333="","",IFERROR(MATCH($C333,Îlots!$C$6:$C$65,0),""))</f>
        <v/>
      </c>
      <c r="X333" s="46" t="str">
        <f>IF($F333="","",IFERROR(MATCH($F333,Fertilisants!$A$6:$A$45,0),""))</f>
        <v/>
      </c>
      <c r="Y333" s="46" t="str">
        <f>IF($W333="","",INDEX(Îlots!$D$6:$D$65,$W333))</f>
        <v/>
      </c>
      <c r="Z333" s="46" t="str">
        <f>IF($W333="","",INDEX(Îlots!$F$6:$F$65,$W333))</f>
        <v/>
      </c>
      <c r="AA333" s="46" t="str">
        <f>IF($W333="","",IF($E333=ApportCouvert,OccCouvert,INDEX(Îlots!$O$6:$O$65,$W333)))</f>
        <v/>
      </c>
      <c r="AB333" s="46" t="str">
        <f>IF(OR($AA333="",$G333="",$Z333="Non"),"",IFERROR(MATCH($AA333&amp;" | "&amp;$G333,Paramètres!$I$7:$I$41,0),""))</f>
        <v/>
      </c>
      <c r="AC333" s="46" t="str">
        <f t="shared" si="43"/>
        <v/>
      </c>
      <c r="AD333" s="46">
        <f>IF(OR($AB333="",$AC333=""),0,IF(OR(AND(INDEX(Paramètres!$J$7:$J$41,$AB333)&gt;0,IF(INDEX(Paramètres!$J$7:$J$41,$AB333)&lt;=INDEX(Paramètres!$K$7:$K$41,$AB333),AND($AC333&gt;=INDEX(Paramètres!$J$7:$J$41,$AB333),$AC333&lt;=INDEX(Paramètres!$K$7:$K$41,$AB333)),OR($AC333&gt;=INDEX(Paramètres!$J$7:$J$41,$AB333),$AC333&lt;=INDEX(Paramètres!$K$7:$K$41,$AB333)))),AND(INDEX(Paramètres!$L$7:$L$41,$AB333)&gt;0,IF(INDEX(Paramètres!$L$7:$L$41,$AB333)&lt;=INDEX(Paramètres!$M$7:$M$41,$AB333),AND($AC333&gt;=INDEX(Paramètres!$L$7:$L$41,$AB333),$AC333&lt;=INDEX(Paramètres!$M$7:$M$41,$AB333)),OR($AC333&gt;=INDEX(Paramètres!$L$7:$L$41,$AB333),$AC333&lt;=INDEX(Paramètres!$M$7:$M$41,$AB333))))),1,0))</f>
        <v>0</v>
      </c>
      <c r="AE333" s="46">
        <f>IF($X333="",0,IF(INDEX(Fertilisants!$C$6:$C$45,$X333)="Oui",1,0))</f>
        <v>0</v>
      </c>
      <c r="AF333" s="46" t="str">
        <f t="shared" si="44"/>
        <v/>
      </c>
      <c r="AG333" s="46" t="str">
        <f t="shared" si="45"/>
        <v/>
      </c>
      <c r="AH333" s="46" t="str">
        <f t="shared" si="46"/>
        <v/>
      </c>
      <c r="AI333" s="46" t="str">
        <f t="shared" si="47"/>
        <v/>
      </c>
    </row>
    <row r="334" spans="1:35" ht="18" customHeight="1" x14ac:dyDescent="0.25">
      <c r="A334" s="42" t="str">
        <f>IF(B334="","",COUNT($B$6:B334))</f>
        <v/>
      </c>
      <c r="B334" s="26"/>
      <c r="C334" s="5"/>
      <c r="D334" s="28" t="str">
        <f>IF($W334="","",INDEX(Îlots!$N$6:$N$65,$W334))</f>
        <v/>
      </c>
      <c r="E334" s="5"/>
      <c r="F334" s="5"/>
      <c r="G334" s="30" t="str">
        <f>IF($X334="","",INDEX(Fertilisants!$B$6:$B$45,$X334))</f>
        <v/>
      </c>
      <c r="H334" s="43"/>
      <c r="I334" s="44"/>
      <c r="J334" s="30" t="str">
        <f>IF($X334="","",INDEX(Fertilisants!$D$6:$D$45,$X334))</f>
        <v/>
      </c>
      <c r="K334" s="35" t="str">
        <f t="shared" si="40"/>
        <v/>
      </c>
      <c r="L334" s="36" t="str">
        <f>IF(OR($I334="",$X334=""),"",$I334*N(INDEX(Fertilisants!$E$6:$E$45,$X334)))</f>
        <v/>
      </c>
      <c r="M334" s="36" t="str">
        <f>IF(OR($I334="",$X334=""),"",$I334*N(INDEX(Fertilisants!$G$6:$G$45,$X334)))</f>
        <v/>
      </c>
      <c r="N334" s="36" t="str">
        <f>IF(OR($I334="",$X334=""),"",$I334*N(INDEX(Fertilisants!$H$6:$H$45,$X334)))</f>
        <v/>
      </c>
      <c r="O334" s="36" t="str">
        <f>IF(OR($I334="",$X334=""),"",$I334*N(INDEX(Fertilisants!$I$6:$I$45,$X334)))</f>
        <v/>
      </c>
      <c r="P334" s="36" t="str">
        <f t="shared" si="41"/>
        <v/>
      </c>
      <c r="Q334" s="5"/>
      <c r="R334" s="5"/>
      <c r="S334" s="8"/>
      <c r="T334" s="45" t="str">
        <f t="shared" si="42"/>
        <v/>
      </c>
      <c r="U334" s="5"/>
      <c r="W334" s="46" t="str">
        <f>IF($C334="","",IFERROR(MATCH($C334,Îlots!$C$6:$C$65,0),""))</f>
        <v/>
      </c>
      <c r="X334" s="46" t="str">
        <f>IF($F334="","",IFERROR(MATCH($F334,Fertilisants!$A$6:$A$45,0),""))</f>
        <v/>
      </c>
      <c r="Y334" s="46" t="str">
        <f>IF($W334="","",INDEX(Îlots!$D$6:$D$65,$W334))</f>
        <v/>
      </c>
      <c r="Z334" s="46" t="str">
        <f>IF($W334="","",INDEX(Îlots!$F$6:$F$65,$W334))</f>
        <v/>
      </c>
      <c r="AA334" s="46" t="str">
        <f>IF($W334="","",IF($E334=ApportCouvert,OccCouvert,INDEX(Îlots!$O$6:$O$65,$W334)))</f>
        <v/>
      </c>
      <c r="AB334" s="46" t="str">
        <f>IF(OR($AA334="",$G334="",$Z334="Non"),"",IFERROR(MATCH($AA334&amp;" | "&amp;$G334,Paramètres!$I$7:$I$41,0),""))</f>
        <v/>
      </c>
      <c r="AC334" s="46" t="str">
        <f t="shared" si="43"/>
        <v/>
      </c>
      <c r="AD334" s="46">
        <f>IF(OR($AB334="",$AC334=""),0,IF(OR(AND(INDEX(Paramètres!$J$7:$J$41,$AB334)&gt;0,IF(INDEX(Paramètres!$J$7:$J$41,$AB334)&lt;=INDEX(Paramètres!$K$7:$K$41,$AB334),AND($AC334&gt;=INDEX(Paramètres!$J$7:$J$41,$AB334),$AC334&lt;=INDEX(Paramètres!$K$7:$K$41,$AB334)),OR($AC334&gt;=INDEX(Paramètres!$J$7:$J$41,$AB334),$AC334&lt;=INDEX(Paramètres!$K$7:$K$41,$AB334)))),AND(INDEX(Paramètres!$L$7:$L$41,$AB334)&gt;0,IF(INDEX(Paramètres!$L$7:$L$41,$AB334)&lt;=INDEX(Paramètres!$M$7:$M$41,$AB334),AND($AC334&gt;=INDEX(Paramètres!$L$7:$L$41,$AB334),$AC334&lt;=INDEX(Paramètres!$M$7:$M$41,$AB334)),OR($AC334&gt;=INDEX(Paramètres!$L$7:$L$41,$AB334),$AC334&lt;=INDEX(Paramètres!$M$7:$M$41,$AB334))))),1,0))</f>
        <v>0</v>
      </c>
      <c r="AE334" s="46">
        <f>IF($X334="",0,IF(INDEX(Fertilisants!$C$6:$C$45,$X334)="Oui",1,0))</f>
        <v>0</v>
      </c>
      <c r="AF334" s="46" t="str">
        <f t="shared" si="44"/>
        <v/>
      </c>
      <c r="AG334" s="46" t="str">
        <f t="shared" si="45"/>
        <v/>
      </c>
      <c r="AH334" s="46" t="str">
        <f t="shared" si="46"/>
        <v/>
      </c>
      <c r="AI334" s="46" t="str">
        <f t="shared" si="47"/>
        <v/>
      </c>
    </row>
    <row r="335" spans="1:35" ht="18" customHeight="1" x14ac:dyDescent="0.25">
      <c r="A335" s="42" t="str">
        <f>IF(B335="","",COUNT($B$6:B335))</f>
        <v/>
      </c>
      <c r="B335" s="26"/>
      <c r="C335" s="5"/>
      <c r="D335" s="28" t="str">
        <f>IF($W335="","",INDEX(Îlots!$N$6:$N$65,$W335))</f>
        <v/>
      </c>
      <c r="E335" s="5"/>
      <c r="F335" s="5"/>
      <c r="G335" s="30" t="str">
        <f>IF($X335="","",INDEX(Fertilisants!$B$6:$B$45,$X335))</f>
        <v/>
      </c>
      <c r="H335" s="43"/>
      <c r="I335" s="44"/>
      <c r="J335" s="30" t="str">
        <f>IF($X335="","",INDEX(Fertilisants!$D$6:$D$45,$X335))</f>
        <v/>
      </c>
      <c r="K335" s="35" t="str">
        <f t="shared" si="40"/>
        <v/>
      </c>
      <c r="L335" s="36" t="str">
        <f>IF(OR($I335="",$X335=""),"",$I335*N(INDEX(Fertilisants!$E$6:$E$45,$X335)))</f>
        <v/>
      </c>
      <c r="M335" s="36" t="str">
        <f>IF(OR($I335="",$X335=""),"",$I335*N(INDEX(Fertilisants!$G$6:$G$45,$X335)))</f>
        <v/>
      </c>
      <c r="N335" s="36" t="str">
        <f>IF(OR($I335="",$X335=""),"",$I335*N(INDEX(Fertilisants!$H$6:$H$45,$X335)))</f>
        <v/>
      </c>
      <c r="O335" s="36" t="str">
        <f>IF(OR($I335="",$X335=""),"",$I335*N(INDEX(Fertilisants!$I$6:$I$45,$X335)))</f>
        <v/>
      </c>
      <c r="P335" s="36" t="str">
        <f t="shared" si="41"/>
        <v/>
      </c>
      <c r="Q335" s="5"/>
      <c r="R335" s="5"/>
      <c r="S335" s="8"/>
      <c r="T335" s="45" t="str">
        <f t="shared" si="42"/>
        <v/>
      </c>
      <c r="U335" s="5"/>
      <c r="W335" s="46" t="str">
        <f>IF($C335="","",IFERROR(MATCH($C335,Îlots!$C$6:$C$65,0),""))</f>
        <v/>
      </c>
      <c r="X335" s="46" t="str">
        <f>IF($F335="","",IFERROR(MATCH($F335,Fertilisants!$A$6:$A$45,0),""))</f>
        <v/>
      </c>
      <c r="Y335" s="46" t="str">
        <f>IF($W335="","",INDEX(Îlots!$D$6:$D$65,$W335))</f>
        <v/>
      </c>
      <c r="Z335" s="46" t="str">
        <f>IF($W335="","",INDEX(Îlots!$F$6:$F$65,$W335))</f>
        <v/>
      </c>
      <c r="AA335" s="46" t="str">
        <f>IF($W335="","",IF($E335=ApportCouvert,OccCouvert,INDEX(Îlots!$O$6:$O$65,$W335)))</f>
        <v/>
      </c>
      <c r="AB335" s="46" t="str">
        <f>IF(OR($AA335="",$G335="",$Z335="Non"),"",IFERROR(MATCH($AA335&amp;" | "&amp;$G335,Paramètres!$I$7:$I$41,0),""))</f>
        <v/>
      </c>
      <c r="AC335" s="46" t="str">
        <f t="shared" si="43"/>
        <v/>
      </c>
      <c r="AD335" s="46">
        <f>IF(OR($AB335="",$AC335=""),0,IF(OR(AND(INDEX(Paramètres!$J$7:$J$41,$AB335)&gt;0,IF(INDEX(Paramètres!$J$7:$J$41,$AB335)&lt;=INDEX(Paramètres!$K$7:$K$41,$AB335),AND($AC335&gt;=INDEX(Paramètres!$J$7:$J$41,$AB335),$AC335&lt;=INDEX(Paramètres!$K$7:$K$41,$AB335)),OR($AC335&gt;=INDEX(Paramètres!$J$7:$J$41,$AB335),$AC335&lt;=INDEX(Paramètres!$K$7:$K$41,$AB335)))),AND(INDEX(Paramètres!$L$7:$L$41,$AB335)&gt;0,IF(INDEX(Paramètres!$L$7:$L$41,$AB335)&lt;=INDEX(Paramètres!$M$7:$M$41,$AB335),AND($AC335&gt;=INDEX(Paramètres!$L$7:$L$41,$AB335),$AC335&lt;=INDEX(Paramètres!$M$7:$M$41,$AB335)),OR($AC335&gt;=INDEX(Paramètres!$L$7:$L$41,$AB335),$AC335&lt;=INDEX(Paramètres!$M$7:$M$41,$AB335))))),1,0))</f>
        <v>0</v>
      </c>
      <c r="AE335" s="46">
        <f>IF($X335="",0,IF(INDEX(Fertilisants!$C$6:$C$45,$X335)="Oui",1,0))</f>
        <v>0</v>
      </c>
      <c r="AF335" s="46" t="str">
        <f t="shared" si="44"/>
        <v/>
      </c>
      <c r="AG335" s="46" t="str">
        <f t="shared" si="45"/>
        <v/>
      </c>
      <c r="AH335" s="46" t="str">
        <f t="shared" si="46"/>
        <v/>
      </c>
      <c r="AI335" s="46" t="str">
        <f t="shared" si="47"/>
        <v/>
      </c>
    </row>
    <row r="336" spans="1:35" ht="18" customHeight="1" x14ac:dyDescent="0.25">
      <c r="A336" s="42" t="str">
        <f>IF(B336="","",COUNT($B$6:B336))</f>
        <v/>
      </c>
      <c r="B336" s="26"/>
      <c r="C336" s="5"/>
      <c r="D336" s="28" t="str">
        <f>IF($W336="","",INDEX(Îlots!$N$6:$N$65,$W336))</f>
        <v/>
      </c>
      <c r="E336" s="5"/>
      <c r="F336" s="5"/>
      <c r="G336" s="30" t="str">
        <f>IF($X336="","",INDEX(Fertilisants!$B$6:$B$45,$X336))</f>
        <v/>
      </c>
      <c r="H336" s="43"/>
      <c r="I336" s="44"/>
      <c r="J336" s="30" t="str">
        <f>IF($X336="","",INDEX(Fertilisants!$D$6:$D$45,$X336))</f>
        <v/>
      </c>
      <c r="K336" s="35" t="str">
        <f t="shared" si="40"/>
        <v/>
      </c>
      <c r="L336" s="36" t="str">
        <f>IF(OR($I336="",$X336=""),"",$I336*N(INDEX(Fertilisants!$E$6:$E$45,$X336)))</f>
        <v/>
      </c>
      <c r="M336" s="36" t="str">
        <f>IF(OR($I336="",$X336=""),"",$I336*N(INDEX(Fertilisants!$G$6:$G$45,$X336)))</f>
        <v/>
      </c>
      <c r="N336" s="36" t="str">
        <f>IF(OR($I336="",$X336=""),"",$I336*N(INDEX(Fertilisants!$H$6:$H$45,$X336)))</f>
        <v/>
      </c>
      <c r="O336" s="36" t="str">
        <f>IF(OR($I336="",$X336=""),"",$I336*N(INDEX(Fertilisants!$I$6:$I$45,$X336)))</f>
        <v/>
      </c>
      <c r="P336" s="36" t="str">
        <f t="shared" si="41"/>
        <v/>
      </c>
      <c r="Q336" s="5"/>
      <c r="R336" s="5"/>
      <c r="S336" s="8"/>
      <c r="T336" s="45" t="str">
        <f t="shared" si="42"/>
        <v/>
      </c>
      <c r="U336" s="5"/>
      <c r="W336" s="46" t="str">
        <f>IF($C336="","",IFERROR(MATCH($C336,Îlots!$C$6:$C$65,0),""))</f>
        <v/>
      </c>
      <c r="X336" s="46" t="str">
        <f>IF($F336="","",IFERROR(MATCH($F336,Fertilisants!$A$6:$A$45,0),""))</f>
        <v/>
      </c>
      <c r="Y336" s="46" t="str">
        <f>IF($W336="","",INDEX(Îlots!$D$6:$D$65,$W336))</f>
        <v/>
      </c>
      <c r="Z336" s="46" t="str">
        <f>IF($W336="","",INDEX(Îlots!$F$6:$F$65,$W336))</f>
        <v/>
      </c>
      <c r="AA336" s="46" t="str">
        <f>IF($W336="","",IF($E336=ApportCouvert,OccCouvert,INDEX(Îlots!$O$6:$O$65,$W336)))</f>
        <v/>
      </c>
      <c r="AB336" s="46" t="str">
        <f>IF(OR($AA336="",$G336="",$Z336="Non"),"",IFERROR(MATCH($AA336&amp;" | "&amp;$G336,Paramètres!$I$7:$I$41,0),""))</f>
        <v/>
      </c>
      <c r="AC336" s="46" t="str">
        <f t="shared" si="43"/>
        <v/>
      </c>
      <c r="AD336" s="46">
        <f>IF(OR($AB336="",$AC336=""),0,IF(OR(AND(INDEX(Paramètres!$J$7:$J$41,$AB336)&gt;0,IF(INDEX(Paramètres!$J$7:$J$41,$AB336)&lt;=INDEX(Paramètres!$K$7:$K$41,$AB336),AND($AC336&gt;=INDEX(Paramètres!$J$7:$J$41,$AB336),$AC336&lt;=INDEX(Paramètres!$K$7:$K$41,$AB336)),OR($AC336&gt;=INDEX(Paramètres!$J$7:$J$41,$AB336),$AC336&lt;=INDEX(Paramètres!$K$7:$K$41,$AB336)))),AND(INDEX(Paramètres!$L$7:$L$41,$AB336)&gt;0,IF(INDEX(Paramètres!$L$7:$L$41,$AB336)&lt;=INDEX(Paramètres!$M$7:$M$41,$AB336),AND($AC336&gt;=INDEX(Paramètres!$L$7:$L$41,$AB336),$AC336&lt;=INDEX(Paramètres!$M$7:$M$41,$AB336)),OR($AC336&gt;=INDEX(Paramètres!$L$7:$L$41,$AB336),$AC336&lt;=INDEX(Paramètres!$M$7:$M$41,$AB336))))),1,0))</f>
        <v>0</v>
      </c>
      <c r="AE336" s="46">
        <f>IF($X336="",0,IF(INDEX(Fertilisants!$C$6:$C$45,$X336)="Oui",1,0))</f>
        <v>0</v>
      </c>
      <c r="AF336" s="46" t="str">
        <f t="shared" si="44"/>
        <v/>
      </c>
      <c r="AG336" s="46" t="str">
        <f t="shared" si="45"/>
        <v/>
      </c>
      <c r="AH336" s="46" t="str">
        <f t="shared" si="46"/>
        <v/>
      </c>
      <c r="AI336" s="46" t="str">
        <f t="shared" si="47"/>
        <v/>
      </c>
    </row>
    <row r="337" spans="1:35" ht="18" customHeight="1" x14ac:dyDescent="0.25">
      <c r="A337" s="42" t="str">
        <f>IF(B337="","",COUNT($B$6:B337))</f>
        <v/>
      </c>
      <c r="B337" s="26"/>
      <c r="C337" s="5"/>
      <c r="D337" s="28" t="str">
        <f>IF($W337="","",INDEX(Îlots!$N$6:$N$65,$W337))</f>
        <v/>
      </c>
      <c r="E337" s="5"/>
      <c r="F337" s="5"/>
      <c r="G337" s="30" t="str">
        <f>IF($X337="","",INDEX(Fertilisants!$B$6:$B$45,$X337))</f>
        <v/>
      </c>
      <c r="H337" s="43"/>
      <c r="I337" s="44"/>
      <c r="J337" s="30" t="str">
        <f>IF($X337="","",INDEX(Fertilisants!$D$6:$D$45,$X337))</f>
        <v/>
      </c>
      <c r="K337" s="35" t="str">
        <f t="shared" si="40"/>
        <v/>
      </c>
      <c r="L337" s="36" t="str">
        <f>IF(OR($I337="",$X337=""),"",$I337*N(INDEX(Fertilisants!$E$6:$E$45,$X337)))</f>
        <v/>
      </c>
      <c r="M337" s="36" t="str">
        <f>IF(OR($I337="",$X337=""),"",$I337*N(INDEX(Fertilisants!$G$6:$G$45,$X337)))</f>
        <v/>
      </c>
      <c r="N337" s="36" t="str">
        <f>IF(OR($I337="",$X337=""),"",$I337*N(INDEX(Fertilisants!$H$6:$H$45,$X337)))</f>
        <v/>
      </c>
      <c r="O337" s="36" t="str">
        <f>IF(OR($I337="",$X337=""),"",$I337*N(INDEX(Fertilisants!$I$6:$I$45,$X337)))</f>
        <v/>
      </c>
      <c r="P337" s="36" t="str">
        <f t="shared" si="41"/>
        <v/>
      </c>
      <c r="Q337" s="5"/>
      <c r="R337" s="5"/>
      <c r="S337" s="8"/>
      <c r="T337" s="45" t="str">
        <f t="shared" si="42"/>
        <v/>
      </c>
      <c r="U337" s="5"/>
      <c r="W337" s="46" t="str">
        <f>IF($C337="","",IFERROR(MATCH($C337,Îlots!$C$6:$C$65,0),""))</f>
        <v/>
      </c>
      <c r="X337" s="46" t="str">
        <f>IF($F337="","",IFERROR(MATCH($F337,Fertilisants!$A$6:$A$45,0),""))</f>
        <v/>
      </c>
      <c r="Y337" s="46" t="str">
        <f>IF($W337="","",INDEX(Îlots!$D$6:$D$65,$W337))</f>
        <v/>
      </c>
      <c r="Z337" s="46" t="str">
        <f>IF($W337="","",INDEX(Îlots!$F$6:$F$65,$W337))</f>
        <v/>
      </c>
      <c r="AA337" s="46" t="str">
        <f>IF($W337="","",IF($E337=ApportCouvert,OccCouvert,INDEX(Îlots!$O$6:$O$65,$W337)))</f>
        <v/>
      </c>
      <c r="AB337" s="46" t="str">
        <f>IF(OR($AA337="",$G337="",$Z337="Non"),"",IFERROR(MATCH($AA337&amp;" | "&amp;$G337,Paramètres!$I$7:$I$41,0),""))</f>
        <v/>
      </c>
      <c r="AC337" s="46" t="str">
        <f t="shared" si="43"/>
        <v/>
      </c>
      <c r="AD337" s="46">
        <f>IF(OR($AB337="",$AC337=""),0,IF(OR(AND(INDEX(Paramètres!$J$7:$J$41,$AB337)&gt;0,IF(INDEX(Paramètres!$J$7:$J$41,$AB337)&lt;=INDEX(Paramètres!$K$7:$K$41,$AB337),AND($AC337&gt;=INDEX(Paramètres!$J$7:$J$41,$AB337),$AC337&lt;=INDEX(Paramètres!$K$7:$K$41,$AB337)),OR($AC337&gt;=INDEX(Paramètres!$J$7:$J$41,$AB337),$AC337&lt;=INDEX(Paramètres!$K$7:$K$41,$AB337)))),AND(INDEX(Paramètres!$L$7:$L$41,$AB337)&gt;0,IF(INDEX(Paramètres!$L$7:$L$41,$AB337)&lt;=INDEX(Paramètres!$M$7:$M$41,$AB337),AND($AC337&gt;=INDEX(Paramètres!$L$7:$L$41,$AB337),$AC337&lt;=INDEX(Paramètres!$M$7:$M$41,$AB337)),OR($AC337&gt;=INDEX(Paramètres!$L$7:$L$41,$AB337),$AC337&lt;=INDEX(Paramètres!$M$7:$M$41,$AB337))))),1,0))</f>
        <v>0</v>
      </c>
      <c r="AE337" s="46">
        <f>IF($X337="",0,IF(INDEX(Fertilisants!$C$6:$C$45,$X337)="Oui",1,0))</f>
        <v>0</v>
      </c>
      <c r="AF337" s="46" t="str">
        <f t="shared" si="44"/>
        <v/>
      </c>
      <c r="AG337" s="46" t="str">
        <f t="shared" si="45"/>
        <v/>
      </c>
      <c r="AH337" s="46" t="str">
        <f t="shared" si="46"/>
        <v/>
      </c>
      <c r="AI337" s="46" t="str">
        <f t="shared" si="47"/>
        <v/>
      </c>
    </row>
    <row r="338" spans="1:35" ht="18" customHeight="1" x14ac:dyDescent="0.25">
      <c r="A338" s="42" t="str">
        <f>IF(B338="","",COUNT($B$6:B338))</f>
        <v/>
      </c>
      <c r="B338" s="26"/>
      <c r="C338" s="5"/>
      <c r="D338" s="28" t="str">
        <f>IF($W338="","",INDEX(Îlots!$N$6:$N$65,$W338))</f>
        <v/>
      </c>
      <c r="E338" s="5"/>
      <c r="F338" s="5"/>
      <c r="G338" s="30" t="str">
        <f>IF($X338="","",INDEX(Fertilisants!$B$6:$B$45,$X338))</f>
        <v/>
      </c>
      <c r="H338" s="43"/>
      <c r="I338" s="44"/>
      <c r="J338" s="30" t="str">
        <f>IF($X338="","",INDEX(Fertilisants!$D$6:$D$45,$X338))</f>
        <v/>
      </c>
      <c r="K338" s="35" t="str">
        <f t="shared" si="40"/>
        <v/>
      </c>
      <c r="L338" s="36" t="str">
        <f>IF(OR($I338="",$X338=""),"",$I338*N(INDEX(Fertilisants!$E$6:$E$45,$X338)))</f>
        <v/>
      </c>
      <c r="M338" s="36" t="str">
        <f>IF(OR($I338="",$X338=""),"",$I338*N(INDEX(Fertilisants!$G$6:$G$45,$X338)))</f>
        <v/>
      </c>
      <c r="N338" s="36" t="str">
        <f>IF(OR($I338="",$X338=""),"",$I338*N(INDEX(Fertilisants!$H$6:$H$45,$X338)))</f>
        <v/>
      </c>
      <c r="O338" s="36" t="str">
        <f>IF(OR($I338="",$X338=""),"",$I338*N(INDEX(Fertilisants!$I$6:$I$45,$X338)))</f>
        <v/>
      </c>
      <c r="P338" s="36" t="str">
        <f t="shared" si="41"/>
        <v/>
      </c>
      <c r="Q338" s="5"/>
      <c r="R338" s="5"/>
      <c r="S338" s="8"/>
      <c r="T338" s="45" t="str">
        <f t="shared" si="42"/>
        <v/>
      </c>
      <c r="U338" s="5"/>
      <c r="W338" s="46" t="str">
        <f>IF($C338="","",IFERROR(MATCH($C338,Îlots!$C$6:$C$65,0),""))</f>
        <v/>
      </c>
      <c r="X338" s="46" t="str">
        <f>IF($F338="","",IFERROR(MATCH($F338,Fertilisants!$A$6:$A$45,0),""))</f>
        <v/>
      </c>
      <c r="Y338" s="46" t="str">
        <f>IF($W338="","",INDEX(Îlots!$D$6:$D$65,$W338))</f>
        <v/>
      </c>
      <c r="Z338" s="46" t="str">
        <f>IF($W338="","",INDEX(Îlots!$F$6:$F$65,$W338))</f>
        <v/>
      </c>
      <c r="AA338" s="46" t="str">
        <f>IF($W338="","",IF($E338=ApportCouvert,OccCouvert,INDEX(Îlots!$O$6:$O$65,$W338)))</f>
        <v/>
      </c>
      <c r="AB338" s="46" t="str">
        <f>IF(OR($AA338="",$G338="",$Z338="Non"),"",IFERROR(MATCH($AA338&amp;" | "&amp;$G338,Paramètres!$I$7:$I$41,0),""))</f>
        <v/>
      </c>
      <c r="AC338" s="46" t="str">
        <f t="shared" si="43"/>
        <v/>
      </c>
      <c r="AD338" s="46">
        <f>IF(OR($AB338="",$AC338=""),0,IF(OR(AND(INDEX(Paramètres!$J$7:$J$41,$AB338)&gt;0,IF(INDEX(Paramètres!$J$7:$J$41,$AB338)&lt;=INDEX(Paramètres!$K$7:$K$41,$AB338),AND($AC338&gt;=INDEX(Paramètres!$J$7:$J$41,$AB338),$AC338&lt;=INDEX(Paramètres!$K$7:$K$41,$AB338)),OR($AC338&gt;=INDEX(Paramètres!$J$7:$J$41,$AB338),$AC338&lt;=INDEX(Paramètres!$K$7:$K$41,$AB338)))),AND(INDEX(Paramètres!$L$7:$L$41,$AB338)&gt;0,IF(INDEX(Paramètres!$L$7:$L$41,$AB338)&lt;=INDEX(Paramètres!$M$7:$M$41,$AB338),AND($AC338&gt;=INDEX(Paramètres!$L$7:$L$41,$AB338),$AC338&lt;=INDEX(Paramètres!$M$7:$M$41,$AB338)),OR($AC338&gt;=INDEX(Paramètres!$L$7:$L$41,$AB338),$AC338&lt;=INDEX(Paramètres!$M$7:$M$41,$AB338))))),1,0))</f>
        <v>0</v>
      </c>
      <c r="AE338" s="46">
        <f>IF($X338="",0,IF(INDEX(Fertilisants!$C$6:$C$45,$X338)="Oui",1,0))</f>
        <v>0</v>
      </c>
      <c r="AF338" s="46" t="str">
        <f t="shared" si="44"/>
        <v/>
      </c>
      <c r="AG338" s="46" t="str">
        <f t="shared" si="45"/>
        <v/>
      </c>
      <c r="AH338" s="46" t="str">
        <f t="shared" si="46"/>
        <v/>
      </c>
      <c r="AI338" s="46" t="str">
        <f t="shared" si="47"/>
        <v/>
      </c>
    </row>
    <row r="339" spans="1:35" ht="18" customHeight="1" x14ac:dyDescent="0.25">
      <c r="A339" s="42" t="str">
        <f>IF(B339="","",COUNT($B$6:B339))</f>
        <v/>
      </c>
      <c r="B339" s="26"/>
      <c r="C339" s="5"/>
      <c r="D339" s="28" t="str">
        <f>IF($W339="","",INDEX(Îlots!$N$6:$N$65,$W339))</f>
        <v/>
      </c>
      <c r="E339" s="5"/>
      <c r="F339" s="5"/>
      <c r="G339" s="30" t="str">
        <f>IF($X339="","",INDEX(Fertilisants!$B$6:$B$45,$X339))</f>
        <v/>
      </c>
      <c r="H339" s="43"/>
      <c r="I339" s="44"/>
      <c r="J339" s="30" t="str">
        <f>IF($X339="","",INDEX(Fertilisants!$D$6:$D$45,$X339))</f>
        <v/>
      </c>
      <c r="K339" s="35" t="str">
        <f t="shared" si="40"/>
        <v/>
      </c>
      <c r="L339" s="36" t="str">
        <f>IF(OR($I339="",$X339=""),"",$I339*N(INDEX(Fertilisants!$E$6:$E$45,$X339)))</f>
        <v/>
      </c>
      <c r="M339" s="36" t="str">
        <f>IF(OR($I339="",$X339=""),"",$I339*N(INDEX(Fertilisants!$G$6:$G$45,$X339)))</f>
        <v/>
      </c>
      <c r="N339" s="36" t="str">
        <f>IF(OR($I339="",$X339=""),"",$I339*N(INDEX(Fertilisants!$H$6:$H$45,$X339)))</f>
        <v/>
      </c>
      <c r="O339" s="36" t="str">
        <f>IF(OR($I339="",$X339=""),"",$I339*N(INDEX(Fertilisants!$I$6:$I$45,$X339)))</f>
        <v/>
      </c>
      <c r="P339" s="36" t="str">
        <f t="shared" si="41"/>
        <v/>
      </c>
      <c r="Q339" s="5"/>
      <c r="R339" s="5"/>
      <c r="S339" s="8"/>
      <c r="T339" s="45" t="str">
        <f t="shared" si="42"/>
        <v/>
      </c>
      <c r="U339" s="5"/>
      <c r="W339" s="46" t="str">
        <f>IF($C339="","",IFERROR(MATCH($C339,Îlots!$C$6:$C$65,0),""))</f>
        <v/>
      </c>
      <c r="X339" s="46" t="str">
        <f>IF($F339="","",IFERROR(MATCH($F339,Fertilisants!$A$6:$A$45,0),""))</f>
        <v/>
      </c>
      <c r="Y339" s="46" t="str">
        <f>IF($W339="","",INDEX(Îlots!$D$6:$D$65,$W339))</f>
        <v/>
      </c>
      <c r="Z339" s="46" t="str">
        <f>IF($W339="","",INDEX(Îlots!$F$6:$F$65,$W339))</f>
        <v/>
      </c>
      <c r="AA339" s="46" t="str">
        <f>IF($W339="","",IF($E339=ApportCouvert,OccCouvert,INDEX(Îlots!$O$6:$O$65,$W339)))</f>
        <v/>
      </c>
      <c r="AB339" s="46" t="str">
        <f>IF(OR($AA339="",$G339="",$Z339="Non"),"",IFERROR(MATCH($AA339&amp;" | "&amp;$G339,Paramètres!$I$7:$I$41,0),""))</f>
        <v/>
      </c>
      <c r="AC339" s="46" t="str">
        <f t="shared" si="43"/>
        <v/>
      </c>
      <c r="AD339" s="46">
        <f>IF(OR($AB339="",$AC339=""),0,IF(OR(AND(INDEX(Paramètres!$J$7:$J$41,$AB339)&gt;0,IF(INDEX(Paramètres!$J$7:$J$41,$AB339)&lt;=INDEX(Paramètres!$K$7:$K$41,$AB339),AND($AC339&gt;=INDEX(Paramètres!$J$7:$J$41,$AB339),$AC339&lt;=INDEX(Paramètres!$K$7:$K$41,$AB339)),OR($AC339&gt;=INDEX(Paramètres!$J$7:$J$41,$AB339),$AC339&lt;=INDEX(Paramètres!$K$7:$K$41,$AB339)))),AND(INDEX(Paramètres!$L$7:$L$41,$AB339)&gt;0,IF(INDEX(Paramètres!$L$7:$L$41,$AB339)&lt;=INDEX(Paramètres!$M$7:$M$41,$AB339),AND($AC339&gt;=INDEX(Paramètres!$L$7:$L$41,$AB339),$AC339&lt;=INDEX(Paramètres!$M$7:$M$41,$AB339)),OR($AC339&gt;=INDEX(Paramètres!$L$7:$L$41,$AB339),$AC339&lt;=INDEX(Paramètres!$M$7:$M$41,$AB339))))),1,0))</f>
        <v>0</v>
      </c>
      <c r="AE339" s="46">
        <f>IF($X339="",0,IF(INDEX(Fertilisants!$C$6:$C$45,$X339)="Oui",1,0))</f>
        <v>0</v>
      </c>
      <c r="AF339" s="46" t="str">
        <f t="shared" si="44"/>
        <v/>
      </c>
      <c r="AG339" s="46" t="str">
        <f t="shared" si="45"/>
        <v/>
      </c>
      <c r="AH339" s="46" t="str">
        <f t="shared" si="46"/>
        <v/>
      </c>
      <c r="AI339" s="46" t="str">
        <f t="shared" si="47"/>
        <v/>
      </c>
    </row>
    <row r="340" spans="1:35" ht="18" customHeight="1" x14ac:dyDescent="0.25">
      <c r="A340" s="42" t="str">
        <f>IF(B340="","",COUNT($B$6:B340))</f>
        <v/>
      </c>
      <c r="B340" s="26"/>
      <c r="C340" s="5"/>
      <c r="D340" s="28" t="str">
        <f>IF($W340="","",INDEX(Îlots!$N$6:$N$65,$W340))</f>
        <v/>
      </c>
      <c r="E340" s="5"/>
      <c r="F340" s="5"/>
      <c r="G340" s="30" t="str">
        <f>IF($X340="","",INDEX(Fertilisants!$B$6:$B$45,$X340))</f>
        <v/>
      </c>
      <c r="H340" s="43"/>
      <c r="I340" s="44"/>
      <c r="J340" s="30" t="str">
        <f>IF($X340="","",INDEX(Fertilisants!$D$6:$D$45,$X340))</f>
        <v/>
      </c>
      <c r="K340" s="35" t="str">
        <f t="shared" si="40"/>
        <v/>
      </c>
      <c r="L340" s="36" t="str">
        <f>IF(OR($I340="",$X340=""),"",$I340*N(INDEX(Fertilisants!$E$6:$E$45,$X340)))</f>
        <v/>
      </c>
      <c r="M340" s="36" t="str">
        <f>IF(OR($I340="",$X340=""),"",$I340*N(INDEX(Fertilisants!$G$6:$G$45,$X340)))</f>
        <v/>
      </c>
      <c r="N340" s="36" t="str">
        <f>IF(OR($I340="",$X340=""),"",$I340*N(INDEX(Fertilisants!$H$6:$H$45,$X340)))</f>
        <v/>
      </c>
      <c r="O340" s="36" t="str">
        <f>IF(OR($I340="",$X340=""),"",$I340*N(INDEX(Fertilisants!$I$6:$I$45,$X340)))</f>
        <v/>
      </c>
      <c r="P340" s="36" t="str">
        <f t="shared" si="41"/>
        <v/>
      </c>
      <c r="Q340" s="5"/>
      <c r="R340" s="5"/>
      <c r="S340" s="8"/>
      <c r="T340" s="45" t="str">
        <f t="shared" si="42"/>
        <v/>
      </c>
      <c r="U340" s="5"/>
      <c r="W340" s="46" t="str">
        <f>IF($C340="","",IFERROR(MATCH($C340,Îlots!$C$6:$C$65,0),""))</f>
        <v/>
      </c>
      <c r="X340" s="46" t="str">
        <f>IF($F340="","",IFERROR(MATCH($F340,Fertilisants!$A$6:$A$45,0),""))</f>
        <v/>
      </c>
      <c r="Y340" s="46" t="str">
        <f>IF($W340="","",INDEX(Îlots!$D$6:$D$65,$W340))</f>
        <v/>
      </c>
      <c r="Z340" s="46" t="str">
        <f>IF($W340="","",INDEX(Îlots!$F$6:$F$65,$W340))</f>
        <v/>
      </c>
      <c r="AA340" s="46" t="str">
        <f>IF($W340="","",IF($E340=ApportCouvert,OccCouvert,INDEX(Îlots!$O$6:$O$65,$W340)))</f>
        <v/>
      </c>
      <c r="AB340" s="46" t="str">
        <f>IF(OR($AA340="",$G340="",$Z340="Non"),"",IFERROR(MATCH($AA340&amp;" | "&amp;$G340,Paramètres!$I$7:$I$41,0),""))</f>
        <v/>
      </c>
      <c r="AC340" s="46" t="str">
        <f t="shared" si="43"/>
        <v/>
      </c>
      <c r="AD340" s="46">
        <f>IF(OR($AB340="",$AC340=""),0,IF(OR(AND(INDEX(Paramètres!$J$7:$J$41,$AB340)&gt;0,IF(INDEX(Paramètres!$J$7:$J$41,$AB340)&lt;=INDEX(Paramètres!$K$7:$K$41,$AB340),AND($AC340&gt;=INDEX(Paramètres!$J$7:$J$41,$AB340),$AC340&lt;=INDEX(Paramètres!$K$7:$K$41,$AB340)),OR($AC340&gt;=INDEX(Paramètres!$J$7:$J$41,$AB340),$AC340&lt;=INDEX(Paramètres!$K$7:$K$41,$AB340)))),AND(INDEX(Paramètres!$L$7:$L$41,$AB340)&gt;0,IF(INDEX(Paramètres!$L$7:$L$41,$AB340)&lt;=INDEX(Paramètres!$M$7:$M$41,$AB340),AND($AC340&gt;=INDEX(Paramètres!$L$7:$L$41,$AB340),$AC340&lt;=INDEX(Paramètres!$M$7:$M$41,$AB340)),OR($AC340&gt;=INDEX(Paramètres!$L$7:$L$41,$AB340),$AC340&lt;=INDEX(Paramètres!$M$7:$M$41,$AB340))))),1,0))</f>
        <v>0</v>
      </c>
      <c r="AE340" s="46">
        <f>IF($X340="",0,IF(INDEX(Fertilisants!$C$6:$C$45,$X340)="Oui",1,0))</f>
        <v>0</v>
      </c>
      <c r="AF340" s="46" t="str">
        <f t="shared" si="44"/>
        <v/>
      </c>
      <c r="AG340" s="46" t="str">
        <f t="shared" si="45"/>
        <v/>
      </c>
      <c r="AH340" s="46" t="str">
        <f t="shared" si="46"/>
        <v/>
      </c>
      <c r="AI340" s="46" t="str">
        <f t="shared" si="47"/>
        <v/>
      </c>
    </row>
    <row r="341" spans="1:35" ht="18" customHeight="1" x14ac:dyDescent="0.25">
      <c r="A341" s="42" t="str">
        <f>IF(B341="","",COUNT($B$6:B341))</f>
        <v/>
      </c>
      <c r="B341" s="26"/>
      <c r="C341" s="5"/>
      <c r="D341" s="28" t="str">
        <f>IF($W341="","",INDEX(Îlots!$N$6:$N$65,$W341))</f>
        <v/>
      </c>
      <c r="E341" s="5"/>
      <c r="F341" s="5"/>
      <c r="G341" s="30" t="str">
        <f>IF($X341="","",INDEX(Fertilisants!$B$6:$B$45,$X341))</f>
        <v/>
      </c>
      <c r="H341" s="43"/>
      <c r="I341" s="44"/>
      <c r="J341" s="30" t="str">
        <f>IF($X341="","",INDEX(Fertilisants!$D$6:$D$45,$X341))</f>
        <v/>
      </c>
      <c r="K341" s="35" t="str">
        <f t="shared" si="40"/>
        <v/>
      </c>
      <c r="L341" s="36" t="str">
        <f>IF(OR($I341="",$X341=""),"",$I341*N(INDEX(Fertilisants!$E$6:$E$45,$X341)))</f>
        <v/>
      </c>
      <c r="M341" s="36" t="str">
        <f>IF(OR($I341="",$X341=""),"",$I341*N(INDEX(Fertilisants!$G$6:$G$45,$X341)))</f>
        <v/>
      </c>
      <c r="N341" s="36" t="str">
        <f>IF(OR($I341="",$X341=""),"",$I341*N(INDEX(Fertilisants!$H$6:$H$45,$X341)))</f>
        <v/>
      </c>
      <c r="O341" s="36" t="str">
        <f>IF(OR($I341="",$X341=""),"",$I341*N(INDEX(Fertilisants!$I$6:$I$45,$X341)))</f>
        <v/>
      </c>
      <c r="P341" s="36" t="str">
        <f t="shared" si="41"/>
        <v/>
      </c>
      <c r="Q341" s="5"/>
      <c r="R341" s="5"/>
      <c r="S341" s="8"/>
      <c r="T341" s="45" t="str">
        <f t="shared" si="42"/>
        <v/>
      </c>
      <c r="U341" s="5"/>
      <c r="W341" s="46" t="str">
        <f>IF($C341="","",IFERROR(MATCH($C341,Îlots!$C$6:$C$65,0),""))</f>
        <v/>
      </c>
      <c r="X341" s="46" t="str">
        <f>IF($F341="","",IFERROR(MATCH($F341,Fertilisants!$A$6:$A$45,0),""))</f>
        <v/>
      </c>
      <c r="Y341" s="46" t="str">
        <f>IF($W341="","",INDEX(Îlots!$D$6:$D$65,$W341))</f>
        <v/>
      </c>
      <c r="Z341" s="46" t="str">
        <f>IF($W341="","",INDEX(Îlots!$F$6:$F$65,$W341))</f>
        <v/>
      </c>
      <c r="AA341" s="46" t="str">
        <f>IF($W341="","",IF($E341=ApportCouvert,OccCouvert,INDEX(Îlots!$O$6:$O$65,$W341)))</f>
        <v/>
      </c>
      <c r="AB341" s="46" t="str">
        <f>IF(OR($AA341="",$G341="",$Z341="Non"),"",IFERROR(MATCH($AA341&amp;" | "&amp;$G341,Paramètres!$I$7:$I$41,0),""))</f>
        <v/>
      </c>
      <c r="AC341" s="46" t="str">
        <f t="shared" si="43"/>
        <v/>
      </c>
      <c r="AD341" s="46">
        <f>IF(OR($AB341="",$AC341=""),0,IF(OR(AND(INDEX(Paramètres!$J$7:$J$41,$AB341)&gt;0,IF(INDEX(Paramètres!$J$7:$J$41,$AB341)&lt;=INDEX(Paramètres!$K$7:$K$41,$AB341),AND($AC341&gt;=INDEX(Paramètres!$J$7:$J$41,$AB341),$AC341&lt;=INDEX(Paramètres!$K$7:$K$41,$AB341)),OR($AC341&gt;=INDEX(Paramètres!$J$7:$J$41,$AB341),$AC341&lt;=INDEX(Paramètres!$K$7:$K$41,$AB341)))),AND(INDEX(Paramètres!$L$7:$L$41,$AB341)&gt;0,IF(INDEX(Paramètres!$L$7:$L$41,$AB341)&lt;=INDEX(Paramètres!$M$7:$M$41,$AB341),AND($AC341&gt;=INDEX(Paramètres!$L$7:$L$41,$AB341),$AC341&lt;=INDEX(Paramètres!$M$7:$M$41,$AB341)),OR($AC341&gt;=INDEX(Paramètres!$L$7:$L$41,$AB341),$AC341&lt;=INDEX(Paramètres!$M$7:$M$41,$AB341))))),1,0))</f>
        <v>0</v>
      </c>
      <c r="AE341" s="46">
        <f>IF($X341="",0,IF(INDEX(Fertilisants!$C$6:$C$45,$X341)="Oui",1,0))</f>
        <v>0</v>
      </c>
      <c r="AF341" s="46" t="str">
        <f t="shared" si="44"/>
        <v/>
      </c>
      <c r="AG341" s="46" t="str">
        <f t="shared" si="45"/>
        <v/>
      </c>
      <c r="AH341" s="46" t="str">
        <f t="shared" si="46"/>
        <v/>
      </c>
      <c r="AI341" s="46" t="str">
        <f t="shared" si="47"/>
        <v/>
      </c>
    </row>
    <row r="342" spans="1:35" ht="18" customHeight="1" x14ac:dyDescent="0.25">
      <c r="A342" s="42" t="str">
        <f>IF(B342="","",COUNT($B$6:B342))</f>
        <v/>
      </c>
      <c r="B342" s="26"/>
      <c r="C342" s="5"/>
      <c r="D342" s="28" t="str">
        <f>IF($W342="","",INDEX(Îlots!$N$6:$N$65,$W342))</f>
        <v/>
      </c>
      <c r="E342" s="5"/>
      <c r="F342" s="5"/>
      <c r="G342" s="30" t="str">
        <f>IF($X342="","",INDEX(Fertilisants!$B$6:$B$45,$X342))</f>
        <v/>
      </c>
      <c r="H342" s="43"/>
      <c r="I342" s="44"/>
      <c r="J342" s="30" t="str">
        <f>IF($X342="","",INDEX(Fertilisants!$D$6:$D$45,$X342))</f>
        <v/>
      </c>
      <c r="K342" s="35" t="str">
        <f t="shared" si="40"/>
        <v/>
      </c>
      <c r="L342" s="36" t="str">
        <f>IF(OR($I342="",$X342=""),"",$I342*N(INDEX(Fertilisants!$E$6:$E$45,$X342)))</f>
        <v/>
      </c>
      <c r="M342" s="36" t="str">
        <f>IF(OR($I342="",$X342=""),"",$I342*N(INDEX(Fertilisants!$G$6:$G$45,$X342)))</f>
        <v/>
      </c>
      <c r="N342" s="36" t="str">
        <f>IF(OR($I342="",$X342=""),"",$I342*N(INDEX(Fertilisants!$H$6:$H$45,$X342)))</f>
        <v/>
      </c>
      <c r="O342" s="36" t="str">
        <f>IF(OR($I342="",$X342=""),"",$I342*N(INDEX(Fertilisants!$I$6:$I$45,$X342)))</f>
        <v/>
      </c>
      <c r="P342" s="36" t="str">
        <f t="shared" si="41"/>
        <v/>
      </c>
      <c r="Q342" s="5"/>
      <c r="R342" s="5"/>
      <c r="S342" s="8"/>
      <c r="T342" s="45" t="str">
        <f t="shared" si="42"/>
        <v/>
      </c>
      <c r="U342" s="5"/>
      <c r="W342" s="46" t="str">
        <f>IF($C342="","",IFERROR(MATCH($C342,Îlots!$C$6:$C$65,0),""))</f>
        <v/>
      </c>
      <c r="X342" s="46" t="str">
        <f>IF($F342="","",IFERROR(MATCH($F342,Fertilisants!$A$6:$A$45,0),""))</f>
        <v/>
      </c>
      <c r="Y342" s="46" t="str">
        <f>IF($W342="","",INDEX(Îlots!$D$6:$D$65,$W342))</f>
        <v/>
      </c>
      <c r="Z342" s="46" t="str">
        <f>IF($W342="","",INDEX(Îlots!$F$6:$F$65,$W342))</f>
        <v/>
      </c>
      <c r="AA342" s="46" t="str">
        <f>IF($W342="","",IF($E342=ApportCouvert,OccCouvert,INDEX(Îlots!$O$6:$O$65,$W342)))</f>
        <v/>
      </c>
      <c r="AB342" s="46" t="str">
        <f>IF(OR($AA342="",$G342="",$Z342="Non"),"",IFERROR(MATCH($AA342&amp;" | "&amp;$G342,Paramètres!$I$7:$I$41,0),""))</f>
        <v/>
      </c>
      <c r="AC342" s="46" t="str">
        <f t="shared" si="43"/>
        <v/>
      </c>
      <c r="AD342" s="46">
        <f>IF(OR($AB342="",$AC342=""),0,IF(OR(AND(INDEX(Paramètres!$J$7:$J$41,$AB342)&gt;0,IF(INDEX(Paramètres!$J$7:$J$41,$AB342)&lt;=INDEX(Paramètres!$K$7:$K$41,$AB342),AND($AC342&gt;=INDEX(Paramètres!$J$7:$J$41,$AB342),$AC342&lt;=INDEX(Paramètres!$K$7:$K$41,$AB342)),OR($AC342&gt;=INDEX(Paramètres!$J$7:$J$41,$AB342),$AC342&lt;=INDEX(Paramètres!$K$7:$K$41,$AB342)))),AND(INDEX(Paramètres!$L$7:$L$41,$AB342)&gt;0,IF(INDEX(Paramètres!$L$7:$L$41,$AB342)&lt;=INDEX(Paramètres!$M$7:$M$41,$AB342),AND($AC342&gt;=INDEX(Paramètres!$L$7:$L$41,$AB342),$AC342&lt;=INDEX(Paramètres!$M$7:$M$41,$AB342)),OR($AC342&gt;=INDEX(Paramètres!$L$7:$L$41,$AB342),$AC342&lt;=INDEX(Paramètres!$M$7:$M$41,$AB342))))),1,0))</f>
        <v>0</v>
      </c>
      <c r="AE342" s="46">
        <f>IF($X342="",0,IF(INDEX(Fertilisants!$C$6:$C$45,$X342)="Oui",1,0))</f>
        <v>0</v>
      </c>
      <c r="AF342" s="46" t="str">
        <f t="shared" si="44"/>
        <v/>
      </c>
      <c r="AG342" s="46" t="str">
        <f t="shared" si="45"/>
        <v/>
      </c>
      <c r="AH342" s="46" t="str">
        <f t="shared" si="46"/>
        <v/>
      </c>
      <c r="AI342" s="46" t="str">
        <f t="shared" si="47"/>
        <v/>
      </c>
    </row>
    <row r="343" spans="1:35" ht="18" customHeight="1" x14ac:dyDescent="0.25">
      <c r="A343" s="42" t="str">
        <f>IF(B343="","",COUNT($B$6:B343))</f>
        <v/>
      </c>
      <c r="B343" s="26"/>
      <c r="C343" s="5"/>
      <c r="D343" s="28" t="str">
        <f>IF($W343="","",INDEX(Îlots!$N$6:$N$65,$W343))</f>
        <v/>
      </c>
      <c r="E343" s="5"/>
      <c r="F343" s="5"/>
      <c r="G343" s="30" t="str">
        <f>IF($X343="","",INDEX(Fertilisants!$B$6:$B$45,$X343))</f>
        <v/>
      </c>
      <c r="H343" s="43"/>
      <c r="I343" s="44"/>
      <c r="J343" s="30" t="str">
        <f>IF($X343="","",INDEX(Fertilisants!$D$6:$D$45,$X343))</f>
        <v/>
      </c>
      <c r="K343" s="35" t="str">
        <f t="shared" si="40"/>
        <v/>
      </c>
      <c r="L343" s="36" t="str">
        <f>IF(OR($I343="",$X343=""),"",$I343*N(INDEX(Fertilisants!$E$6:$E$45,$X343)))</f>
        <v/>
      </c>
      <c r="M343" s="36" t="str">
        <f>IF(OR($I343="",$X343=""),"",$I343*N(INDEX(Fertilisants!$G$6:$G$45,$X343)))</f>
        <v/>
      </c>
      <c r="N343" s="36" t="str">
        <f>IF(OR($I343="",$X343=""),"",$I343*N(INDEX(Fertilisants!$H$6:$H$45,$X343)))</f>
        <v/>
      </c>
      <c r="O343" s="36" t="str">
        <f>IF(OR($I343="",$X343=""),"",$I343*N(INDEX(Fertilisants!$I$6:$I$45,$X343)))</f>
        <v/>
      </c>
      <c r="P343" s="36" t="str">
        <f t="shared" si="41"/>
        <v/>
      </c>
      <c r="Q343" s="5"/>
      <c r="R343" s="5"/>
      <c r="S343" s="8"/>
      <c r="T343" s="45" t="str">
        <f t="shared" si="42"/>
        <v/>
      </c>
      <c r="U343" s="5"/>
      <c r="W343" s="46" t="str">
        <f>IF($C343="","",IFERROR(MATCH($C343,Îlots!$C$6:$C$65,0),""))</f>
        <v/>
      </c>
      <c r="X343" s="46" t="str">
        <f>IF($F343="","",IFERROR(MATCH($F343,Fertilisants!$A$6:$A$45,0),""))</f>
        <v/>
      </c>
      <c r="Y343" s="46" t="str">
        <f>IF($W343="","",INDEX(Îlots!$D$6:$D$65,$W343))</f>
        <v/>
      </c>
      <c r="Z343" s="46" t="str">
        <f>IF($W343="","",INDEX(Îlots!$F$6:$F$65,$W343))</f>
        <v/>
      </c>
      <c r="AA343" s="46" t="str">
        <f>IF($W343="","",IF($E343=ApportCouvert,OccCouvert,INDEX(Îlots!$O$6:$O$65,$W343)))</f>
        <v/>
      </c>
      <c r="AB343" s="46" t="str">
        <f>IF(OR($AA343="",$G343="",$Z343="Non"),"",IFERROR(MATCH($AA343&amp;" | "&amp;$G343,Paramètres!$I$7:$I$41,0),""))</f>
        <v/>
      </c>
      <c r="AC343" s="46" t="str">
        <f t="shared" si="43"/>
        <v/>
      </c>
      <c r="AD343" s="46">
        <f>IF(OR($AB343="",$AC343=""),0,IF(OR(AND(INDEX(Paramètres!$J$7:$J$41,$AB343)&gt;0,IF(INDEX(Paramètres!$J$7:$J$41,$AB343)&lt;=INDEX(Paramètres!$K$7:$K$41,$AB343),AND($AC343&gt;=INDEX(Paramètres!$J$7:$J$41,$AB343),$AC343&lt;=INDEX(Paramètres!$K$7:$K$41,$AB343)),OR($AC343&gt;=INDEX(Paramètres!$J$7:$J$41,$AB343),$AC343&lt;=INDEX(Paramètres!$K$7:$K$41,$AB343)))),AND(INDEX(Paramètres!$L$7:$L$41,$AB343)&gt;0,IF(INDEX(Paramètres!$L$7:$L$41,$AB343)&lt;=INDEX(Paramètres!$M$7:$M$41,$AB343),AND($AC343&gt;=INDEX(Paramètres!$L$7:$L$41,$AB343),$AC343&lt;=INDEX(Paramètres!$M$7:$M$41,$AB343)),OR($AC343&gt;=INDEX(Paramètres!$L$7:$L$41,$AB343),$AC343&lt;=INDEX(Paramètres!$M$7:$M$41,$AB343))))),1,0))</f>
        <v>0</v>
      </c>
      <c r="AE343" s="46">
        <f>IF($X343="",0,IF(INDEX(Fertilisants!$C$6:$C$45,$X343)="Oui",1,0))</f>
        <v>0</v>
      </c>
      <c r="AF343" s="46" t="str">
        <f t="shared" si="44"/>
        <v/>
      </c>
      <c r="AG343" s="46" t="str">
        <f t="shared" si="45"/>
        <v/>
      </c>
      <c r="AH343" s="46" t="str">
        <f t="shared" si="46"/>
        <v/>
      </c>
      <c r="AI343" s="46" t="str">
        <f t="shared" si="47"/>
        <v/>
      </c>
    </row>
    <row r="344" spans="1:35" ht="18" customHeight="1" x14ac:dyDescent="0.25">
      <c r="A344" s="42" t="str">
        <f>IF(B344="","",COUNT($B$6:B344))</f>
        <v/>
      </c>
      <c r="B344" s="26"/>
      <c r="C344" s="5"/>
      <c r="D344" s="28" t="str">
        <f>IF($W344="","",INDEX(Îlots!$N$6:$N$65,$W344))</f>
        <v/>
      </c>
      <c r="E344" s="5"/>
      <c r="F344" s="5"/>
      <c r="G344" s="30" t="str">
        <f>IF($X344="","",INDEX(Fertilisants!$B$6:$B$45,$X344))</f>
        <v/>
      </c>
      <c r="H344" s="43"/>
      <c r="I344" s="44"/>
      <c r="J344" s="30" t="str">
        <f>IF($X344="","",INDEX(Fertilisants!$D$6:$D$45,$X344))</f>
        <v/>
      </c>
      <c r="K344" s="35" t="str">
        <f t="shared" si="40"/>
        <v/>
      </c>
      <c r="L344" s="36" t="str">
        <f>IF(OR($I344="",$X344=""),"",$I344*N(INDEX(Fertilisants!$E$6:$E$45,$X344)))</f>
        <v/>
      </c>
      <c r="M344" s="36" t="str">
        <f>IF(OR($I344="",$X344=""),"",$I344*N(INDEX(Fertilisants!$G$6:$G$45,$X344)))</f>
        <v/>
      </c>
      <c r="N344" s="36" t="str">
        <f>IF(OR($I344="",$X344=""),"",$I344*N(INDEX(Fertilisants!$H$6:$H$45,$X344)))</f>
        <v/>
      </c>
      <c r="O344" s="36" t="str">
        <f>IF(OR($I344="",$X344=""),"",$I344*N(INDEX(Fertilisants!$I$6:$I$45,$X344)))</f>
        <v/>
      </c>
      <c r="P344" s="36" t="str">
        <f t="shared" si="41"/>
        <v/>
      </c>
      <c r="Q344" s="5"/>
      <c r="R344" s="5"/>
      <c r="S344" s="8"/>
      <c r="T344" s="45" t="str">
        <f t="shared" si="42"/>
        <v/>
      </c>
      <c r="U344" s="5"/>
      <c r="W344" s="46" t="str">
        <f>IF($C344="","",IFERROR(MATCH($C344,Îlots!$C$6:$C$65,0),""))</f>
        <v/>
      </c>
      <c r="X344" s="46" t="str">
        <f>IF($F344="","",IFERROR(MATCH($F344,Fertilisants!$A$6:$A$45,0),""))</f>
        <v/>
      </c>
      <c r="Y344" s="46" t="str">
        <f>IF($W344="","",INDEX(Îlots!$D$6:$D$65,$W344))</f>
        <v/>
      </c>
      <c r="Z344" s="46" t="str">
        <f>IF($W344="","",INDEX(Îlots!$F$6:$F$65,$W344))</f>
        <v/>
      </c>
      <c r="AA344" s="46" t="str">
        <f>IF($W344="","",IF($E344=ApportCouvert,OccCouvert,INDEX(Îlots!$O$6:$O$65,$W344)))</f>
        <v/>
      </c>
      <c r="AB344" s="46" t="str">
        <f>IF(OR($AA344="",$G344="",$Z344="Non"),"",IFERROR(MATCH($AA344&amp;" | "&amp;$G344,Paramètres!$I$7:$I$41,0),""))</f>
        <v/>
      </c>
      <c r="AC344" s="46" t="str">
        <f t="shared" si="43"/>
        <v/>
      </c>
      <c r="AD344" s="46">
        <f>IF(OR($AB344="",$AC344=""),0,IF(OR(AND(INDEX(Paramètres!$J$7:$J$41,$AB344)&gt;0,IF(INDEX(Paramètres!$J$7:$J$41,$AB344)&lt;=INDEX(Paramètres!$K$7:$K$41,$AB344),AND($AC344&gt;=INDEX(Paramètres!$J$7:$J$41,$AB344),$AC344&lt;=INDEX(Paramètres!$K$7:$K$41,$AB344)),OR($AC344&gt;=INDEX(Paramètres!$J$7:$J$41,$AB344),$AC344&lt;=INDEX(Paramètres!$K$7:$K$41,$AB344)))),AND(INDEX(Paramètres!$L$7:$L$41,$AB344)&gt;0,IF(INDEX(Paramètres!$L$7:$L$41,$AB344)&lt;=INDEX(Paramètres!$M$7:$M$41,$AB344),AND($AC344&gt;=INDEX(Paramètres!$L$7:$L$41,$AB344),$AC344&lt;=INDEX(Paramètres!$M$7:$M$41,$AB344)),OR($AC344&gt;=INDEX(Paramètres!$L$7:$L$41,$AB344),$AC344&lt;=INDEX(Paramètres!$M$7:$M$41,$AB344))))),1,0))</f>
        <v>0</v>
      </c>
      <c r="AE344" s="46">
        <f>IF($X344="",0,IF(INDEX(Fertilisants!$C$6:$C$45,$X344)="Oui",1,0))</f>
        <v>0</v>
      </c>
      <c r="AF344" s="46" t="str">
        <f t="shared" si="44"/>
        <v/>
      </c>
      <c r="AG344" s="46" t="str">
        <f t="shared" si="45"/>
        <v/>
      </c>
      <c r="AH344" s="46" t="str">
        <f t="shared" si="46"/>
        <v/>
      </c>
      <c r="AI344" s="46" t="str">
        <f t="shared" si="47"/>
        <v/>
      </c>
    </row>
    <row r="345" spans="1:35" ht="18" customHeight="1" x14ac:dyDescent="0.25">
      <c r="A345" s="42" t="str">
        <f>IF(B345="","",COUNT($B$6:B345))</f>
        <v/>
      </c>
      <c r="B345" s="26"/>
      <c r="C345" s="5"/>
      <c r="D345" s="28" t="str">
        <f>IF($W345="","",INDEX(Îlots!$N$6:$N$65,$W345))</f>
        <v/>
      </c>
      <c r="E345" s="5"/>
      <c r="F345" s="5"/>
      <c r="G345" s="30" t="str">
        <f>IF($X345="","",INDEX(Fertilisants!$B$6:$B$45,$X345))</f>
        <v/>
      </c>
      <c r="H345" s="43"/>
      <c r="I345" s="44"/>
      <c r="J345" s="30" t="str">
        <f>IF($X345="","",INDEX(Fertilisants!$D$6:$D$45,$X345))</f>
        <v/>
      </c>
      <c r="K345" s="35" t="str">
        <f t="shared" si="40"/>
        <v/>
      </c>
      <c r="L345" s="36" t="str">
        <f>IF(OR($I345="",$X345=""),"",$I345*N(INDEX(Fertilisants!$E$6:$E$45,$X345)))</f>
        <v/>
      </c>
      <c r="M345" s="36" t="str">
        <f>IF(OR($I345="",$X345=""),"",$I345*N(INDEX(Fertilisants!$G$6:$G$45,$X345)))</f>
        <v/>
      </c>
      <c r="N345" s="36" t="str">
        <f>IF(OR($I345="",$X345=""),"",$I345*N(INDEX(Fertilisants!$H$6:$H$45,$X345)))</f>
        <v/>
      </c>
      <c r="O345" s="36" t="str">
        <f>IF(OR($I345="",$X345=""),"",$I345*N(INDEX(Fertilisants!$I$6:$I$45,$X345)))</f>
        <v/>
      </c>
      <c r="P345" s="36" t="str">
        <f t="shared" si="41"/>
        <v/>
      </c>
      <c r="Q345" s="5"/>
      <c r="R345" s="5"/>
      <c r="S345" s="8"/>
      <c r="T345" s="45" t="str">
        <f t="shared" si="42"/>
        <v/>
      </c>
      <c r="U345" s="5"/>
      <c r="W345" s="46" t="str">
        <f>IF($C345="","",IFERROR(MATCH($C345,Îlots!$C$6:$C$65,0),""))</f>
        <v/>
      </c>
      <c r="X345" s="46" t="str">
        <f>IF($F345="","",IFERROR(MATCH($F345,Fertilisants!$A$6:$A$45,0),""))</f>
        <v/>
      </c>
      <c r="Y345" s="46" t="str">
        <f>IF($W345="","",INDEX(Îlots!$D$6:$D$65,$W345))</f>
        <v/>
      </c>
      <c r="Z345" s="46" t="str">
        <f>IF($W345="","",INDEX(Îlots!$F$6:$F$65,$W345))</f>
        <v/>
      </c>
      <c r="AA345" s="46" t="str">
        <f>IF($W345="","",IF($E345=ApportCouvert,OccCouvert,INDEX(Îlots!$O$6:$O$65,$W345)))</f>
        <v/>
      </c>
      <c r="AB345" s="46" t="str">
        <f>IF(OR($AA345="",$G345="",$Z345="Non"),"",IFERROR(MATCH($AA345&amp;" | "&amp;$G345,Paramètres!$I$7:$I$41,0),""))</f>
        <v/>
      </c>
      <c r="AC345" s="46" t="str">
        <f t="shared" si="43"/>
        <v/>
      </c>
      <c r="AD345" s="46">
        <f>IF(OR($AB345="",$AC345=""),0,IF(OR(AND(INDEX(Paramètres!$J$7:$J$41,$AB345)&gt;0,IF(INDEX(Paramètres!$J$7:$J$41,$AB345)&lt;=INDEX(Paramètres!$K$7:$K$41,$AB345),AND($AC345&gt;=INDEX(Paramètres!$J$7:$J$41,$AB345),$AC345&lt;=INDEX(Paramètres!$K$7:$K$41,$AB345)),OR($AC345&gt;=INDEX(Paramètres!$J$7:$J$41,$AB345),$AC345&lt;=INDEX(Paramètres!$K$7:$K$41,$AB345)))),AND(INDEX(Paramètres!$L$7:$L$41,$AB345)&gt;0,IF(INDEX(Paramètres!$L$7:$L$41,$AB345)&lt;=INDEX(Paramètres!$M$7:$M$41,$AB345),AND($AC345&gt;=INDEX(Paramètres!$L$7:$L$41,$AB345),$AC345&lt;=INDEX(Paramètres!$M$7:$M$41,$AB345)),OR($AC345&gt;=INDEX(Paramètres!$L$7:$L$41,$AB345),$AC345&lt;=INDEX(Paramètres!$M$7:$M$41,$AB345))))),1,0))</f>
        <v>0</v>
      </c>
      <c r="AE345" s="46">
        <f>IF($X345="",0,IF(INDEX(Fertilisants!$C$6:$C$45,$X345)="Oui",1,0))</f>
        <v>0</v>
      </c>
      <c r="AF345" s="46" t="str">
        <f t="shared" si="44"/>
        <v/>
      </c>
      <c r="AG345" s="46" t="str">
        <f t="shared" si="45"/>
        <v/>
      </c>
      <c r="AH345" s="46" t="str">
        <f t="shared" si="46"/>
        <v/>
      </c>
      <c r="AI345" s="46" t="str">
        <f t="shared" si="47"/>
        <v/>
      </c>
    </row>
    <row r="346" spans="1:35" ht="18" customHeight="1" x14ac:dyDescent="0.25">
      <c r="A346" s="42" t="str">
        <f>IF(B346="","",COUNT($B$6:B346))</f>
        <v/>
      </c>
      <c r="B346" s="26"/>
      <c r="C346" s="5"/>
      <c r="D346" s="28" t="str">
        <f>IF($W346="","",INDEX(Îlots!$N$6:$N$65,$W346))</f>
        <v/>
      </c>
      <c r="E346" s="5"/>
      <c r="F346" s="5"/>
      <c r="G346" s="30" t="str">
        <f>IF($X346="","",INDEX(Fertilisants!$B$6:$B$45,$X346))</f>
        <v/>
      </c>
      <c r="H346" s="43"/>
      <c r="I346" s="44"/>
      <c r="J346" s="30" t="str">
        <f>IF($X346="","",INDEX(Fertilisants!$D$6:$D$45,$X346))</f>
        <v/>
      </c>
      <c r="K346" s="35" t="str">
        <f t="shared" si="40"/>
        <v/>
      </c>
      <c r="L346" s="36" t="str">
        <f>IF(OR($I346="",$X346=""),"",$I346*N(INDEX(Fertilisants!$E$6:$E$45,$X346)))</f>
        <v/>
      </c>
      <c r="M346" s="36" t="str">
        <f>IF(OR($I346="",$X346=""),"",$I346*N(INDEX(Fertilisants!$G$6:$G$45,$X346)))</f>
        <v/>
      </c>
      <c r="N346" s="36" t="str">
        <f>IF(OR($I346="",$X346=""),"",$I346*N(INDEX(Fertilisants!$H$6:$H$45,$X346)))</f>
        <v/>
      </c>
      <c r="O346" s="36" t="str">
        <f>IF(OR($I346="",$X346=""),"",$I346*N(INDEX(Fertilisants!$I$6:$I$45,$X346)))</f>
        <v/>
      </c>
      <c r="P346" s="36" t="str">
        <f t="shared" si="41"/>
        <v/>
      </c>
      <c r="Q346" s="5"/>
      <c r="R346" s="5"/>
      <c r="S346" s="8"/>
      <c r="T346" s="45" t="str">
        <f t="shared" si="42"/>
        <v/>
      </c>
      <c r="U346" s="5"/>
      <c r="W346" s="46" t="str">
        <f>IF($C346="","",IFERROR(MATCH($C346,Îlots!$C$6:$C$65,0),""))</f>
        <v/>
      </c>
      <c r="X346" s="46" t="str">
        <f>IF($F346="","",IFERROR(MATCH($F346,Fertilisants!$A$6:$A$45,0),""))</f>
        <v/>
      </c>
      <c r="Y346" s="46" t="str">
        <f>IF($W346="","",INDEX(Îlots!$D$6:$D$65,$W346))</f>
        <v/>
      </c>
      <c r="Z346" s="46" t="str">
        <f>IF($W346="","",INDEX(Îlots!$F$6:$F$65,$W346))</f>
        <v/>
      </c>
      <c r="AA346" s="46" t="str">
        <f>IF($W346="","",IF($E346=ApportCouvert,OccCouvert,INDEX(Îlots!$O$6:$O$65,$W346)))</f>
        <v/>
      </c>
      <c r="AB346" s="46" t="str">
        <f>IF(OR($AA346="",$G346="",$Z346="Non"),"",IFERROR(MATCH($AA346&amp;" | "&amp;$G346,Paramètres!$I$7:$I$41,0),""))</f>
        <v/>
      </c>
      <c r="AC346" s="46" t="str">
        <f t="shared" si="43"/>
        <v/>
      </c>
      <c r="AD346" s="46">
        <f>IF(OR($AB346="",$AC346=""),0,IF(OR(AND(INDEX(Paramètres!$J$7:$J$41,$AB346)&gt;0,IF(INDEX(Paramètres!$J$7:$J$41,$AB346)&lt;=INDEX(Paramètres!$K$7:$K$41,$AB346),AND($AC346&gt;=INDEX(Paramètres!$J$7:$J$41,$AB346),$AC346&lt;=INDEX(Paramètres!$K$7:$K$41,$AB346)),OR($AC346&gt;=INDEX(Paramètres!$J$7:$J$41,$AB346),$AC346&lt;=INDEX(Paramètres!$K$7:$K$41,$AB346)))),AND(INDEX(Paramètres!$L$7:$L$41,$AB346)&gt;0,IF(INDEX(Paramètres!$L$7:$L$41,$AB346)&lt;=INDEX(Paramètres!$M$7:$M$41,$AB346),AND($AC346&gt;=INDEX(Paramètres!$L$7:$L$41,$AB346),$AC346&lt;=INDEX(Paramètres!$M$7:$M$41,$AB346)),OR($AC346&gt;=INDEX(Paramètres!$L$7:$L$41,$AB346),$AC346&lt;=INDEX(Paramètres!$M$7:$M$41,$AB346))))),1,0))</f>
        <v>0</v>
      </c>
      <c r="AE346" s="46">
        <f>IF($X346="",0,IF(INDEX(Fertilisants!$C$6:$C$45,$X346)="Oui",1,0))</f>
        <v>0</v>
      </c>
      <c r="AF346" s="46" t="str">
        <f t="shared" si="44"/>
        <v/>
      </c>
      <c r="AG346" s="46" t="str">
        <f t="shared" si="45"/>
        <v/>
      </c>
      <c r="AH346" s="46" t="str">
        <f t="shared" si="46"/>
        <v/>
      </c>
      <c r="AI346" s="46" t="str">
        <f t="shared" si="47"/>
        <v/>
      </c>
    </row>
    <row r="347" spans="1:35" ht="18" customHeight="1" x14ac:dyDescent="0.25">
      <c r="A347" s="42" t="str">
        <f>IF(B347="","",COUNT($B$6:B347))</f>
        <v/>
      </c>
      <c r="B347" s="26"/>
      <c r="C347" s="5"/>
      <c r="D347" s="28" t="str">
        <f>IF($W347="","",INDEX(Îlots!$N$6:$N$65,$W347))</f>
        <v/>
      </c>
      <c r="E347" s="5"/>
      <c r="F347" s="5"/>
      <c r="G347" s="30" t="str">
        <f>IF($X347="","",INDEX(Fertilisants!$B$6:$B$45,$X347))</f>
        <v/>
      </c>
      <c r="H347" s="43"/>
      <c r="I347" s="44"/>
      <c r="J347" s="30" t="str">
        <f>IF($X347="","",INDEX(Fertilisants!$D$6:$D$45,$X347))</f>
        <v/>
      </c>
      <c r="K347" s="35" t="str">
        <f t="shared" si="40"/>
        <v/>
      </c>
      <c r="L347" s="36" t="str">
        <f>IF(OR($I347="",$X347=""),"",$I347*N(INDEX(Fertilisants!$E$6:$E$45,$X347)))</f>
        <v/>
      </c>
      <c r="M347" s="36" t="str">
        <f>IF(OR($I347="",$X347=""),"",$I347*N(INDEX(Fertilisants!$G$6:$G$45,$X347)))</f>
        <v/>
      </c>
      <c r="N347" s="36" t="str">
        <f>IF(OR($I347="",$X347=""),"",$I347*N(INDEX(Fertilisants!$H$6:$H$45,$X347)))</f>
        <v/>
      </c>
      <c r="O347" s="36" t="str">
        <f>IF(OR($I347="",$X347=""),"",$I347*N(INDEX(Fertilisants!$I$6:$I$45,$X347)))</f>
        <v/>
      </c>
      <c r="P347" s="36" t="str">
        <f t="shared" si="41"/>
        <v/>
      </c>
      <c r="Q347" s="5"/>
      <c r="R347" s="5"/>
      <c r="S347" s="8"/>
      <c r="T347" s="45" t="str">
        <f t="shared" si="42"/>
        <v/>
      </c>
      <c r="U347" s="5"/>
      <c r="W347" s="46" t="str">
        <f>IF($C347="","",IFERROR(MATCH($C347,Îlots!$C$6:$C$65,0),""))</f>
        <v/>
      </c>
      <c r="X347" s="46" t="str">
        <f>IF($F347="","",IFERROR(MATCH($F347,Fertilisants!$A$6:$A$45,0),""))</f>
        <v/>
      </c>
      <c r="Y347" s="46" t="str">
        <f>IF($W347="","",INDEX(Îlots!$D$6:$D$65,$W347))</f>
        <v/>
      </c>
      <c r="Z347" s="46" t="str">
        <f>IF($W347="","",INDEX(Îlots!$F$6:$F$65,$W347))</f>
        <v/>
      </c>
      <c r="AA347" s="46" t="str">
        <f>IF($W347="","",IF($E347=ApportCouvert,OccCouvert,INDEX(Îlots!$O$6:$O$65,$W347)))</f>
        <v/>
      </c>
      <c r="AB347" s="46" t="str">
        <f>IF(OR($AA347="",$G347="",$Z347="Non"),"",IFERROR(MATCH($AA347&amp;" | "&amp;$G347,Paramètres!$I$7:$I$41,0),""))</f>
        <v/>
      </c>
      <c r="AC347" s="46" t="str">
        <f t="shared" si="43"/>
        <v/>
      </c>
      <c r="AD347" s="46">
        <f>IF(OR($AB347="",$AC347=""),0,IF(OR(AND(INDEX(Paramètres!$J$7:$J$41,$AB347)&gt;0,IF(INDEX(Paramètres!$J$7:$J$41,$AB347)&lt;=INDEX(Paramètres!$K$7:$K$41,$AB347),AND($AC347&gt;=INDEX(Paramètres!$J$7:$J$41,$AB347),$AC347&lt;=INDEX(Paramètres!$K$7:$K$41,$AB347)),OR($AC347&gt;=INDEX(Paramètres!$J$7:$J$41,$AB347),$AC347&lt;=INDEX(Paramètres!$K$7:$K$41,$AB347)))),AND(INDEX(Paramètres!$L$7:$L$41,$AB347)&gt;0,IF(INDEX(Paramètres!$L$7:$L$41,$AB347)&lt;=INDEX(Paramètres!$M$7:$M$41,$AB347),AND($AC347&gt;=INDEX(Paramètres!$L$7:$L$41,$AB347),$AC347&lt;=INDEX(Paramètres!$M$7:$M$41,$AB347)),OR($AC347&gt;=INDEX(Paramètres!$L$7:$L$41,$AB347),$AC347&lt;=INDEX(Paramètres!$M$7:$M$41,$AB347))))),1,0))</f>
        <v>0</v>
      </c>
      <c r="AE347" s="46">
        <f>IF($X347="",0,IF(INDEX(Fertilisants!$C$6:$C$45,$X347)="Oui",1,0))</f>
        <v>0</v>
      </c>
      <c r="AF347" s="46" t="str">
        <f t="shared" si="44"/>
        <v/>
      </c>
      <c r="AG347" s="46" t="str">
        <f t="shared" si="45"/>
        <v/>
      </c>
      <c r="AH347" s="46" t="str">
        <f t="shared" si="46"/>
        <v/>
      </c>
      <c r="AI347" s="46" t="str">
        <f t="shared" si="47"/>
        <v/>
      </c>
    </row>
    <row r="348" spans="1:35" ht="18" customHeight="1" x14ac:dyDescent="0.25">
      <c r="A348" s="42" t="str">
        <f>IF(B348="","",COUNT($B$6:B348))</f>
        <v/>
      </c>
      <c r="B348" s="26"/>
      <c r="C348" s="5"/>
      <c r="D348" s="28" t="str">
        <f>IF($W348="","",INDEX(Îlots!$N$6:$N$65,$W348))</f>
        <v/>
      </c>
      <c r="E348" s="5"/>
      <c r="F348" s="5"/>
      <c r="G348" s="30" t="str">
        <f>IF($X348="","",INDEX(Fertilisants!$B$6:$B$45,$X348))</f>
        <v/>
      </c>
      <c r="H348" s="43"/>
      <c r="I348" s="44"/>
      <c r="J348" s="30" t="str">
        <f>IF($X348="","",INDEX(Fertilisants!$D$6:$D$45,$X348))</f>
        <v/>
      </c>
      <c r="K348" s="35" t="str">
        <f t="shared" si="40"/>
        <v/>
      </c>
      <c r="L348" s="36" t="str">
        <f>IF(OR($I348="",$X348=""),"",$I348*N(INDEX(Fertilisants!$E$6:$E$45,$X348)))</f>
        <v/>
      </c>
      <c r="M348" s="36" t="str">
        <f>IF(OR($I348="",$X348=""),"",$I348*N(INDEX(Fertilisants!$G$6:$G$45,$X348)))</f>
        <v/>
      </c>
      <c r="N348" s="36" t="str">
        <f>IF(OR($I348="",$X348=""),"",$I348*N(INDEX(Fertilisants!$H$6:$H$45,$X348)))</f>
        <v/>
      </c>
      <c r="O348" s="36" t="str">
        <f>IF(OR($I348="",$X348=""),"",$I348*N(INDEX(Fertilisants!$I$6:$I$45,$X348)))</f>
        <v/>
      </c>
      <c r="P348" s="36" t="str">
        <f t="shared" si="41"/>
        <v/>
      </c>
      <c r="Q348" s="5"/>
      <c r="R348" s="5"/>
      <c r="S348" s="8"/>
      <c r="T348" s="45" t="str">
        <f t="shared" si="42"/>
        <v/>
      </c>
      <c r="U348" s="5"/>
      <c r="W348" s="46" t="str">
        <f>IF($C348="","",IFERROR(MATCH($C348,Îlots!$C$6:$C$65,0),""))</f>
        <v/>
      </c>
      <c r="X348" s="46" t="str">
        <f>IF($F348="","",IFERROR(MATCH($F348,Fertilisants!$A$6:$A$45,0),""))</f>
        <v/>
      </c>
      <c r="Y348" s="46" t="str">
        <f>IF($W348="","",INDEX(Îlots!$D$6:$D$65,$W348))</f>
        <v/>
      </c>
      <c r="Z348" s="46" t="str">
        <f>IF($W348="","",INDEX(Îlots!$F$6:$F$65,$W348))</f>
        <v/>
      </c>
      <c r="AA348" s="46" t="str">
        <f>IF($W348="","",IF($E348=ApportCouvert,OccCouvert,INDEX(Îlots!$O$6:$O$65,$W348)))</f>
        <v/>
      </c>
      <c r="AB348" s="46" t="str">
        <f>IF(OR($AA348="",$G348="",$Z348="Non"),"",IFERROR(MATCH($AA348&amp;" | "&amp;$G348,Paramètres!$I$7:$I$41,0),""))</f>
        <v/>
      </c>
      <c r="AC348" s="46" t="str">
        <f t="shared" si="43"/>
        <v/>
      </c>
      <c r="AD348" s="46">
        <f>IF(OR($AB348="",$AC348=""),0,IF(OR(AND(INDEX(Paramètres!$J$7:$J$41,$AB348)&gt;0,IF(INDEX(Paramètres!$J$7:$J$41,$AB348)&lt;=INDEX(Paramètres!$K$7:$K$41,$AB348),AND($AC348&gt;=INDEX(Paramètres!$J$7:$J$41,$AB348),$AC348&lt;=INDEX(Paramètres!$K$7:$K$41,$AB348)),OR($AC348&gt;=INDEX(Paramètres!$J$7:$J$41,$AB348),$AC348&lt;=INDEX(Paramètres!$K$7:$K$41,$AB348)))),AND(INDEX(Paramètres!$L$7:$L$41,$AB348)&gt;0,IF(INDEX(Paramètres!$L$7:$L$41,$AB348)&lt;=INDEX(Paramètres!$M$7:$M$41,$AB348),AND($AC348&gt;=INDEX(Paramètres!$L$7:$L$41,$AB348),$AC348&lt;=INDEX(Paramètres!$M$7:$M$41,$AB348)),OR($AC348&gt;=INDEX(Paramètres!$L$7:$L$41,$AB348),$AC348&lt;=INDEX(Paramètres!$M$7:$M$41,$AB348))))),1,0))</f>
        <v>0</v>
      </c>
      <c r="AE348" s="46">
        <f>IF($X348="",0,IF(INDEX(Fertilisants!$C$6:$C$45,$X348)="Oui",1,0))</f>
        <v>0</v>
      </c>
      <c r="AF348" s="46" t="str">
        <f t="shared" si="44"/>
        <v/>
      </c>
      <c r="AG348" s="46" t="str">
        <f t="shared" si="45"/>
        <v/>
      </c>
      <c r="AH348" s="46" t="str">
        <f t="shared" si="46"/>
        <v/>
      </c>
      <c r="AI348" s="46" t="str">
        <f t="shared" si="47"/>
        <v/>
      </c>
    </row>
    <row r="349" spans="1:35" ht="18" customHeight="1" x14ac:dyDescent="0.25">
      <c r="A349" s="42" t="str">
        <f>IF(B349="","",COUNT($B$6:B349))</f>
        <v/>
      </c>
      <c r="B349" s="26"/>
      <c r="C349" s="5"/>
      <c r="D349" s="28" t="str">
        <f>IF($W349="","",INDEX(Îlots!$N$6:$N$65,$W349))</f>
        <v/>
      </c>
      <c r="E349" s="5"/>
      <c r="F349" s="5"/>
      <c r="G349" s="30" t="str">
        <f>IF($X349="","",INDEX(Fertilisants!$B$6:$B$45,$X349))</f>
        <v/>
      </c>
      <c r="H349" s="43"/>
      <c r="I349" s="44"/>
      <c r="J349" s="30" t="str">
        <f>IF($X349="","",INDEX(Fertilisants!$D$6:$D$45,$X349))</f>
        <v/>
      </c>
      <c r="K349" s="35" t="str">
        <f t="shared" si="40"/>
        <v/>
      </c>
      <c r="L349" s="36" t="str">
        <f>IF(OR($I349="",$X349=""),"",$I349*N(INDEX(Fertilisants!$E$6:$E$45,$X349)))</f>
        <v/>
      </c>
      <c r="M349" s="36" t="str">
        <f>IF(OR($I349="",$X349=""),"",$I349*N(INDEX(Fertilisants!$G$6:$G$45,$X349)))</f>
        <v/>
      </c>
      <c r="N349" s="36" t="str">
        <f>IF(OR($I349="",$X349=""),"",$I349*N(INDEX(Fertilisants!$H$6:$H$45,$X349)))</f>
        <v/>
      </c>
      <c r="O349" s="36" t="str">
        <f>IF(OR($I349="",$X349=""),"",$I349*N(INDEX(Fertilisants!$I$6:$I$45,$X349)))</f>
        <v/>
      </c>
      <c r="P349" s="36" t="str">
        <f t="shared" si="41"/>
        <v/>
      </c>
      <c r="Q349" s="5"/>
      <c r="R349" s="5"/>
      <c r="S349" s="8"/>
      <c r="T349" s="45" t="str">
        <f t="shared" si="42"/>
        <v/>
      </c>
      <c r="U349" s="5"/>
      <c r="W349" s="46" t="str">
        <f>IF($C349="","",IFERROR(MATCH($C349,Îlots!$C$6:$C$65,0),""))</f>
        <v/>
      </c>
      <c r="X349" s="46" t="str">
        <f>IF($F349="","",IFERROR(MATCH($F349,Fertilisants!$A$6:$A$45,0),""))</f>
        <v/>
      </c>
      <c r="Y349" s="46" t="str">
        <f>IF($W349="","",INDEX(Îlots!$D$6:$D$65,$W349))</f>
        <v/>
      </c>
      <c r="Z349" s="46" t="str">
        <f>IF($W349="","",INDEX(Îlots!$F$6:$F$65,$W349))</f>
        <v/>
      </c>
      <c r="AA349" s="46" t="str">
        <f>IF($W349="","",IF($E349=ApportCouvert,OccCouvert,INDEX(Îlots!$O$6:$O$65,$W349)))</f>
        <v/>
      </c>
      <c r="AB349" s="46" t="str">
        <f>IF(OR($AA349="",$G349="",$Z349="Non"),"",IFERROR(MATCH($AA349&amp;" | "&amp;$G349,Paramètres!$I$7:$I$41,0),""))</f>
        <v/>
      </c>
      <c r="AC349" s="46" t="str">
        <f t="shared" si="43"/>
        <v/>
      </c>
      <c r="AD349" s="46">
        <f>IF(OR($AB349="",$AC349=""),0,IF(OR(AND(INDEX(Paramètres!$J$7:$J$41,$AB349)&gt;0,IF(INDEX(Paramètres!$J$7:$J$41,$AB349)&lt;=INDEX(Paramètres!$K$7:$K$41,$AB349),AND($AC349&gt;=INDEX(Paramètres!$J$7:$J$41,$AB349),$AC349&lt;=INDEX(Paramètres!$K$7:$K$41,$AB349)),OR($AC349&gt;=INDEX(Paramètres!$J$7:$J$41,$AB349),$AC349&lt;=INDEX(Paramètres!$K$7:$K$41,$AB349)))),AND(INDEX(Paramètres!$L$7:$L$41,$AB349)&gt;0,IF(INDEX(Paramètres!$L$7:$L$41,$AB349)&lt;=INDEX(Paramètres!$M$7:$M$41,$AB349),AND($AC349&gt;=INDEX(Paramètres!$L$7:$L$41,$AB349),$AC349&lt;=INDEX(Paramètres!$M$7:$M$41,$AB349)),OR($AC349&gt;=INDEX(Paramètres!$L$7:$L$41,$AB349),$AC349&lt;=INDEX(Paramètres!$M$7:$M$41,$AB349))))),1,0))</f>
        <v>0</v>
      </c>
      <c r="AE349" s="46">
        <f>IF($X349="",0,IF(INDEX(Fertilisants!$C$6:$C$45,$X349)="Oui",1,0))</f>
        <v>0</v>
      </c>
      <c r="AF349" s="46" t="str">
        <f t="shared" si="44"/>
        <v/>
      </c>
      <c r="AG349" s="46" t="str">
        <f t="shared" si="45"/>
        <v/>
      </c>
      <c r="AH349" s="46" t="str">
        <f t="shared" si="46"/>
        <v/>
      </c>
      <c r="AI349" s="46" t="str">
        <f t="shared" si="47"/>
        <v/>
      </c>
    </row>
    <row r="350" spans="1:35" ht="18" customHeight="1" x14ac:dyDescent="0.25">
      <c r="A350" s="42" t="str">
        <f>IF(B350="","",COUNT($B$6:B350))</f>
        <v/>
      </c>
      <c r="B350" s="26"/>
      <c r="C350" s="5"/>
      <c r="D350" s="28" t="str">
        <f>IF($W350="","",INDEX(Îlots!$N$6:$N$65,$W350))</f>
        <v/>
      </c>
      <c r="E350" s="5"/>
      <c r="F350" s="5"/>
      <c r="G350" s="30" t="str">
        <f>IF($X350="","",INDEX(Fertilisants!$B$6:$B$45,$X350))</f>
        <v/>
      </c>
      <c r="H350" s="43"/>
      <c r="I350" s="44"/>
      <c r="J350" s="30" t="str">
        <f>IF($X350="","",INDEX(Fertilisants!$D$6:$D$45,$X350))</f>
        <v/>
      </c>
      <c r="K350" s="35" t="str">
        <f t="shared" si="40"/>
        <v/>
      </c>
      <c r="L350" s="36" t="str">
        <f>IF(OR($I350="",$X350=""),"",$I350*N(INDEX(Fertilisants!$E$6:$E$45,$X350)))</f>
        <v/>
      </c>
      <c r="M350" s="36" t="str">
        <f>IF(OR($I350="",$X350=""),"",$I350*N(INDEX(Fertilisants!$G$6:$G$45,$X350)))</f>
        <v/>
      </c>
      <c r="N350" s="36" t="str">
        <f>IF(OR($I350="",$X350=""),"",$I350*N(INDEX(Fertilisants!$H$6:$H$45,$X350)))</f>
        <v/>
      </c>
      <c r="O350" s="36" t="str">
        <f>IF(OR($I350="",$X350=""),"",$I350*N(INDEX(Fertilisants!$I$6:$I$45,$X350)))</f>
        <v/>
      </c>
      <c r="P350" s="36" t="str">
        <f t="shared" si="41"/>
        <v/>
      </c>
      <c r="Q350" s="5"/>
      <c r="R350" s="5"/>
      <c r="S350" s="8"/>
      <c r="T350" s="45" t="str">
        <f t="shared" si="42"/>
        <v/>
      </c>
      <c r="U350" s="5"/>
      <c r="W350" s="46" t="str">
        <f>IF($C350="","",IFERROR(MATCH($C350,Îlots!$C$6:$C$65,0),""))</f>
        <v/>
      </c>
      <c r="X350" s="46" t="str">
        <f>IF($F350="","",IFERROR(MATCH($F350,Fertilisants!$A$6:$A$45,0),""))</f>
        <v/>
      </c>
      <c r="Y350" s="46" t="str">
        <f>IF($W350="","",INDEX(Îlots!$D$6:$D$65,$W350))</f>
        <v/>
      </c>
      <c r="Z350" s="46" t="str">
        <f>IF($W350="","",INDEX(Îlots!$F$6:$F$65,$W350))</f>
        <v/>
      </c>
      <c r="AA350" s="46" t="str">
        <f>IF($W350="","",IF($E350=ApportCouvert,OccCouvert,INDEX(Îlots!$O$6:$O$65,$W350)))</f>
        <v/>
      </c>
      <c r="AB350" s="46" t="str">
        <f>IF(OR($AA350="",$G350="",$Z350="Non"),"",IFERROR(MATCH($AA350&amp;" | "&amp;$G350,Paramètres!$I$7:$I$41,0),""))</f>
        <v/>
      </c>
      <c r="AC350" s="46" t="str">
        <f t="shared" si="43"/>
        <v/>
      </c>
      <c r="AD350" s="46">
        <f>IF(OR($AB350="",$AC350=""),0,IF(OR(AND(INDEX(Paramètres!$J$7:$J$41,$AB350)&gt;0,IF(INDEX(Paramètres!$J$7:$J$41,$AB350)&lt;=INDEX(Paramètres!$K$7:$K$41,$AB350),AND($AC350&gt;=INDEX(Paramètres!$J$7:$J$41,$AB350),$AC350&lt;=INDEX(Paramètres!$K$7:$K$41,$AB350)),OR($AC350&gt;=INDEX(Paramètres!$J$7:$J$41,$AB350),$AC350&lt;=INDEX(Paramètres!$K$7:$K$41,$AB350)))),AND(INDEX(Paramètres!$L$7:$L$41,$AB350)&gt;0,IF(INDEX(Paramètres!$L$7:$L$41,$AB350)&lt;=INDEX(Paramètres!$M$7:$M$41,$AB350),AND($AC350&gt;=INDEX(Paramètres!$L$7:$L$41,$AB350),$AC350&lt;=INDEX(Paramètres!$M$7:$M$41,$AB350)),OR($AC350&gt;=INDEX(Paramètres!$L$7:$L$41,$AB350),$AC350&lt;=INDEX(Paramètres!$M$7:$M$41,$AB350))))),1,0))</f>
        <v>0</v>
      </c>
      <c r="AE350" s="46">
        <f>IF($X350="",0,IF(INDEX(Fertilisants!$C$6:$C$45,$X350)="Oui",1,0))</f>
        <v>0</v>
      </c>
      <c r="AF350" s="46" t="str">
        <f t="shared" si="44"/>
        <v/>
      </c>
      <c r="AG350" s="46" t="str">
        <f t="shared" si="45"/>
        <v/>
      </c>
      <c r="AH350" s="46" t="str">
        <f t="shared" si="46"/>
        <v/>
      </c>
      <c r="AI350" s="46" t="str">
        <f t="shared" si="47"/>
        <v/>
      </c>
    </row>
    <row r="351" spans="1:35" ht="18" customHeight="1" x14ac:dyDescent="0.25">
      <c r="A351" s="42" t="str">
        <f>IF(B351="","",COUNT($B$6:B351))</f>
        <v/>
      </c>
      <c r="B351" s="26"/>
      <c r="C351" s="5"/>
      <c r="D351" s="28" t="str">
        <f>IF($W351="","",INDEX(Îlots!$N$6:$N$65,$W351))</f>
        <v/>
      </c>
      <c r="E351" s="5"/>
      <c r="F351" s="5"/>
      <c r="G351" s="30" t="str">
        <f>IF($X351="","",INDEX(Fertilisants!$B$6:$B$45,$X351))</f>
        <v/>
      </c>
      <c r="H351" s="43"/>
      <c r="I351" s="44"/>
      <c r="J351" s="30" t="str">
        <f>IF($X351="","",INDEX(Fertilisants!$D$6:$D$45,$X351))</f>
        <v/>
      </c>
      <c r="K351" s="35" t="str">
        <f t="shared" si="40"/>
        <v/>
      </c>
      <c r="L351" s="36" t="str">
        <f>IF(OR($I351="",$X351=""),"",$I351*N(INDEX(Fertilisants!$E$6:$E$45,$X351)))</f>
        <v/>
      </c>
      <c r="M351" s="36" t="str">
        <f>IF(OR($I351="",$X351=""),"",$I351*N(INDEX(Fertilisants!$G$6:$G$45,$X351)))</f>
        <v/>
      </c>
      <c r="N351" s="36" t="str">
        <f>IF(OR($I351="",$X351=""),"",$I351*N(INDEX(Fertilisants!$H$6:$H$45,$X351)))</f>
        <v/>
      </c>
      <c r="O351" s="36" t="str">
        <f>IF(OR($I351="",$X351=""),"",$I351*N(INDEX(Fertilisants!$I$6:$I$45,$X351)))</f>
        <v/>
      </c>
      <c r="P351" s="36" t="str">
        <f t="shared" si="41"/>
        <v/>
      </c>
      <c r="Q351" s="5"/>
      <c r="R351" s="5"/>
      <c r="S351" s="8"/>
      <c r="T351" s="45" t="str">
        <f t="shared" si="42"/>
        <v/>
      </c>
      <c r="U351" s="5"/>
      <c r="W351" s="46" t="str">
        <f>IF($C351="","",IFERROR(MATCH($C351,Îlots!$C$6:$C$65,0),""))</f>
        <v/>
      </c>
      <c r="X351" s="46" t="str">
        <f>IF($F351="","",IFERROR(MATCH($F351,Fertilisants!$A$6:$A$45,0),""))</f>
        <v/>
      </c>
      <c r="Y351" s="46" t="str">
        <f>IF($W351="","",INDEX(Îlots!$D$6:$D$65,$W351))</f>
        <v/>
      </c>
      <c r="Z351" s="46" t="str">
        <f>IF($W351="","",INDEX(Îlots!$F$6:$F$65,$W351))</f>
        <v/>
      </c>
      <c r="AA351" s="46" t="str">
        <f>IF($W351="","",IF($E351=ApportCouvert,OccCouvert,INDEX(Îlots!$O$6:$O$65,$W351)))</f>
        <v/>
      </c>
      <c r="AB351" s="46" t="str">
        <f>IF(OR($AA351="",$G351="",$Z351="Non"),"",IFERROR(MATCH($AA351&amp;" | "&amp;$G351,Paramètres!$I$7:$I$41,0),""))</f>
        <v/>
      </c>
      <c r="AC351" s="46" t="str">
        <f t="shared" si="43"/>
        <v/>
      </c>
      <c r="AD351" s="46">
        <f>IF(OR($AB351="",$AC351=""),0,IF(OR(AND(INDEX(Paramètres!$J$7:$J$41,$AB351)&gt;0,IF(INDEX(Paramètres!$J$7:$J$41,$AB351)&lt;=INDEX(Paramètres!$K$7:$K$41,$AB351),AND($AC351&gt;=INDEX(Paramètres!$J$7:$J$41,$AB351),$AC351&lt;=INDEX(Paramètres!$K$7:$K$41,$AB351)),OR($AC351&gt;=INDEX(Paramètres!$J$7:$J$41,$AB351),$AC351&lt;=INDEX(Paramètres!$K$7:$K$41,$AB351)))),AND(INDEX(Paramètres!$L$7:$L$41,$AB351)&gt;0,IF(INDEX(Paramètres!$L$7:$L$41,$AB351)&lt;=INDEX(Paramètres!$M$7:$M$41,$AB351),AND($AC351&gt;=INDEX(Paramètres!$L$7:$L$41,$AB351),$AC351&lt;=INDEX(Paramètres!$M$7:$M$41,$AB351)),OR($AC351&gt;=INDEX(Paramètres!$L$7:$L$41,$AB351),$AC351&lt;=INDEX(Paramètres!$M$7:$M$41,$AB351))))),1,0))</f>
        <v>0</v>
      </c>
      <c r="AE351" s="46">
        <f>IF($X351="",0,IF(INDEX(Fertilisants!$C$6:$C$45,$X351)="Oui",1,0))</f>
        <v>0</v>
      </c>
      <c r="AF351" s="46" t="str">
        <f t="shared" si="44"/>
        <v/>
      </c>
      <c r="AG351" s="46" t="str">
        <f t="shared" si="45"/>
        <v/>
      </c>
      <c r="AH351" s="46" t="str">
        <f t="shared" si="46"/>
        <v/>
      </c>
      <c r="AI351" s="46" t="str">
        <f t="shared" si="47"/>
        <v/>
      </c>
    </row>
    <row r="352" spans="1:35" ht="18" customHeight="1" x14ac:dyDescent="0.25">
      <c r="A352" s="42" t="str">
        <f>IF(B352="","",COUNT($B$6:B352))</f>
        <v/>
      </c>
      <c r="B352" s="26"/>
      <c r="C352" s="5"/>
      <c r="D352" s="28" t="str">
        <f>IF($W352="","",INDEX(Îlots!$N$6:$N$65,$W352))</f>
        <v/>
      </c>
      <c r="E352" s="5"/>
      <c r="F352" s="5"/>
      <c r="G352" s="30" t="str">
        <f>IF($X352="","",INDEX(Fertilisants!$B$6:$B$45,$X352))</f>
        <v/>
      </c>
      <c r="H352" s="43"/>
      <c r="I352" s="44"/>
      <c r="J352" s="30" t="str">
        <f>IF($X352="","",INDEX(Fertilisants!$D$6:$D$45,$X352))</f>
        <v/>
      </c>
      <c r="K352" s="35" t="str">
        <f t="shared" si="40"/>
        <v/>
      </c>
      <c r="L352" s="36" t="str">
        <f>IF(OR($I352="",$X352=""),"",$I352*N(INDEX(Fertilisants!$E$6:$E$45,$X352)))</f>
        <v/>
      </c>
      <c r="M352" s="36" t="str">
        <f>IF(OR($I352="",$X352=""),"",$I352*N(INDEX(Fertilisants!$G$6:$G$45,$X352)))</f>
        <v/>
      </c>
      <c r="N352" s="36" t="str">
        <f>IF(OR($I352="",$X352=""),"",$I352*N(INDEX(Fertilisants!$H$6:$H$45,$X352)))</f>
        <v/>
      </c>
      <c r="O352" s="36" t="str">
        <f>IF(OR($I352="",$X352=""),"",$I352*N(INDEX(Fertilisants!$I$6:$I$45,$X352)))</f>
        <v/>
      </c>
      <c r="P352" s="36" t="str">
        <f t="shared" si="41"/>
        <v/>
      </c>
      <c r="Q352" s="5"/>
      <c r="R352" s="5"/>
      <c r="S352" s="8"/>
      <c r="T352" s="45" t="str">
        <f t="shared" si="42"/>
        <v/>
      </c>
      <c r="U352" s="5"/>
      <c r="W352" s="46" t="str">
        <f>IF($C352="","",IFERROR(MATCH($C352,Îlots!$C$6:$C$65,0),""))</f>
        <v/>
      </c>
      <c r="X352" s="46" t="str">
        <f>IF($F352="","",IFERROR(MATCH($F352,Fertilisants!$A$6:$A$45,0),""))</f>
        <v/>
      </c>
      <c r="Y352" s="46" t="str">
        <f>IF($W352="","",INDEX(Îlots!$D$6:$D$65,$W352))</f>
        <v/>
      </c>
      <c r="Z352" s="46" t="str">
        <f>IF($W352="","",INDEX(Îlots!$F$6:$F$65,$W352))</f>
        <v/>
      </c>
      <c r="AA352" s="46" t="str">
        <f>IF($W352="","",IF($E352=ApportCouvert,OccCouvert,INDEX(Îlots!$O$6:$O$65,$W352)))</f>
        <v/>
      </c>
      <c r="AB352" s="46" t="str">
        <f>IF(OR($AA352="",$G352="",$Z352="Non"),"",IFERROR(MATCH($AA352&amp;" | "&amp;$G352,Paramètres!$I$7:$I$41,0),""))</f>
        <v/>
      </c>
      <c r="AC352" s="46" t="str">
        <f t="shared" si="43"/>
        <v/>
      </c>
      <c r="AD352" s="46">
        <f>IF(OR($AB352="",$AC352=""),0,IF(OR(AND(INDEX(Paramètres!$J$7:$J$41,$AB352)&gt;0,IF(INDEX(Paramètres!$J$7:$J$41,$AB352)&lt;=INDEX(Paramètres!$K$7:$K$41,$AB352),AND($AC352&gt;=INDEX(Paramètres!$J$7:$J$41,$AB352),$AC352&lt;=INDEX(Paramètres!$K$7:$K$41,$AB352)),OR($AC352&gt;=INDEX(Paramètres!$J$7:$J$41,$AB352),$AC352&lt;=INDEX(Paramètres!$K$7:$K$41,$AB352)))),AND(INDEX(Paramètres!$L$7:$L$41,$AB352)&gt;0,IF(INDEX(Paramètres!$L$7:$L$41,$AB352)&lt;=INDEX(Paramètres!$M$7:$M$41,$AB352),AND($AC352&gt;=INDEX(Paramètres!$L$7:$L$41,$AB352),$AC352&lt;=INDEX(Paramètres!$M$7:$M$41,$AB352)),OR($AC352&gt;=INDEX(Paramètres!$L$7:$L$41,$AB352),$AC352&lt;=INDEX(Paramètres!$M$7:$M$41,$AB352))))),1,0))</f>
        <v>0</v>
      </c>
      <c r="AE352" s="46">
        <f>IF($X352="",0,IF(INDEX(Fertilisants!$C$6:$C$45,$X352)="Oui",1,0))</f>
        <v>0</v>
      </c>
      <c r="AF352" s="46" t="str">
        <f t="shared" si="44"/>
        <v/>
      </c>
      <c r="AG352" s="46" t="str">
        <f t="shared" si="45"/>
        <v/>
      </c>
      <c r="AH352" s="46" t="str">
        <f t="shared" si="46"/>
        <v/>
      </c>
      <c r="AI352" s="46" t="str">
        <f t="shared" si="47"/>
        <v/>
      </c>
    </row>
    <row r="353" spans="1:35" ht="18" customHeight="1" x14ac:dyDescent="0.25">
      <c r="A353" s="42" t="str">
        <f>IF(B353="","",COUNT($B$6:B353))</f>
        <v/>
      </c>
      <c r="B353" s="26"/>
      <c r="C353" s="5"/>
      <c r="D353" s="28" t="str">
        <f>IF($W353="","",INDEX(Îlots!$N$6:$N$65,$W353))</f>
        <v/>
      </c>
      <c r="E353" s="5"/>
      <c r="F353" s="5"/>
      <c r="G353" s="30" t="str">
        <f>IF($X353="","",INDEX(Fertilisants!$B$6:$B$45,$X353))</f>
        <v/>
      </c>
      <c r="H353" s="43"/>
      <c r="I353" s="44"/>
      <c r="J353" s="30" t="str">
        <f>IF($X353="","",INDEX(Fertilisants!$D$6:$D$45,$X353))</f>
        <v/>
      </c>
      <c r="K353" s="35" t="str">
        <f t="shared" si="40"/>
        <v/>
      </c>
      <c r="L353" s="36" t="str">
        <f>IF(OR($I353="",$X353=""),"",$I353*N(INDEX(Fertilisants!$E$6:$E$45,$X353)))</f>
        <v/>
      </c>
      <c r="M353" s="36" t="str">
        <f>IF(OR($I353="",$X353=""),"",$I353*N(INDEX(Fertilisants!$G$6:$G$45,$X353)))</f>
        <v/>
      </c>
      <c r="N353" s="36" t="str">
        <f>IF(OR($I353="",$X353=""),"",$I353*N(INDEX(Fertilisants!$H$6:$H$45,$X353)))</f>
        <v/>
      </c>
      <c r="O353" s="36" t="str">
        <f>IF(OR($I353="",$X353=""),"",$I353*N(INDEX(Fertilisants!$I$6:$I$45,$X353)))</f>
        <v/>
      </c>
      <c r="P353" s="36" t="str">
        <f t="shared" si="41"/>
        <v/>
      </c>
      <c r="Q353" s="5"/>
      <c r="R353" s="5"/>
      <c r="S353" s="8"/>
      <c r="T353" s="45" t="str">
        <f t="shared" si="42"/>
        <v/>
      </c>
      <c r="U353" s="5"/>
      <c r="W353" s="46" t="str">
        <f>IF($C353="","",IFERROR(MATCH($C353,Îlots!$C$6:$C$65,0),""))</f>
        <v/>
      </c>
      <c r="X353" s="46" t="str">
        <f>IF($F353="","",IFERROR(MATCH($F353,Fertilisants!$A$6:$A$45,0),""))</f>
        <v/>
      </c>
      <c r="Y353" s="46" t="str">
        <f>IF($W353="","",INDEX(Îlots!$D$6:$D$65,$W353))</f>
        <v/>
      </c>
      <c r="Z353" s="46" t="str">
        <f>IF($W353="","",INDEX(Îlots!$F$6:$F$65,$W353))</f>
        <v/>
      </c>
      <c r="AA353" s="46" t="str">
        <f>IF($W353="","",IF($E353=ApportCouvert,OccCouvert,INDEX(Îlots!$O$6:$O$65,$W353)))</f>
        <v/>
      </c>
      <c r="AB353" s="46" t="str">
        <f>IF(OR($AA353="",$G353="",$Z353="Non"),"",IFERROR(MATCH($AA353&amp;" | "&amp;$G353,Paramètres!$I$7:$I$41,0),""))</f>
        <v/>
      </c>
      <c r="AC353" s="46" t="str">
        <f t="shared" si="43"/>
        <v/>
      </c>
      <c r="AD353" s="46">
        <f>IF(OR($AB353="",$AC353=""),0,IF(OR(AND(INDEX(Paramètres!$J$7:$J$41,$AB353)&gt;0,IF(INDEX(Paramètres!$J$7:$J$41,$AB353)&lt;=INDEX(Paramètres!$K$7:$K$41,$AB353),AND($AC353&gt;=INDEX(Paramètres!$J$7:$J$41,$AB353),$AC353&lt;=INDEX(Paramètres!$K$7:$K$41,$AB353)),OR($AC353&gt;=INDEX(Paramètres!$J$7:$J$41,$AB353),$AC353&lt;=INDEX(Paramètres!$K$7:$K$41,$AB353)))),AND(INDEX(Paramètres!$L$7:$L$41,$AB353)&gt;0,IF(INDEX(Paramètres!$L$7:$L$41,$AB353)&lt;=INDEX(Paramètres!$M$7:$M$41,$AB353),AND($AC353&gt;=INDEX(Paramètres!$L$7:$L$41,$AB353),$AC353&lt;=INDEX(Paramètres!$M$7:$M$41,$AB353)),OR($AC353&gt;=INDEX(Paramètres!$L$7:$L$41,$AB353),$AC353&lt;=INDEX(Paramètres!$M$7:$M$41,$AB353))))),1,0))</f>
        <v>0</v>
      </c>
      <c r="AE353" s="46">
        <f>IF($X353="",0,IF(INDEX(Fertilisants!$C$6:$C$45,$X353)="Oui",1,0))</f>
        <v>0</v>
      </c>
      <c r="AF353" s="46" t="str">
        <f t="shared" si="44"/>
        <v/>
      </c>
      <c r="AG353" s="46" t="str">
        <f t="shared" si="45"/>
        <v/>
      </c>
      <c r="AH353" s="46" t="str">
        <f t="shared" si="46"/>
        <v/>
      </c>
      <c r="AI353" s="46" t="str">
        <f t="shared" si="47"/>
        <v/>
      </c>
    </row>
    <row r="354" spans="1:35" ht="18" customHeight="1" x14ac:dyDescent="0.25">
      <c r="A354" s="42" t="str">
        <f>IF(B354="","",COUNT($B$6:B354))</f>
        <v/>
      </c>
      <c r="B354" s="26"/>
      <c r="C354" s="5"/>
      <c r="D354" s="28" t="str">
        <f>IF($W354="","",INDEX(Îlots!$N$6:$N$65,$W354))</f>
        <v/>
      </c>
      <c r="E354" s="5"/>
      <c r="F354" s="5"/>
      <c r="G354" s="30" t="str">
        <f>IF($X354="","",INDEX(Fertilisants!$B$6:$B$45,$X354))</f>
        <v/>
      </c>
      <c r="H354" s="43"/>
      <c r="I354" s="44"/>
      <c r="J354" s="30" t="str">
        <f>IF($X354="","",INDEX(Fertilisants!$D$6:$D$45,$X354))</f>
        <v/>
      </c>
      <c r="K354" s="35" t="str">
        <f t="shared" si="40"/>
        <v/>
      </c>
      <c r="L354" s="36" t="str">
        <f>IF(OR($I354="",$X354=""),"",$I354*N(INDEX(Fertilisants!$E$6:$E$45,$X354)))</f>
        <v/>
      </c>
      <c r="M354" s="36" t="str">
        <f>IF(OR($I354="",$X354=""),"",$I354*N(INDEX(Fertilisants!$G$6:$G$45,$X354)))</f>
        <v/>
      </c>
      <c r="N354" s="36" t="str">
        <f>IF(OR($I354="",$X354=""),"",$I354*N(INDEX(Fertilisants!$H$6:$H$45,$X354)))</f>
        <v/>
      </c>
      <c r="O354" s="36" t="str">
        <f>IF(OR($I354="",$X354=""),"",$I354*N(INDEX(Fertilisants!$I$6:$I$45,$X354)))</f>
        <v/>
      </c>
      <c r="P354" s="36" t="str">
        <f t="shared" si="41"/>
        <v/>
      </c>
      <c r="Q354" s="5"/>
      <c r="R354" s="5"/>
      <c r="S354" s="8"/>
      <c r="T354" s="45" t="str">
        <f t="shared" si="42"/>
        <v/>
      </c>
      <c r="U354" s="5"/>
      <c r="W354" s="46" t="str">
        <f>IF($C354="","",IFERROR(MATCH($C354,Îlots!$C$6:$C$65,0),""))</f>
        <v/>
      </c>
      <c r="X354" s="46" t="str">
        <f>IF($F354="","",IFERROR(MATCH($F354,Fertilisants!$A$6:$A$45,0),""))</f>
        <v/>
      </c>
      <c r="Y354" s="46" t="str">
        <f>IF($W354="","",INDEX(Îlots!$D$6:$D$65,$W354))</f>
        <v/>
      </c>
      <c r="Z354" s="46" t="str">
        <f>IF($W354="","",INDEX(Îlots!$F$6:$F$65,$W354))</f>
        <v/>
      </c>
      <c r="AA354" s="46" t="str">
        <f>IF($W354="","",IF($E354=ApportCouvert,OccCouvert,INDEX(Îlots!$O$6:$O$65,$W354)))</f>
        <v/>
      </c>
      <c r="AB354" s="46" t="str">
        <f>IF(OR($AA354="",$G354="",$Z354="Non"),"",IFERROR(MATCH($AA354&amp;" | "&amp;$G354,Paramètres!$I$7:$I$41,0),""))</f>
        <v/>
      </c>
      <c r="AC354" s="46" t="str">
        <f t="shared" si="43"/>
        <v/>
      </c>
      <c r="AD354" s="46">
        <f>IF(OR($AB354="",$AC354=""),0,IF(OR(AND(INDEX(Paramètres!$J$7:$J$41,$AB354)&gt;0,IF(INDEX(Paramètres!$J$7:$J$41,$AB354)&lt;=INDEX(Paramètres!$K$7:$K$41,$AB354),AND($AC354&gt;=INDEX(Paramètres!$J$7:$J$41,$AB354),$AC354&lt;=INDEX(Paramètres!$K$7:$K$41,$AB354)),OR($AC354&gt;=INDEX(Paramètres!$J$7:$J$41,$AB354),$AC354&lt;=INDEX(Paramètres!$K$7:$K$41,$AB354)))),AND(INDEX(Paramètres!$L$7:$L$41,$AB354)&gt;0,IF(INDEX(Paramètres!$L$7:$L$41,$AB354)&lt;=INDEX(Paramètres!$M$7:$M$41,$AB354),AND($AC354&gt;=INDEX(Paramètres!$L$7:$L$41,$AB354),$AC354&lt;=INDEX(Paramètres!$M$7:$M$41,$AB354)),OR($AC354&gt;=INDEX(Paramètres!$L$7:$L$41,$AB354),$AC354&lt;=INDEX(Paramètres!$M$7:$M$41,$AB354))))),1,0))</f>
        <v>0</v>
      </c>
      <c r="AE354" s="46">
        <f>IF($X354="",0,IF(INDEX(Fertilisants!$C$6:$C$45,$X354)="Oui",1,0))</f>
        <v>0</v>
      </c>
      <c r="AF354" s="46" t="str">
        <f t="shared" si="44"/>
        <v/>
      </c>
      <c r="AG354" s="46" t="str">
        <f t="shared" si="45"/>
        <v/>
      </c>
      <c r="AH354" s="46" t="str">
        <f t="shared" si="46"/>
        <v/>
      </c>
      <c r="AI354" s="46" t="str">
        <f t="shared" si="47"/>
        <v/>
      </c>
    </row>
    <row r="355" spans="1:35" ht="18" customHeight="1" x14ac:dyDescent="0.25">
      <c r="A355" s="42" t="str">
        <f>IF(B355="","",COUNT($B$6:B355))</f>
        <v/>
      </c>
      <c r="B355" s="26"/>
      <c r="C355" s="5"/>
      <c r="D355" s="28" t="str">
        <f>IF($W355="","",INDEX(Îlots!$N$6:$N$65,$W355))</f>
        <v/>
      </c>
      <c r="E355" s="5"/>
      <c r="F355" s="5"/>
      <c r="G355" s="30" t="str">
        <f>IF($X355="","",INDEX(Fertilisants!$B$6:$B$45,$X355))</f>
        <v/>
      </c>
      <c r="H355" s="43"/>
      <c r="I355" s="44"/>
      <c r="J355" s="30" t="str">
        <f>IF($X355="","",INDEX(Fertilisants!$D$6:$D$45,$X355))</f>
        <v/>
      </c>
      <c r="K355" s="35" t="str">
        <f t="shared" si="40"/>
        <v/>
      </c>
      <c r="L355" s="36" t="str">
        <f>IF(OR($I355="",$X355=""),"",$I355*N(INDEX(Fertilisants!$E$6:$E$45,$X355)))</f>
        <v/>
      </c>
      <c r="M355" s="36" t="str">
        <f>IF(OR($I355="",$X355=""),"",$I355*N(INDEX(Fertilisants!$G$6:$G$45,$X355)))</f>
        <v/>
      </c>
      <c r="N355" s="36" t="str">
        <f>IF(OR($I355="",$X355=""),"",$I355*N(INDEX(Fertilisants!$H$6:$H$45,$X355)))</f>
        <v/>
      </c>
      <c r="O355" s="36" t="str">
        <f>IF(OR($I355="",$X355=""),"",$I355*N(INDEX(Fertilisants!$I$6:$I$45,$X355)))</f>
        <v/>
      </c>
      <c r="P355" s="36" t="str">
        <f t="shared" si="41"/>
        <v/>
      </c>
      <c r="Q355" s="5"/>
      <c r="R355" s="5"/>
      <c r="S355" s="8"/>
      <c r="T355" s="45" t="str">
        <f t="shared" si="42"/>
        <v/>
      </c>
      <c r="U355" s="5"/>
      <c r="W355" s="46" t="str">
        <f>IF($C355="","",IFERROR(MATCH($C355,Îlots!$C$6:$C$65,0),""))</f>
        <v/>
      </c>
      <c r="X355" s="46" t="str">
        <f>IF($F355="","",IFERROR(MATCH($F355,Fertilisants!$A$6:$A$45,0),""))</f>
        <v/>
      </c>
      <c r="Y355" s="46" t="str">
        <f>IF($W355="","",INDEX(Îlots!$D$6:$D$65,$W355))</f>
        <v/>
      </c>
      <c r="Z355" s="46" t="str">
        <f>IF($W355="","",INDEX(Îlots!$F$6:$F$65,$W355))</f>
        <v/>
      </c>
      <c r="AA355" s="46" t="str">
        <f>IF($W355="","",IF($E355=ApportCouvert,OccCouvert,INDEX(Îlots!$O$6:$O$65,$W355)))</f>
        <v/>
      </c>
      <c r="AB355" s="46" t="str">
        <f>IF(OR($AA355="",$G355="",$Z355="Non"),"",IFERROR(MATCH($AA355&amp;" | "&amp;$G355,Paramètres!$I$7:$I$41,0),""))</f>
        <v/>
      </c>
      <c r="AC355" s="46" t="str">
        <f t="shared" si="43"/>
        <v/>
      </c>
      <c r="AD355" s="46">
        <f>IF(OR($AB355="",$AC355=""),0,IF(OR(AND(INDEX(Paramètres!$J$7:$J$41,$AB355)&gt;0,IF(INDEX(Paramètres!$J$7:$J$41,$AB355)&lt;=INDEX(Paramètres!$K$7:$K$41,$AB355),AND($AC355&gt;=INDEX(Paramètres!$J$7:$J$41,$AB355),$AC355&lt;=INDEX(Paramètres!$K$7:$K$41,$AB355)),OR($AC355&gt;=INDEX(Paramètres!$J$7:$J$41,$AB355),$AC355&lt;=INDEX(Paramètres!$K$7:$K$41,$AB355)))),AND(INDEX(Paramètres!$L$7:$L$41,$AB355)&gt;0,IF(INDEX(Paramètres!$L$7:$L$41,$AB355)&lt;=INDEX(Paramètres!$M$7:$M$41,$AB355),AND($AC355&gt;=INDEX(Paramètres!$L$7:$L$41,$AB355),$AC355&lt;=INDEX(Paramètres!$M$7:$M$41,$AB355)),OR($AC355&gt;=INDEX(Paramètres!$L$7:$L$41,$AB355),$AC355&lt;=INDEX(Paramètres!$M$7:$M$41,$AB355))))),1,0))</f>
        <v>0</v>
      </c>
      <c r="AE355" s="46">
        <f>IF($X355="",0,IF(INDEX(Fertilisants!$C$6:$C$45,$X355)="Oui",1,0))</f>
        <v>0</v>
      </c>
      <c r="AF355" s="46" t="str">
        <f t="shared" si="44"/>
        <v/>
      </c>
      <c r="AG355" s="46" t="str">
        <f t="shared" si="45"/>
        <v/>
      </c>
      <c r="AH355" s="46" t="str">
        <f t="shared" si="46"/>
        <v/>
      </c>
      <c r="AI355" s="46" t="str">
        <f t="shared" si="47"/>
        <v/>
      </c>
    </row>
    <row r="356" spans="1:35" ht="18" customHeight="1" x14ac:dyDescent="0.25">
      <c r="A356" s="42" t="str">
        <f>IF(B356="","",COUNT($B$6:B356))</f>
        <v/>
      </c>
      <c r="B356" s="26"/>
      <c r="C356" s="5"/>
      <c r="D356" s="28" t="str">
        <f>IF($W356="","",INDEX(Îlots!$N$6:$N$65,$W356))</f>
        <v/>
      </c>
      <c r="E356" s="5"/>
      <c r="F356" s="5"/>
      <c r="G356" s="30" t="str">
        <f>IF($X356="","",INDEX(Fertilisants!$B$6:$B$45,$X356))</f>
        <v/>
      </c>
      <c r="H356" s="43"/>
      <c r="I356" s="44"/>
      <c r="J356" s="30" t="str">
        <f>IF($X356="","",INDEX(Fertilisants!$D$6:$D$45,$X356))</f>
        <v/>
      </c>
      <c r="K356" s="35" t="str">
        <f t="shared" si="40"/>
        <v/>
      </c>
      <c r="L356" s="36" t="str">
        <f>IF(OR($I356="",$X356=""),"",$I356*N(INDEX(Fertilisants!$E$6:$E$45,$X356)))</f>
        <v/>
      </c>
      <c r="M356" s="36" t="str">
        <f>IF(OR($I356="",$X356=""),"",$I356*N(INDEX(Fertilisants!$G$6:$G$45,$X356)))</f>
        <v/>
      </c>
      <c r="N356" s="36" t="str">
        <f>IF(OR($I356="",$X356=""),"",$I356*N(INDEX(Fertilisants!$H$6:$H$45,$X356)))</f>
        <v/>
      </c>
      <c r="O356" s="36" t="str">
        <f>IF(OR($I356="",$X356=""),"",$I356*N(INDEX(Fertilisants!$I$6:$I$45,$X356)))</f>
        <v/>
      </c>
      <c r="P356" s="36" t="str">
        <f t="shared" si="41"/>
        <v/>
      </c>
      <c r="Q356" s="5"/>
      <c r="R356" s="5"/>
      <c r="S356" s="8"/>
      <c r="T356" s="45" t="str">
        <f t="shared" si="42"/>
        <v/>
      </c>
      <c r="U356" s="5"/>
      <c r="W356" s="46" t="str">
        <f>IF($C356="","",IFERROR(MATCH($C356,Îlots!$C$6:$C$65,0),""))</f>
        <v/>
      </c>
      <c r="X356" s="46" t="str">
        <f>IF($F356="","",IFERROR(MATCH($F356,Fertilisants!$A$6:$A$45,0),""))</f>
        <v/>
      </c>
      <c r="Y356" s="46" t="str">
        <f>IF($W356="","",INDEX(Îlots!$D$6:$D$65,$W356))</f>
        <v/>
      </c>
      <c r="Z356" s="46" t="str">
        <f>IF($W356="","",INDEX(Îlots!$F$6:$F$65,$W356))</f>
        <v/>
      </c>
      <c r="AA356" s="46" t="str">
        <f>IF($W356="","",IF($E356=ApportCouvert,OccCouvert,INDEX(Îlots!$O$6:$O$65,$W356)))</f>
        <v/>
      </c>
      <c r="AB356" s="46" t="str">
        <f>IF(OR($AA356="",$G356="",$Z356="Non"),"",IFERROR(MATCH($AA356&amp;" | "&amp;$G356,Paramètres!$I$7:$I$41,0),""))</f>
        <v/>
      </c>
      <c r="AC356" s="46" t="str">
        <f t="shared" si="43"/>
        <v/>
      </c>
      <c r="AD356" s="46">
        <f>IF(OR($AB356="",$AC356=""),0,IF(OR(AND(INDEX(Paramètres!$J$7:$J$41,$AB356)&gt;0,IF(INDEX(Paramètres!$J$7:$J$41,$AB356)&lt;=INDEX(Paramètres!$K$7:$K$41,$AB356),AND($AC356&gt;=INDEX(Paramètres!$J$7:$J$41,$AB356),$AC356&lt;=INDEX(Paramètres!$K$7:$K$41,$AB356)),OR($AC356&gt;=INDEX(Paramètres!$J$7:$J$41,$AB356),$AC356&lt;=INDEX(Paramètres!$K$7:$K$41,$AB356)))),AND(INDEX(Paramètres!$L$7:$L$41,$AB356)&gt;0,IF(INDEX(Paramètres!$L$7:$L$41,$AB356)&lt;=INDEX(Paramètres!$M$7:$M$41,$AB356),AND($AC356&gt;=INDEX(Paramètres!$L$7:$L$41,$AB356),$AC356&lt;=INDEX(Paramètres!$M$7:$M$41,$AB356)),OR($AC356&gt;=INDEX(Paramètres!$L$7:$L$41,$AB356),$AC356&lt;=INDEX(Paramètres!$M$7:$M$41,$AB356))))),1,0))</f>
        <v>0</v>
      </c>
      <c r="AE356" s="46">
        <f>IF($X356="",0,IF(INDEX(Fertilisants!$C$6:$C$45,$X356)="Oui",1,0))</f>
        <v>0</v>
      </c>
      <c r="AF356" s="46" t="str">
        <f t="shared" si="44"/>
        <v/>
      </c>
      <c r="AG356" s="46" t="str">
        <f t="shared" si="45"/>
        <v/>
      </c>
      <c r="AH356" s="46" t="str">
        <f t="shared" si="46"/>
        <v/>
      </c>
      <c r="AI356" s="46" t="str">
        <f t="shared" si="47"/>
        <v/>
      </c>
    </row>
    <row r="357" spans="1:35" ht="18" customHeight="1" x14ac:dyDescent="0.25">
      <c r="A357" s="42" t="str">
        <f>IF(B357="","",COUNT($B$6:B357))</f>
        <v/>
      </c>
      <c r="B357" s="26"/>
      <c r="C357" s="5"/>
      <c r="D357" s="28" t="str">
        <f>IF($W357="","",INDEX(Îlots!$N$6:$N$65,$W357))</f>
        <v/>
      </c>
      <c r="E357" s="5"/>
      <c r="F357" s="5"/>
      <c r="G357" s="30" t="str">
        <f>IF($X357="","",INDEX(Fertilisants!$B$6:$B$45,$X357))</f>
        <v/>
      </c>
      <c r="H357" s="43"/>
      <c r="I357" s="44"/>
      <c r="J357" s="30" t="str">
        <f>IF($X357="","",INDEX(Fertilisants!$D$6:$D$45,$X357))</f>
        <v/>
      </c>
      <c r="K357" s="35" t="str">
        <f t="shared" si="40"/>
        <v/>
      </c>
      <c r="L357" s="36" t="str">
        <f>IF(OR($I357="",$X357=""),"",$I357*N(INDEX(Fertilisants!$E$6:$E$45,$X357)))</f>
        <v/>
      </c>
      <c r="M357" s="36" t="str">
        <f>IF(OR($I357="",$X357=""),"",$I357*N(INDEX(Fertilisants!$G$6:$G$45,$X357)))</f>
        <v/>
      </c>
      <c r="N357" s="36" t="str">
        <f>IF(OR($I357="",$X357=""),"",$I357*N(INDEX(Fertilisants!$H$6:$H$45,$X357)))</f>
        <v/>
      </c>
      <c r="O357" s="36" t="str">
        <f>IF(OR($I357="",$X357=""),"",$I357*N(INDEX(Fertilisants!$I$6:$I$45,$X357)))</f>
        <v/>
      </c>
      <c r="P357" s="36" t="str">
        <f t="shared" si="41"/>
        <v/>
      </c>
      <c r="Q357" s="5"/>
      <c r="R357" s="5"/>
      <c r="S357" s="8"/>
      <c r="T357" s="45" t="str">
        <f t="shared" si="42"/>
        <v/>
      </c>
      <c r="U357" s="5"/>
      <c r="W357" s="46" t="str">
        <f>IF($C357="","",IFERROR(MATCH($C357,Îlots!$C$6:$C$65,0),""))</f>
        <v/>
      </c>
      <c r="X357" s="46" t="str">
        <f>IF($F357="","",IFERROR(MATCH($F357,Fertilisants!$A$6:$A$45,0),""))</f>
        <v/>
      </c>
      <c r="Y357" s="46" t="str">
        <f>IF($W357="","",INDEX(Îlots!$D$6:$D$65,$W357))</f>
        <v/>
      </c>
      <c r="Z357" s="46" t="str">
        <f>IF($W357="","",INDEX(Îlots!$F$6:$F$65,$W357))</f>
        <v/>
      </c>
      <c r="AA357" s="46" t="str">
        <f>IF($W357="","",IF($E357=ApportCouvert,OccCouvert,INDEX(Îlots!$O$6:$O$65,$W357)))</f>
        <v/>
      </c>
      <c r="AB357" s="46" t="str">
        <f>IF(OR($AA357="",$G357="",$Z357="Non"),"",IFERROR(MATCH($AA357&amp;" | "&amp;$G357,Paramètres!$I$7:$I$41,0),""))</f>
        <v/>
      </c>
      <c r="AC357" s="46" t="str">
        <f t="shared" si="43"/>
        <v/>
      </c>
      <c r="AD357" s="46">
        <f>IF(OR($AB357="",$AC357=""),0,IF(OR(AND(INDEX(Paramètres!$J$7:$J$41,$AB357)&gt;0,IF(INDEX(Paramètres!$J$7:$J$41,$AB357)&lt;=INDEX(Paramètres!$K$7:$K$41,$AB357),AND($AC357&gt;=INDEX(Paramètres!$J$7:$J$41,$AB357),$AC357&lt;=INDEX(Paramètres!$K$7:$K$41,$AB357)),OR($AC357&gt;=INDEX(Paramètres!$J$7:$J$41,$AB357),$AC357&lt;=INDEX(Paramètres!$K$7:$K$41,$AB357)))),AND(INDEX(Paramètres!$L$7:$L$41,$AB357)&gt;0,IF(INDEX(Paramètres!$L$7:$L$41,$AB357)&lt;=INDEX(Paramètres!$M$7:$M$41,$AB357),AND($AC357&gt;=INDEX(Paramètres!$L$7:$L$41,$AB357),$AC357&lt;=INDEX(Paramètres!$M$7:$M$41,$AB357)),OR($AC357&gt;=INDEX(Paramètres!$L$7:$L$41,$AB357),$AC357&lt;=INDEX(Paramètres!$M$7:$M$41,$AB357))))),1,0))</f>
        <v>0</v>
      </c>
      <c r="AE357" s="46">
        <f>IF($X357="",0,IF(INDEX(Fertilisants!$C$6:$C$45,$X357)="Oui",1,0))</f>
        <v>0</v>
      </c>
      <c r="AF357" s="46" t="str">
        <f t="shared" si="44"/>
        <v/>
      </c>
      <c r="AG357" s="46" t="str">
        <f t="shared" si="45"/>
        <v/>
      </c>
      <c r="AH357" s="46" t="str">
        <f t="shared" si="46"/>
        <v/>
      </c>
      <c r="AI357" s="46" t="str">
        <f t="shared" si="47"/>
        <v/>
      </c>
    </row>
    <row r="358" spans="1:35" ht="18" customHeight="1" x14ac:dyDescent="0.25">
      <c r="A358" s="42" t="str">
        <f>IF(B358="","",COUNT($B$6:B358))</f>
        <v/>
      </c>
      <c r="B358" s="26"/>
      <c r="C358" s="5"/>
      <c r="D358" s="28" t="str">
        <f>IF($W358="","",INDEX(Îlots!$N$6:$N$65,$W358))</f>
        <v/>
      </c>
      <c r="E358" s="5"/>
      <c r="F358" s="5"/>
      <c r="G358" s="30" t="str">
        <f>IF($X358="","",INDEX(Fertilisants!$B$6:$B$45,$X358))</f>
        <v/>
      </c>
      <c r="H358" s="43"/>
      <c r="I358" s="44"/>
      <c r="J358" s="30" t="str">
        <f>IF($X358="","",INDEX(Fertilisants!$D$6:$D$45,$X358))</f>
        <v/>
      </c>
      <c r="K358" s="35" t="str">
        <f t="shared" si="40"/>
        <v/>
      </c>
      <c r="L358" s="36" t="str">
        <f>IF(OR($I358="",$X358=""),"",$I358*N(INDEX(Fertilisants!$E$6:$E$45,$X358)))</f>
        <v/>
      </c>
      <c r="M358" s="36" t="str">
        <f>IF(OR($I358="",$X358=""),"",$I358*N(INDEX(Fertilisants!$G$6:$G$45,$X358)))</f>
        <v/>
      </c>
      <c r="N358" s="36" t="str">
        <f>IF(OR($I358="",$X358=""),"",$I358*N(INDEX(Fertilisants!$H$6:$H$45,$X358)))</f>
        <v/>
      </c>
      <c r="O358" s="36" t="str">
        <f>IF(OR($I358="",$X358=""),"",$I358*N(INDEX(Fertilisants!$I$6:$I$45,$X358)))</f>
        <v/>
      </c>
      <c r="P358" s="36" t="str">
        <f t="shared" si="41"/>
        <v/>
      </c>
      <c r="Q358" s="5"/>
      <c r="R358" s="5"/>
      <c r="S358" s="8"/>
      <c r="T358" s="45" t="str">
        <f t="shared" si="42"/>
        <v/>
      </c>
      <c r="U358" s="5"/>
      <c r="W358" s="46" t="str">
        <f>IF($C358="","",IFERROR(MATCH($C358,Îlots!$C$6:$C$65,0),""))</f>
        <v/>
      </c>
      <c r="X358" s="46" t="str">
        <f>IF($F358="","",IFERROR(MATCH($F358,Fertilisants!$A$6:$A$45,0),""))</f>
        <v/>
      </c>
      <c r="Y358" s="46" t="str">
        <f>IF($W358="","",INDEX(Îlots!$D$6:$D$65,$W358))</f>
        <v/>
      </c>
      <c r="Z358" s="46" t="str">
        <f>IF($W358="","",INDEX(Îlots!$F$6:$F$65,$W358))</f>
        <v/>
      </c>
      <c r="AA358" s="46" t="str">
        <f>IF($W358="","",IF($E358=ApportCouvert,OccCouvert,INDEX(Îlots!$O$6:$O$65,$W358)))</f>
        <v/>
      </c>
      <c r="AB358" s="46" t="str">
        <f>IF(OR($AA358="",$G358="",$Z358="Non"),"",IFERROR(MATCH($AA358&amp;" | "&amp;$G358,Paramètres!$I$7:$I$41,0),""))</f>
        <v/>
      </c>
      <c r="AC358" s="46" t="str">
        <f t="shared" si="43"/>
        <v/>
      </c>
      <c r="AD358" s="46">
        <f>IF(OR($AB358="",$AC358=""),0,IF(OR(AND(INDEX(Paramètres!$J$7:$J$41,$AB358)&gt;0,IF(INDEX(Paramètres!$J$7:$J$41,$AB358)&lt;=INDEX(Paramètres!$K$7:$K$41,$AB358),AND($AC358&gt;=INDEX(Paramètres!$J$7:$J$41,$AB358),$AC358&lt;=INDEX(Paramètres!$K$7:$K$41,$AB358)),OR($AC358&gt;=INDEX(Paramètres!$J$7:$J$41,$AB358),$AC358&lt;=INDEX(Paramètres!$K$7:$K$41,$AB358)))),AND(INDEX(Paramètres!$L$7:$L$41,$AB358)&gt;0,IF(INDEX(Paramètres!$L$7:$L$41,$AB358)&lt;=INDEX(Paramètres!$M$7:$M$41,$AB358),AND($AC358&gt;=INDEX(Paramètres!$L$7:$L$41,$AB358),$AC358&lt;=INDEX(Paramètres!$M$7:$M$41,$AB358)),OR($AC358&gt;=INDEX(Paramètres!$L$7:$L$41,$AB358),$AC358&lt;=INDEX(Paramètres!$M$7:$M$41,$AB358))))),1,0))</f>
        <v>0</v>
      </c>
      <c r="AE358" s="46">
        <f>IF($X358="",0,IF(INDEX(Fertilisants!$C$6:$C$45,$X358)="Oui",1,0))</f>
        <v>0</v>
      </c>
      <c r="AF358" s="46" t="str">
        <f t="shared" si="44"/>
        <v/>
      </c>
      <c r="AG358" s="46" t="str">
        <f t="shared" si="45"/>
        <v/>
      </c>
      <c r="AH358" s="46" t="str">
        <f t="shared" si="46"/>
        <v/>
      </c>
      <c r="AI358" s="46" t="str">
        <f t="shared" si="47"/>
        <v/>
      </c>
    </row>
    <row r="359" spans="1:35" ht="18" customHeight="1" x14ac:dyDescent="0.25">
      <c r="A359" s="42" t="str">
        <f>IF(B359="","",COUNT($B$6:B359))</f>
        <v/>
      </c>
      <c r="B359" s="26"/>
      <c r="C359" s="5"/>
      <c r="D359" s="28" t="str">
        <f>IF($W359="","",INDEX(Îlots!$N$6:$N$65,$W359))</f>
        <v/>
      </c>
      <c r="E359" s="5"/>
      <c r="F359" s="5"/>
      <c r="G359" s="30" t="str">
        <f>IF($X359="","",INDEX(Fertilisants!$B$6:$B$45,$X359))</f>
        <v/>
      </c>
      <c r="H359" s="43"/>
      <c r="I359" s="44"/>
      <c r="J359" s="30" t="str">
        <f>IF($X359="","",INDEX(Fertilisants!$D$6:$D$45,$X359))</f>
        <v/>
      </c>
      <c r="K359" s="35" t="str">
        <f t="shared" si="40"/>
        <v/>
      </c>
      <c r="L359" s="36" t="str">
        <f>IF(OR($I359="",$X359=""),"",$I359*N(INDEX(Fertilisants!$E$6:$E$45,$X359)))</f>
        <v/>
      </c>
      <c r="M359" s="36" t="str">
        <f>IF(OR($I359="",$X359=""),"",$I359*N(INDEX(Fertilisants!$G$6:$G$45,$X359)))</f>
        <v/>
      </c>
      <c r="N359" s="36" t="str">
        <f>IF(OR($I359="",$X359=""),"",$I359*N(INDEX(Fertilisants!$H$6:$H$45,$X359)))</f>
        <v/>
      </c>
      <c r="O359" s="36" t="str">
        <f>IF(OR($I359="",$X359=""),"",$I359*N(INDEX(Fertilisants!$I$6:$I$45,$X359)))</f>
        <v/>
      </c>
      <c r="P359" s="36" t="str">
        <f t="shared" si="41"/>
        <v/>
      </c>
      <c r="Q359" s="5"/>
      <c r="R359" s="5"/>
      <c r="S359" s="8"/>
      <c r="T359" s="45" t="str">
        <f t="shared" si="42"/>
        <v/>
      </c>
      <c r="U359" s="5"/>
      <c r="W359" s="46" t="str">
        <f>IF($C359="","",IFERROR(MATCH($C359,Îlots!$C$6:$C$65,0),""))</f>
        <v/>
      </c>
      <c r="X359" s="46" t="str">
        <f>IF($F359="","",IFERROR(MATCH($F359,Fertilisants!$A$6:$A$45,0),""))</f>
        <v/>
      </c>
      <c r="Y359" s="46" t="str">
        <f>IF($W359="","",INDEX(Îlots!$D$6:$D$65,$W359))</f>
        <v/>
      </c>
      <c r="Z359" s="46" t="str">
        <f>IF($W359="","",INDEX(Îlots!$F$6:$F$65,$W359))</f>
        <v/>
      </c>
      <c r="AA359" s="46" t="str">
        <f>IF($W359="","",IF($E359=ApportCouvert,OccCouvert,INDEX(Îlots!$O$6:$O$65,$W359)))</f>
        <v/>
      </c>
      <c r="AB359" s="46" t="str">
        <f>IF(OR($AA359="",$G359="",$Z359="Non"),"",IFERROR(MATCH($AA359&amp;" | "&amp;$G359,Paramètres!$I$7:$I$41,0),""))</f>
        <v/>
      </c>
      <c r="AC359" s="46" t="str">
        <f t="shared" si="43"/>
        <v/>
      </c>
      <c r="AD359" s="46">
        <f>IF(OR($AB359="",$AC359=""),0,IF(OR(AND(INDEX(Paramètres!$J$7:$J$41,$AB359)&gt;0,IF(INDEX(Paramètres!$J$7:$J$41,$AB359)&lt;=INDEX(Paramètres!$K$7:$K$41,$AB359),AND($AC359&gt;=INDEX(Paramètres!$J$7:$J$41,$AB359),$AC359&lt;=INDEX(Paramètres!$K$7:$K$41,$AB359)),OR($AC359&gt;=INDEX(Paramètres!$J$7:$J$41,$AB359),$AC359&lt;=INDEX(Paramètres!$K$7:$K$41,$AB359)))),AND(INDEX(Paramètres!$L$7:$L$41,$AB359)&gt;0,IF(INDEX(Paramètres!$L$7:$L$41,$AB359)&lt;=INDEX(Paramètres!$M$7:$M$41,$AB359),AND($AC359&gt;=INDEX(Paramètres!$L$7:$L$41,$AB359),$AC359&lt;=INDEX(Paramètres!$M$7:$M$41,$AB359)),OR($AC359&gt;=INDEX(Paramètres!$L$7:$L$41,$AB359),$AC359&lt;=INDEX(Paramètres!$M$7:$M$41,$AB359))))),1,0))</f>
        <v>0</v>
      </c>
      <c r="AE359" s="46">
        <f>IF($X359="",0,IF(INDEX(Fertilisants!$C$6:$C$45,$X359)="Oui",1,0))</f>
        <v>0</v>
      </c>
      <c r="AF359" s="46" t="str">
        <f t="shared" si="44"/>
        <v/>
      </c>
      <c r="AG359" s="46" t="str">
        <f t="shared" si="45"/>
        <v/>
      </c>
      <c r="AH359" s="46" t="str">
        <f t="shared" si="46"/>
        <v/>
      </c>
      <c r="AI359" s="46" t="str">
        <f t="shared" si="47"/>
        <v/>
      </c>
    </row>
    <row r="360" spans="1:35" ht="18" customHeight="1" x14ac:dyDescent="0.25">
      <c r="A360" s="42" t="str">
        <f>IF(B360="","",COUNT($B$6:B360))</f>
        <v/>
      </c>
      <c r="B360" s="26"/>
      <c r="C360" s="5"/>
      <c r="D360" s="28" t="str">
        <f>IF($W360="","",INDEX(Îlots!$N$6:$N$65,$W360))</f>
        <v/>
      </c>
      <c r="E360" s="5"/>
      <c r="F360" s="5"/>
      <c r="G360" s="30" t="str">
        <f>IF($X360="","",INDEX(Fertilisants!$B$6:$B$45,$X360))</f>
        <v/>
      </c>
      <c r="H360" s="43"/>
      <c r="I360" s="44"/>
      <c r="J360" s="30" t="str">
        <f>IF($X360="","",INDEX(Fertilisants!$D$6:$D$45,$X360))</f>
        <v/>
      </c>
      <c r="K360" s="35" t="str">
        <f t="shared" si="40"/>
        <v/>
      </c>
      <c r="L360" s="36" t="str">
        <f>IF(OR($I360="",$X360=""),"",$I360*N(INDEX(Fertilisants!$E$6:$E$45,$X360)))</f>
        <v/>
      </c>
      <c r="M360" s="36" t="str">
        <f>IF(OR($I360="",$X360=""),"",$I360*N(INDEX(Fertilisants!$G$6:$G$45,$X360)))</f>
        <v/>
      </c>
      <c r="N360" s="36" t="str">
        <f>IF(OR($I360="",$X360=""),"",$I360*N(INDEX(Fertilisants!$H$6:$H$45,$X360)))</f>
        <v/>
      </c>
      <c r="O360" s="36" t="str">
        <f>IF(OR($I360="",$X360=""),"",$I360*N(INDEX(Fertilisants!$I$6:$I$45,$X360)))</f>
        <v/>
      </c>
      <c r="P360" s="36" t="str">
        <f t="shared" si="41"/>
        <v/>
      </c>
      <c r="Q360" s="5"/>
      <c r="R360" s="5"/>
      <c r="S360" s="8"/>
      <c r="T360" s="45" t="str">
        <f t="shared" si="42"/>
        <v/>
      </c>
      <c r="U360" s="5"/>
      <c r="W360" s="46" t="str">
        <f>IF($C360="","",IFERROR(MATCH($C360,Îlots!$C$6:$C$65,0),""))</f>
        <v/>
      </c>
      <c r="X360" s="46" t="str">
        <f>IF($F360="","",IFERROR(MATCH($F360,Fertilisants!$A$6:$A$45,0),""))</f>
        <v/>
      </c>
      <c r="Y360" s="46" t="str">
        <f>IF($W360="","",INDEX(Îlots!$D$6:$D$65,$W360))</f>
        <v/>
      </c>
      <c r="Z360" s="46" t="str">
        <f>IF($W360="","",INDEX(Îlots!$F$6:$F$65,$W360))</f>
        <v/>
      </c>
      <c r="AA360" s="46" t="str">
        <f>IF($W360="","",IF($E360=ApportCouvert,OccCouvert,INDEX(Îlots!$O$6:$O$65,$W360)))</f>
        <v/>
      </c>
      <c r="AB360" s="46" t="str">
        <f>IF(OR($AA360="",$G360="",$Z360="Non"),"",IFERROR(MATCH($AA360&amp;" | "&amp;$G360,Paramètres!$I$7:$I$41,0),""))</f>
        <v/>
      </c>
      <c r="AC360" s="46" t="str">
        <f t="shared" si="43"/>
        <v/>
      </c>
      <c r="AD360" s="46">
        <f>IF(OR($AB360="",$AC360=""),0,IF(OR(AND(INDEX(Paramètres!$J$7:$J$41,$AB360)&gt;0,IF(INDEX(Paramètres!$J$7:$J$41,$AB360)&lt;=INDEX(Paramètres!$K$7:$K$41,$AB360),AND($AC360&gt;=INDEX(Paramètres!$J$7:$J$41,$AB360),$AC360&lt;=INDEX(Paramètres!$K$7:$K$41,$AB360)),OR($AC360&gt;=INDEX(Paramètres!$J$7:$J$41,$AB360),$AC360&lt;=INDEX(Paramètres!$K$7:$K$41,$AB360)))),AND(INDEX(Paramètres!$L$7:$L$41,$AB360)&gt;0,IF(INDEX(Paramètres!$L$7:$L$41,$AB360)&lt;=INDEX(Paramètres!$M$7:$M$41,$AB360),AND($AC360&gt;=INDEX(Paramètres!$L$7:$L$41,$AB360),$AC360&lt;=INDEX(Paramètres!$M$7:$M$41,$AB360)),OR($AC360&gt;=INDEX(Paramètres!$L$7:$L$41,$AB360),$AC360&lt;=INDEX(Paramètres!$M$7:$M$41,$AB360))))),1,0))</f>
        <v>0</v>
      </c>
      <c r="AE360" s="46">
        <f>IF($X360="",0,IF(INDEX(Fertilisants!$C$6:$C$45,$X360)="Oui",1,0))</f>
        <v>0</v>
      </c>
      <c r="AF360" s="46" t="str">
        <f t="shared" si="44"/>
        <v/>
      </c>
      <c r="AG360" s="46" t="str">
        <f t="shared" si="45"/>
        <v/>
      </c>
      <c r="AH360" s="46" t="str">
        <f t="shared" si="46"/>
        <v/>
      </c>
      <c r="AI360" s="46" t="str">
        <f t="shared" si="47"/>
        <v/>
      </c>
    </row>
    <row r="361" spans="1:35" ht="18" customHeight="1" x14ac:dyDescent="0.25">
      <c r="A361" s="42" t="str">
        <f>IF(B361="","",COUNT($B$6:B361))</f>
        <v/>
      </c>
      <c r="B361" s="26"/>
      <c r="C361" s="5"/>
      <c r="D361" s="28" t="str">
        <f>IF($W361="","",INDEX(Îlots!$N$6:$N$65,$W361))</f>
        <v/>
      </c>
      <c r="E361" s="5"/>
      <c r="F361" s="5"/>
      <c r="G361" s="30" t="str">
        <f>IF($X361="","",INDEX(Fertilisants!$B$6:$B$45,$X361))</f>
        <v/>
      </c>
      <c r="H361" s="43"/>
      <c r="I361" s="44"/>
      <c r="J361" s="30" t="str">
        <f>IF($X361="","",INDEX(Fertilisants!$D$6:$D$45,$X361))</f>
        <v/>
      </c>
      <c r="K361" s="35" t="str">
        <f t="shared" si="40"/>
        <v/>
      </c>
      <c r="L361" s="36" t="str">
        <f>IF(OR($I361="",$X361=""),"",$I361*N(INDEX(Fertilisants!$E$6:$E$45,$X361)))</f>
        <v/>
      </c>
      <c r="M361" s="36" t="str">
        <f>IF(OR($I361="",$X361=""),"",$I361*N(INDEX(Fertilisants!$G$6:$G$45,$X361)))</f>
        <v/>
      </c>
      <c r="N361" s="36" t="str">
        <f>IF(OR($I361="",$X361=""),"",$I361*N(INDEX(Fertilisants!$H$6:$H$45,$X361)))</f>
        <v/>
      </c>
      <c r="O361" s="36" t="str">
        <f>IF(OR($I361="",$X361=""),"",$I361*N(INDEX(Fertilisants!$I$6:$I$45,$X361)))</f>
        <v/>
      </c>
      <c r="P361" s="36" t="str">
        <f t="shared" si="41"/>
        <v/>
      </c>
      <c r="Q361" s="5"/>
      <c r="R361" s="5"/>
      <c r="S361" s="8"/>
      <c r="T361" s="45" t="str">
        <f t="shared" si="42"/>
        <v/>
      </c>
      <c r="U361" s="5"/>
      <c r="W361" s="46" t="str">
        <f>IF($C361="","",IFERROR(MATCH($C361,Îlots!$C$6:$C$65,0),""))</f>
        <v/>
      </c>
      <c r="X361" s="46" t="str">
        <f>IF($F361="","",IFERROR(MATCH($F361,Fertilisants!$A$6:$A$45,0),""))</f>
        <v/>
      </c>
      <c r="Y361" s="46" t="str">
        <f>IF($W361="","",INDEX(Îlots!$D$6:$D$65,$W361))</f>
        <v/>
      </c>
      <c r="Z361" s="46" t="str">
        <f>IF($W361="","",INDEX(Îlots!$F$6:$F$65,$W361))</f>
        <v/>
      </c>
      <c r="AA361" s="46" t="str">
        <f>IF($W361="","",IF($E361=ApportCouvert,OccCouvert,INDEX(Îlots!$O$6:$O$65,$W361)))</f>
        <v/>
      </c>
      <c r="AB361" s="46" t="str">
        <f>IF(OR($AA361="",$G361="",$Z361="Non"),"",IFERROR(MATCH($AA361&amp;" | "&amp;$G361,Paramètres!$I$7:$I$41,0),""))</f>
        <v/>
      </c>
      <c r="AC361" s="46" t="str">
        <f t="shared" si="43"/>
        <v/>
      </c>
      <c r="AD361" s="46">
        <f>IF(OR($AB361="",$AC361=""),0,IF(OR(AND(INDEX(Paramètres!$J$7:$J$41,$AB361)&gt;0,IF(INDEX(Paramètres!$J$7:$J$41,$AB361)&lt;=INDEX(Paramètres!$K$7:$K$41,$AB361),AND($AC361&gt;=INDEX(Paramètres!$J$7:$J$41,$AB361),$AC361&lt;=INDEX(Paramètres!$K$7:$K$41,$AB361)),OR($AC361&gt;=INDEX(Paramètres!$J$7:$J$41,$AB361),$AC361&lt;=INDEX(Paramètres!$K$7:$K$41,$AB361)))),AND(INDEX(Paramètres!$L$7:$L$41,$AB361)&gt;0,IF(INDEX(Paramètres!$L$7:$L$41,$AB361)&lt;=INDEX(Paramètres!$M$7:$M$41,$AB361),AND($AC361&gt;=INDEX(Paramètres!$L$7:$L$41,$AB361),$AC361&lt;=INDEX(Paramètres!$M$7:$M$41,$AB361)),OR($AC361&gt;=INDEX(Paramètres!$L$7:$L$41,$AB361),$AC361&lt;=INDEX(Paramètres!$M$7:$M$41,$AB361))))),1,0))</f>
        <v>0</v>
      </c>
      <c r="AE361" s="46">
        <f>IF($X361="",0,IF(INDEX(Fertilisants!$C$6:$C$45,$X361)="Oui",1,0))</f>
        <v>0</v>
      </c>
      <c r="AF361" s="46" t="str">
        <f t="shared" si="44"/>
        <v/>
      </c>
      <c r="AG361" s="46" t="str">
        <f t="shared" si="45"/>
        <v/>
      </c>
      <c r="AH361" s="46" t="str">
        <f t="shared" si="46"/>
        <v/>
      </c>
      <c r="AI361" s="46" t="str">
        <f t="shared" si="47"/>
        <v/>
      </c>
    </row>
    <row r="362" spans="1:35" ht="18" customHeight="1" x14ac:dyDescent="0.25">
      <c r="A362" s="42" t="str">
        <f>IF(B362="","",COUNT($B$6:B362))</f>
        <v/>
      </c>
      <c r="B362" s="26"/>
      <c r="C362" s="5"/>
      <c r="D362" s="28" t="str">
        <f>IF($W362="","",INDEX(Îlots!$N$6:$N$65,$W362))</f>
        <v/>
      </c>
      <c r="E362" s="5"/>
      <c r="F362" s="5"/>
      <c r="G362" s="30" t="str">
        <f>IF($X362="","",INDEX(Fertilisants!$B$6:$B$45,$X362))</f>
        <v/>
      </c>
      <c r="H362" s="43"/>
      <c r="I362" s="44"/>
      <c r="J362" s="30" t="str">
        <f>IF($X362="","",INDEX(Fertilisants!$D$6:$D$45,$X362))</f>
        <v/>
      </c>
      <c r="K362" s="35" t="str">
        <f t="shared" si="40"/>
        <v/>
      </c>
      <c r="L362" s="36" t="str">
        <f>IF(OR($I362="",$X362=""),"",$I362*N(INDEX(Fertilisants!$E$6:$E$45,$X362)))</f>
        <v/>
      </c>
      <c r="M362" s="36" t="str">
        <f>IF(OR($I362="",$X362=""),"",$I362*N(INDEX(Fertilisants!$G$6:$G$45,$X362)))</f>
        <v/>
      </c>
      <c r="N362" s="36" t="str">
        <f>IF(OR($I362="",$X362=""),"",$I362*N(INDEX(Fertilisants!$H$6:$H$45,$X362)))</f>
        <v/>
      </c>
      <c r="O362" s="36" t="str">
        <f>IF(OR($I362="",$X362=""),"",$I362*N(INDEX(Fertilisants!$I$6:$I$45,$X362)))</f>
        <v/>
      </c>
      <c r="P362" s="36" t="str">
        <f t="shared" si="41"/>
        <v/>
      </c>
      <c r="Q362" s="5"/>
      <c r="R362" s="5"/>
      <c r="S362" s="8"/>
      <c r="T362" s="45" t="str">
        <f t="shared" si="42"/>
        <v/>
      </c>
      <c r="U362" s="5"/>
      <c r="W362" s="46" t="str">
        <f>IF($C362="","",IFERROR(MATCH($C362,Îlots!$C$6:$C$65,0),""))</f>
        <v/>
      </c>
      <c r="X362" s="46" t="str">
        <f>IF($F362="","",IFERROR(MATCH($F362,Fertilisants!$A$6:$A$45,0),""))</f>
        <v/>
      </c>
      <c r="Y362" s="46" t="str">
        <f>IF($W362="","",INDEX(Îlots!$D$6:$D$65,$W362))</f>
        <v/>
      </c>
      <c r="Z362" s="46" t="str">
        <f>IF($W362="","",INDEX(Îlots!$F$6:$F$65,$W362))</f>
        <v/>
      </c>
      <c r="AA362" s="46" t="str">
        <f>IF($W362="","",IF($E362=ApportCouvert,OccCouvert,INDEX(Îlots!$O$6:$O$65,$W362)))</f>
        <v/>
      </c>
      <c r="AB362" s="46" t="str">
        <f>IF(OR($AA362="",$G362="",$Z362="Non"),"",IFERROR(MATCH($AA362&amp;" | "&amp;$G362,Paramètres!$I$7:$I$41,0),""))</f>
        <v/>
      </c>
      <c r="AC362" s="46" t="str">
        <f t="shared" si="43"/>
        <v/>
      </c>
      <c r="AD362" s="46">
        <f>IF(OR($AB362="",$AC362=""),0,IF(OR(AND(INDEX(Paramètres!$J$7:$J$41,$AB362)&gt;0,IF(INDEX(Paramètres!$J$7:$J$41,$AB362)&lt;=INDEX(Paramètres!$K$7:$K$41,$AB362),AND($AC362&gt;=INDEX(Paramètres!$J$7:$J$41,$AB362),$AC362&lt;=INDEX(Paramètres!$K$7:$K$41,$AB362)),OR($AC362&gt;=INDEX(Paramètres!$J$7:$J$41,$AB362),$AC362&lt;=INDEX(Paramètres!$K$7:$K$41,$AB362)))),AND(INDEX(Paramètres!$L$7:$L$41,$AB362)&gt;0,IF(INDEX(Paramètres!$L$7:$L$41,$AB362)&lt;=INDEX(Paramètres!$M$7:$M$41,$AB362),AND($AC362&gt;=INDEX(Paramètres!$L$7:$L$41,$AB362),$AC362&lt;=INDEX(Paramètres!$M$7:$M$41,$AB362)),OR($AC362&gt;=INDEX(Paramètres!$L$7:$L$41,$AB362),$AC362&lt;=INDEX(Paramètres!$M$7:$M$41,$AB362))))),1,0))</f>
        <v>0</v>
      </c>
      <c r="AE362" s="46">
        <f>IF($X362="",0,IF(INDEX(Fertilisants!$C$6:$C$45,$X362)="Oui",1,0))</f>
        <v>0</v>
      </c>
      <c r="AF362" s="46" t="str">
        <f t="shared" si="44"/>
        <v/>
      </c>
      <c r="AG362" s="46" t="str">
        <f t="shared" si="45"/>
        <v/>
      </c>
      <c r="AH362" s="46" t="str">
        <f t="shared" si="46"/>
        <v/>
      </c>
      <c r="AI362" s="46" t="str">
        <f t="shared" si="47"/>
        <v/>
      </c>
    </row>
    <row r="363" spans="1:35" ht="18" customHeight="1" x14ac:dyDescent="0.25">
      <c r="A363" s="42" t="str">
        <f>IF(B363="","",COUNT($B$6:B363))</f>
        <v/>
      </c>
      <c r="B363" s="26"/>
      <c r="C363" s="5"/>
      <c r="D363" s="28" t="str">
        <f>IF($W363="","",INDEX(Îlots!$N$6:$N$65,$W363))</f>
        <v/>
      </c>
      <c r="E363" s="5"/>
      <c r="F363" s="5"/>
      <c r="G363" s="30" t="str">
        <f>IF($X363="","",INDEX(Fertilisants!$B$6:$B$45,$X363))</f>
        <v/>
      </c>
      <c r="H363" s="43"/>
      <c r="I363" s="44"/>
      <c r="J363" s="30" t="str">
        <f>IF($X363="","",INDEX(Fertilisants!$D$6:$D$45,$X363))</f>
        <v/>
      </c>
      <c r="K363" s="35" t="str">
        <f t="shared" si="40"/>
        <v/>
      </c>
      <c r="L363" s="36" t="str">
        <f>IF(OR($I363="",$X363=""),"",$I363*N(INDEX(Fertilisants!$E$6:$E$45,$X363)))</f>
        <v/>
      </c>
      <c r="M363" s="36" t="str">
        <f>IF(OR($I363="",$X363=""),"",$I363*N(INDEX(Fertilisants!$G$6:$G$45,$X363)))</f>
        <v/>
      </c>
      <c r="N363" s="36" t="str">
        <f>IF(OR($I363="",$X363=""),"",$I363*N(INDEX(Fertilisants!$H$6:$H$45,$X363)))</f>
        <v/>
      </c>
      <c r="O363" s="36" t="str">
        <f>IF(OR($I363="",$X363=""),"",$I363*N(INDEX(Fertilisants!$I$6:$I$45,$X363)))</f>
        <v/>
      </c>
      <c r="P363" s="36" t="str">
        <f t="shared" si="41"/>
        <v/>
      </c>
      <c r="Q363" s="5"/>
      <c r="R363" s="5"/>
      <c r="S363" s="8"/>
      <c r="T363" s="45" t="str">
        <f t="shared" si="42"/>
        <v/>
      </c>
      <c r="U363" s="5"/>
      <c r="W363" s="46" t="str">
        <f>IF($C363="","",IFERROR(MATCH($C363,Îlots!$C$6:$C$65,0),""))</f>
        <v/>
      </c>
      <c r="X363" s="46" t="str">
        <f>IF($F363="","",IFERROR(MATCH($F363,Fertilisants!$A$6:$A$45,0),""))</f>
        <v/>
      </c>
      <c r="Y363" s="46" t="str">
        <f>IF($W363="","",INDEX(Îlots!$D$6:$D$65,$W363))</f>
        <v/>
      </c>
      <c r="Z363" s="46" t="str">
        <f>IF($W363="","",INDEX(Îlots!$F$6:$F$65,$W363))</f>
        <v/>
      </c>
      <c r="AA363" s="46" t="str">
        <f>IF($W363="","",IF($E363=ApportCouvert,OccCouvert,INDEX(Îlots!$O$6:$O$65,$W363)))</f>
        <v/>
      </c>
      <c r="AB363" s="46" t="str">
        <f>IF(OR($AA363="",$G363="",$Z363="Non"),"",IFERROR(MATCH($AA363&amp;" | "&amp;$G363,Paramètres!$I$7:$I$41,0),""))</f>
        <v/>
      </c>
      <c r="AC363" s="46" t="str">
        <f t="shared" si="43"/>
        <v/>
      </c>
      <c r="AD363" s="46">
        <f>IF(OR($AB363="",$AC363=""),0,IF(OR(AND(INDEX(Paramètres!$J$7:$J$41,$AB363)&gt;0,IF(INDEX(Paramètres!$J$7:$J$41,$AB363)&lt;=INDEX(Paramètres!$K$7:$K$41,$AB363),AND($AC363&gt;=INDEX(Paramètres!$J$7:$J$41,$AB363),$AC363&lt;=INDEX(Paramètres!$K$7:$K$41,$AB363)),OR($AC363&gt;=INDEX(Paramètres!$J$7:$J$41,$AB363),$AC363&lt;=INDEX(Paramètres!$K$7:$K$41,$AB363)))),AND(INDEX(Paramètres!$L$7:$L$41,$AB363)&gt;0,IF(INDEX(Paramètres!$L$7:$L$41,$AB363)&lt;=INDEX(Paramètres!$M$7:$M$41,$AB363),AND($AC363&gt;=INDEX(Paramètres!$L$7:$L$41,$AB363),$AC363&lt;=INDEX(Paramètres!$M$7:$M$41,$AB363)),OR($AC363&gt;=INDEX(Paramètres!$L$7:$L$41,$AB363),$AC363&lt;=INDEX(Paramètres!$M$7:$M$41,$AB363))))),1,0))</f>
        <v>0</v>
      </c>
      <c r="AE363" s="46">
        <f>IF($X363="",0,IF(INDEX(Fertilisants!$C$6:$C$45,$X363)="Oui",1,0))</f>
        <v>0</v>
      </c>
      <c r="AF363" s="46" t="str">
        <f t="shared" si="44"/>
        <v/>
      </c>
      <c r="AG363" s="46" t="str">
        <f t="shared" si="45"/>
        <v/>
      </c>
      <c r="AH363" s="46" t="str">
        <f t="shared" si="46"/>
        <v/>
      </c>
      <c r="AI363" s="46" t="str">
        <f t="shared" si="47"/>
        <v/>
      </c>
    </row>
    <row r="364" spans="1:35" ht="18" customHeight="1" x14ac:dyDescent="0.25">
      <c r="A364" s="42" t="str">
        <f>IF(B364="","",COUNT($B$6:B364))</f>
        <v/>
      </c>
      <c r="B364" s="26"/>
      <c r="C364" s="5"/>
      <c r="D364" s="28" t="str">
        <f>IF($W364="","",INDEX(Îlots!$N$6:$N$65,$W364))</f>
        <v/>
      </c>
      <c r="E364" s="5"/>
      <c r="F364" s="5"/>
      <c r="G364" s="30" t="str">
        <f>IF($X364="","",INDEX(Fertilisants!$B$6:$B$45,$X364))</f>
        <v/>
      </c>
      <c r="H364" s="43"/>
      <c r="I364" s="44"/>
      <c r="J364" s="30" t="str">
        <f>IF($X364="","",INDEX(Fertilisants!$D$6:$D$45,$X364))</f>
        <v/>
      </c>
      <c r="K364" s="35" t="str">
        <f t="shared" si="40"/>
        <v/>
      </c>
      <c r="L364" s="36" t="str">
        <f>IF(OR($I364="",$X364=""),"",$I364*N(INDEX(Fertilisants!$E$6:$E$45,$X364)))</f>
        <v/>
      </c>
      <c r="M364" s="36" t="str">
        <f>IF(OR($I364="",$X364=""),"",$I364*N(INDEX(Fertilisants!$G$6:$G$45,$X364)))</f>
        <v/>
      </c>
      <c r="N364" s="36" t="str">
        <f>IF(OR($I364="",$X364=""),"",$I364*N(INDEX(Fertilisants!$H$6:$H$45,$X364)))</f>
        <v/>
      </c>
      <c r="O364" s="36" t="str">
        <f>IF(OR($I364="",$X364=""),"",$I364*N(INDEX(Fertilisants!$I$6:$I$45,$X364)))</f>
        <v/>
      </c>
      <c r="P364" s="36" t="str">
        <f t="shared" si="41"/>
        <v/>
      </c>
      <c r="Q364" s="5"/>
      <c r="R364" s="5"/>
      <c r="S364" s="8"/>
      <c r="T364" s="45" t="str">
        <f t="shared" si="42"/>
        <v/>
      </c>
      <c r="U364" s="5"/>
      <c r="W364" s="46" t="str">
        <f>IF($C364="","",IFERROR(MATCH($C364,Îlots!$C$6:$C$65,0),""))</f>
        <v/>
      </c>
      <c r="X364" s="46" t="str">
        <f>IF($F364="","",IFERROR(MATCH($F364,Fertilisants!$A$6:$A$45,0),""))</f>
        <v/>
      </c>
      <c r="Y364" s="46" t="str">
        <f>IF($W364="","",INDEX(Îlots!$D$6:$D$65,$W364))</f>
        <v/>
      </c>
      <c r="Z364" s="46" t="str">
        <f>IF($W364="","",INDEX(Îlots!$F$6:$F$65,$W364))</f>
        <v/>
      </c>
      <c r="AA364" s="46" t="str">
        <f>IF($W364="","",IF($E364=ApportCouvert,OccCouvert,INDEX(Îlots!$O$6:$O$65,$W364)))</f>
        <v/>
      </c>
      <c r="AB364" s="46" t="str">
        <f>IF(OR($AA364="",$G364="",$Z364="Non"),"",IFERROR(MATCH($AA364&amp;" | "&amp;$G364,Paramètres!$I$7:$I$41,0),""))</f>
        <v/>
      </c>
      <c r="AC364" s="46" t="str">
        <f t="shared" si="43"/>
        <v/>
      </c>
      <c r="AD364" s="46">
        <f>IF(OR($AB364="",$AC364=""),0,IF(OR(AND(INDEX(Paramètres!$J$7:$J$41,$AB364)&gt;0,IF(INDEX(Paramètres!$J$7:$J$41,$AB364)&lt;=INDEX(Paramètres!$K$7:$K$41,$AB364),AND($AC364&gt;=INDEX(Paramètres!$J$7:$J$41,$AB364),$AC364&lt;=INDEX(Paramètres!$K$7:$K$41,$AB364)),OR($AC364&gt;=INDEX(Paramètres!$J$7:$J$41,$AB364),$AC364&lt;=INDEX(Paramètres!$K$7:$K$41,$AB364)))),AND(INDEX(Paramètres!$L$7:$L$41,$AB364)&gt;0,IF(INDEX(Paramètres!$L$7:$L$41,$AB364)&lt;=INDEX(Paramètres!$M$7:$M$41,$AB364),AND($AC364&gt;=INDEX(Paramètres!$L$7:$L$41,$AB364),$AC364&lt;=INDEX(Paramètres!$M$7:$M$41,$AB364)),OR($AC364&gt;=INDEX(Paramètres!$L$7:$L$41,$AB364),$AC364&lt;=INDEX(Paramètres!$M$7:$M$41,$AB364))))),1,0))</f>
        <v>0</v>
      </c>
      <c r="AE364" s="46">
        <f>IF($X364="",0,IF(INDEX(Fertilisants!$C$6:$C$45,$X364)="Oui",1,0))</f>
        <v>0</v>
      </c>
      <c r="AF364" s="46" t="str">
        <f t="shared" si="44"/>
        <v/>
      </c>
      <c r="AG364" s="46" t="str">
        <f t="shared" si="45"/>
        <v/>
      </c>
      <c r="AH364" s="46" t="str">
        <f t="shared" si="46"/>
        <v/>
      </c>
      <c r="AI364" s="46" t="str">
        <f t="shared" si="47"/>
        <v/>
      </c>
    </row>
    <row r="365" spans="1:35" ht="18" customHeight="1" x14ac:dyDescent="0.25">
      <c r="A365" s="42" t="str">
        <f>IF(B365="","",COUNT($B$6:B365))</f>
        <v/>
      </c>
      <c r="B365" s="26"/>
      <c r="C365" s="5"/>
      <c r="D365" s="28" t="str">
        <f>IF($W365="","",INDEX(Îlots!$N$6:$N$65,$W365))</f>
        <v/>
      </c>
      <c r="E365" s="5"/>
      <c r="F365" s="5"/>
      <c r="G365" s="30" t="str">
        <f>IF($X365="","",INDEX(Fertilisants!$B$6:$B$45,$X365))</f>
        <v/>
      </c>
      <c r="H365" s="43"/>
      <c r="I365" s="44"/>
      <c r="J365" s="30" t="str">
        <f>IF($X365="","",INDEX(Fertilisants!$D$6:$D$45,$X365))</f>
        <v/>
      </c>
      <c r="K365" s="35" t="str">
        <f t="shared" si="40"/>
        <v/>
      </c>
      <c r="L365" s="36" t="str">
        <f>IF(OR($I365="",$X365=""),"",$I365*N(INDEX(Fertilisants!$E$6:$E$45,$X365)))</f>
        <v/>
      </c>
      <c r="M365" s="36" t="str">
        <f>IF(OR($I365="",$X365=""),"",$I365*N(INDEX(Fertilisants!$G$6:$G$45,$X365)))</f>
        <v/>
      </c>
      <c r="N365" s="36" t="str">
        <f>IF(OR($I365="",$X365=""),"",$I365*N(INDEX(Fertilisants!$H$6:$H$45,$X365)))</f>
        <v/>
      </c>
      <c r="O365" s="36" t="str">
        <f>IF(OR($I365="",$X365=""),"",$I365*N(INDEX(Fertilisants!$I$6:$I$45,$X365)))</f>
        <v/>
      </c>
      <c r="P365" s="36" t="str">
        <f t="shared" si="41"/>
        <v/>
      </c>
      <c r="Q365" s="5"/>
      <c r="R365" s="5"/>
      <c r="S365" s="8"/>
      <c r="T365" s="45" t="str">
        <f t="shared" si="42"/>
        <v/>
      </c>
      <c r="U365" s="5"/>
      <c r="W365" s="46" t="str">
        <f>IF($C365="","",IFERROR(MATCH($C365,Îlots!$C$6:$C$65,0),""))</f>
        <v/>
      </c>
      <c r="X365" s="46" t="str">
        <f>IF($F365="","",IFERROR(MATCH($F365,Fertilisants!$A$6:$A$45,0),""))</f>
        <v/>
      </c>
      <c r="Y365" s="46" t="str">
        <f>IF($W365="","",INDEX(Îlots!$D$6:$D$65,$W365))</f>
        <v/>
      </c>
      <c r="Z365" s="46" t="str">
        <f>IF($W365="","",INDEX(Îlots!$F$6:$F$65,$W365))</f>
        <v/>
      </c>
      <c r="AA365" s="46" t="str">
        <f>IF($W365="","",IF($E365=ApportCouvert,OccCouvert,INDEX(Îlots!$O$6:$O$65,$W365)))</f>
        <v/>
      </c>
      <c r="AB365" s="46" t="str">
        <f>IF(OR($AA365="",$G365="",$Z365="Non"),"",IFERROR(MATCH($AA365&amp;" | "&amp;$G365,Paramètres!$I$7:$I$41,0),""))</f>
        <v/>
      </c>
      <c r="AC365" s="46" t="str">
        <f t="shared" si="43"/>
        <v/>
      </c>
      <c r="AD365" s="46">
        <f>IF(OR($AB365="",$AC365=""),0,IF(OR(AND(INDEX(Paramètres!$J$7:$J$41,$AB365)&gt;0,IF(INDEX(Paramètres!$J$7:$J$41,$AB365)&lt;=INDEX(Paramètres!$K$7:$K$41,$AB365),AND($AC365&gt;=INDEX(Paramètres!$J$7:$J$41,$AB365),$AC365&lt;=INDEX(Paramètres!$K$7:$K$41,$AB365)),OR($AC365&gt;=INDEX(Paramètres!$J$7:$J$41,$AB365),$AC365&lt;=INDEX(Paramètres!$K$7:$K$41,$AB365)))),AND(INDEX(Paramètres!$L$7:$L$41,$AB365)&gt;0,IF(INDEX(Paramètres!$L$7:$L$41,$AB365)&lt;=INDEX(Paramètres!$M$7:$M$41,$AB365),AND($AC365&gt;=INDEX(Paramètres!$L$7:$L$41,$AB365),$AC365&lt;=INDEX(Paramètres!$M$7:$M$41,$AB365)),OR($AC365&gt;=INDEX(Paramètres!$L$7:$L$41,$AB365),$AC365&lt;=INDEX(Paramètres!$M$7:$M$41,$AB365))))),1,0))</f>
        <v>0</v>
      </c>
      <c r="AE365" s="46">
        <f>IF($X365="",0,IF(INDEX(Fertilisants!$C$6:$C$45,$X365)="Oui",1,0))</f>
        <v>0</v>
      </c>
      <c r="AF365" s="46" t="str">
        <f t="shared" si="44"/>
        <v/>
      </c>
      <c r="AG365" s="46" t="str">
        <f t="shared" si="45"/>
        <v/>
      </c>
      <c r="AH365" s="46" t="str">
        <f t="shared" si="46"/>
        <v/>
      </c>
      <c r="AI365" s="46" t="str">
        <f t="shared" si="47"/>
        <v/>
      </c>
    </row>
    <row r="366" spans="1:35" ht="18" customHeight="1" x14ac:dyDescent="0.25">
      <c r="A366" s="42" t="str">
        <f>IF(B366="","",COUNT($B$6:B366))</f>
        <v/>
      </c>
      <c r="B366" s="26"/>
      <c r="C366" s="5"/>
      <c r="D366" s="28" t="str">
        <f>IF($W366="","",INDEX(Îlots!$N$6:$N$65,$W366))</f>
        <v/>
      </c>
      <c r="E366" s="5"/>
      <c r="F366" s="5"/>
      <c r="G366" s="30" t="str">
        <f>IF($X366="","",INDEX(Fertilisants!$B$6:$B$45,$X366))</f>
        <v/>
      </c>
      <c r="H366" s="43"/>
      <c r="I366" s="44"/>
      <c r="J366" s="30" t="str">
        <f>IF($X366="","",INDEX(Fertilisants!$D$6:$D$45,$X366))</f>
        <v/>
      </c>
      <c r="K366" s="35" t="str">
        <f t="shared" si="40"/>
        <v/>
      </c>
      <c r="L366" s="36" t="str">
        <f>IF(OR($I366="",$X366=""),"",$I366*N(INDEX(Fertilisants!$E$6:$E$45,$X366)))</f>
        <v/>
      </c>
      <c r="M366" s="36" t="str">
        <f>IF(OR($I366="",$X366=""),"",$I366*N(INDEX(Fertilisants!$G$6:$G$45,$X366)))</f>
        <v/>
      </c>
      <c r="N366" s="36" t="str">
        <f>IF(OR($I366="",$X366=""),"",$I366*N(INDEX(Fertilisants!$H$6:$H$45,$X366)))</f>
        <v/>
      </c>
      <c r="O366" s="36" t="str">
        <f>IF(OR($I366="",$X366=""),"",$I366*N(INDEX(Fertilisants!$I$6:$I$45,$X366)))</f>
        <v/>
      </c>
      <c r="P366" s="36" t="str">
        <f t="shared" si="41"/>
        <v/>
      </c>
      <c r="Q366" s="5"/>
      <c r="R366" s="5"/>
      <c r="S366" s="8"/>
      <c r="T366" s="45" t="str">
        <f t="shared" si="42"/>
        <v/>
      </c>
      <c r="U366" s="5"/>
      <c r="W366" s="46" t="str">
        <f>IF($C366="","",IFERROR(MATCH($C366,Îlots!$C$6:$C$65,0),""))</f>
        <v/>
      </c>
      <c r="X366" s="46" t="str">
        <f>IF($F366="","",IFERROR(MATCH($F366,Fertilisants!$A$6:$A$45,0),""))</f>
        <v/>
      </c>
      <c r="Y366" s="46" t="str">
        <f>IF($W366="","",INDEX(Îlots!$D$6:$D$65,$W366))</f>
        <v/>
      </c>
      <c r="Z366" s="46" t="str">
        <f>IF($W366="","",INDEX(Îlots!$F$6:$F$65,$W366))</f>
        <v/>
      </c>
      <c r="AA366" s="46" t="str">
        <f>IF($W366="","",IF($E366=ApportCouvert,OccCouvert,INDEX(Îlots!$O$6:$O$65,$W366)))</f>
        <v/>
      </c>
      <c r="AB366" s="46" t="str">
        <f>IF(OR($AA366="",$G366="",$Z366="Non"),"",IFERROR(MATCH($AA366&amp;" | "&amp;$G366,Paramètres!$I$7:$I$41,0),""))</f>
        <v/>
      </c>
      <c r="AC366" s="46" t="str">
        <f t="shared" si="43"/>
        <v/>
      </c>
      <c r="AD366" s="46">
        <f>IF(OR($AB366="",$AC366=""),0,IF(OR(AND(INDEX(Paramètres!$J$7:$J$41,$AB366)&gt;0,IF(INDEX(Paramètres!$J$7:$J$41,$AB366)&lt;=INDEX(Paramètres!$K$7:$K$41,$AB366),AND($AC366&gt;=INDEX(Paramètres!$J$7:$J$41,$AB366),$AC366&lt;=INDEX(Paramètres!$K$7:$K$41,$AB366)),OR($AC366&gt;=INDEX(Paramètres!$J$7:$J$41,$AB366),$AC366&lt;=INDEX(Paramètres!$K$7:$K$41,$AB366)))),AND(INDEX(Paramètres!$L$7:$L$41,$AB366)&gt;0,IF(INDEX(Paramètres!$L$7:$L$41,$AB366)&lt;=INDEX(Paramètres!$M$7:$M$41,$AB366),AND($AC366&gt;=INDEX(Paramètres!$L$7:$L$41,$AB366),$AC366&lt;=INDEX(Paramètres!$M$7:$M$41,$AB366)),OR($AC366&gt;=INDEX(Paramètres!$L$7:$L$41,$AB366),$AC366&lt;=INDEX(Paramètres!$M$7:$M$41,$AB366))))),1,0))</f>
        <v>0</v>
      </c>
      <c r="AE366" s="46">
        <f>IF($X366="",0,IF(INDEX(Fertilisants!$C$6:$C$45,$X366)="Oui",1,0))</f>
        <v>0</v>
      </c>
      <c r="AF366" s="46" t="str">
        <f t="shared" si="44"/>
        <v/>
      </c>
      <c r="AG366" s="46" t="str">
        <f t="shared" si="45"/>
        <v/>
      </c>
      <c r="AH366" s="46" t="str">
        <f t="shared" si="46"/>
        <v/>
      </c>
      <c r="AI366" s="46" t="str">
        <f t="shared" si="47"/>
        <v/>
      </c>
    </row>
    <row r="367" spans="1:35" ht="18" customHeight="1" x14ac:dyDescent="0.25">
      <c r="A367" s="42" t="str">
        <f>IF(B367="","",COUNT($B$6:B367))</f>
        <v/>
      </c>
      <c r="B367" s="26"/>
      <c r="C367" s="5"/>
      <c r="D367" s="28" t="str">
        <f>IF($W367="","",INDEX(Îlots!$N$6:$N$65,$W367))</f>
        <v/>
      </c>
      <c r="E367" s="5"/>
      <c r="F367" s="5"/>
      <c r="G367" s="30" t="str">
        <f>IF($X367="","",INDEX(Fertilisants!$B$6:$B$45,$X367))</f>
        <v/>
      </c>
      <c r="H367" s="43"/>
      <c r="I367" s="44"/>
      <c r="J367" s="30" t="str">
        <f>IF($X367="","",INDEX(Fertilisants!$D$6:$D$45,$X367))</f>
        <v/>
      </c>
      <c r="K367" s="35" t="str">
        <f t="shared" si="40"/>
        <v/>
      </c>
      <c r="L367" s="36" t="str">
        <f>IF(OR($I367="",$X367=""),"",$I367*N(INDEX(Fertilisants!$E$6:$E$45,$X367)))</f>
        <v/>
      </c>
      <c r="M367" s="36" t="str">
        <f>IF(OR($I367="",$X367=""),"",$I367*N(INDEX(Fertilisants!$G$6:$G$45,$X367)))</f>
        <v/>
      </c>
      <c r="N367" s="36" t="str">
        <f>IF(OR($I367="",$X367=""),"",$I367*N(INDEX(Fertilisants!$H$6:$H$45,$X367)))</f>
        <v/>
      </c>
      <c r="O367" s="36" t="str">
        <f>IF(OR($I367="",$X367=""),"",$I367*N(INDEX(Fertilisants!$I$6:$I$45,$X367)))</f>
        <v/>
      </c>
      <c r="P367" s="36" t="str">
        <f t="shared" si="41"/>
        <v/>
      </c>
      <c r="Q367" s="5"/>
      <c r="R367" s="5"/>
      <c r="S367" s="8"/>
      <c r="T367" s="45" t="str">
        <f t="shared" si="42"/>
        <v/>
      </c>
      <c r="U367" s="5"/>
      <c r="W367" s="46" t="str">
        <f>IF($C367="","",IFERROR(MATCH($C367,Îlots!$C$6:$C$65,0),""))</f>
        <v/>
      </c>
      <c r="X367" s="46" t="str">
        <f>IF($F367="","",IFERROR(MATCH($F367,Fertilisants!$A$6:$A$45,0),""))</f>
        <v/>
      </c>
      <c r="Y367" s="46" t="str">
        <f>IF($W367="","",INDEX(Îlots!$D$6:$D$65,$W367))</f>
        <v/>
      </c>
      <c r="Z367" s="46" t="str">
        <f>IF($W367="","",INDEX(Îlots!$F$6:$F$65,$W367))</f>
        <v/>
      </c>
      <c r="AA367" s="46" t="str">
        <f>IF($W367="","",IF($E367=ApportCouvert,OccCouvert,INDEX(Îlots!$O$6:$O$65,$W367)))</f>
        <v/>
      </c>
      <c r="AB367" s="46" t="str">
        <f>IF(OR($AA367="",$G367="",$Z367="Non"),"",IFERROR(MATCH($AA367&amp;" | "&amp;$G367,Paramètres!$I$7:$I$41,0),""))</f>
        <v/>
      </c>
      <c r="AC367" s="46" t="str">
        <f t="shared" si="43"/>
        <v/>
      </c>
      <c r="AD367" s="46">
        <f>IF(OR($AB367="",$AC367=""),0,IF(OR(AND(INDEX(Paramètres!$J$7:$J$41,$AB367)&gt;0,IF(INDEX(Paramètres!$J$7:$J$41,$AB367)&lt;=INDEX(Paramètres!$K$7:$K$41,$AB367),AND($AC367&gt;=INDEX(Paramètres!$J$7:$J$41,$AB367),$AC367&lt;=INDEX(Paramètres!$K$7:$K$41,$AB367)),OR($AC367&gt;=INDEX(Paramètres!$J$7:$J$41,$AB367),$AC367&lt;=INDEX(Paramètres!$K$7:$K$41,$AB367)))),AND(INDEX(Paramètres!$L$7:$L$41,$AB367)&gt;0,IF(INDEX(Paramètres!$L$7:$L$41,$AB367)&lt;=INDEX(Paramètres!$M$7:$M$41,$AB367),AND($AC367&gt;=INDEX(Paramètres!$L$7:$L$41,$AB367),$AC367&lt;=INDEX(Paramètres!$M$7:$M$41,$AB367)),OR($AC367&gt;=INDEX(Paramètres!$L$7:$L$41,$AB367),$AC367&lt;=INDEX(Paramètres!$M$7:$M$41,$AB367))))),1,0))</f>
        <v>0</v>
      </c>
      <c r="AE367" s="46">
        <f>IF($X367="",0,IF(INDEX(Fertilisants!$C$6:$C$45,$X367)="Oui",1,0))</f>
        <v>0</v>
      </c>
      <c r="AF367" s="46" t="str">
        <f t="shared" si="44"/>
        <v/>
      </c>
      <c r="AG367" s="46" t="str">
        <f t="shared" si="45"/>
        <v/>
      </c>
      <c r="AH367" s="46" t="str">
        <f t="shared" si="46"/>
        <v/>
      </c>
      <c r="AI367" s="46" t="str">
        <f t="shared" si="47"/>
        <v/>
      </c>
    </row>
    <row r="368" spans="1:35" ht="18" customHeight="1" x14ac:dyDescent="0.25">
      <c r="A368" s="42" t="str">
        <f>IF(B368="","",COUNT($B$6:B368))</f>
        <v/>
      </c>
      <c r="B368" s="26"/>
      <c r="C368" s="5"/>
      <c r="D368" s="28" t="str">
        <f>IF($W368="","",INDEX(Îlots!$N$6:$N$65,$W368))</f>
        <v/>
      </c>
      <c r="E368" s="5"/>
      <c r="F368" s="5"/>
      <c r="G368" s="30" t="str">
        <f>IF($X368="","",INDEX(Fertilisants!$B$6:$B$45,$X368))</f>
        <v/>
      </c>
      <c r="H368" s="43"/>
      <c r="I368" s="44"/>
      <c r="J368" s="30" t="str">
        <f>IF($X368="","",INDEX(Fertilisants!$D$6:$D$45,$X368))</f>
        <v/>
      </c>
      <c r="K368" s="35" t="str">
        <f t="shared" si="40"/>
        <v/>
      </c>
      <c r="L368" s="36" t="str">
        <f>IF(OR($I368="",$X368=""),"",$I368*N(INDEX(Fertilisants!$E$6:$E$45,$X368)))</f>
        <v/>
      </c>
      <c r="M368" s="36" t="str">
        <f>IF(OR($I368="",$X368=""),"",$I368*N(INDEX(Fertilisants!$G$6:$G$45,$X368)))</f>
        <v/>
      </c>
      <c r="N368" s="36" t="str">
        <f>IF(OR($I368="",$X368=""),"",$I368*N(INDEX(Fertilisants!$H$6:$H$45,$X368)))</f>
        <v/>
      </c>
      <c r="O368" s="36" t="str">
        <f>IF(OR($I368="",$X368=""),"",$I368*N(INDEX(Fertilisants!$I$6:$I$45,$X368)))</f>
        <v/>
      </c>
      <c r="P368" s="36" t="str">
        <f t="shared" si="41"/>
        <v/>
      </c>
      <c r="Q368" s="5"/>
      <c r="R368" s="5"/>
      <c r="S368" s="8"/>
      <c r="T368" s="45" t="str">
        <f t="shared" si="42"/>
        <v/>
      </c>
      <c r="U368" s="5"/>
      <c r="W368" s="46" t="str">
        <f>IF($C368="","",IFERROR(MATCH($C368,Îlots!$C$6:$C$65,0),""))</f>
        <v/>
      </c>
      <c r="X368" s="46" t="str">
        <f>IF($F368="","",IFERROR(MATCH($F368,Fertilisants!$A$6:$A$45,0),""))</f>
        <v/>
      </c>
      <c r="Y368" s="46" t="str">
        <f>IF($W368="","",INDEX(Îlots!$D$6:$D$65,$W368))</f>
        <v/>
      </c>
      <c r="Z368" s="46" t="str">
        <f>IF($W368="","",INDEX(Îlots!$F$6:$F$65,$W368))</f>
        <v/>
      </c>
      <c r="AA368" s="46" t="str">
        <f>IF($W368="","",IF($E368=ApportCouvert,OccCouvert,INDEX(Îlots!$O$6:$O$65,$W368)))</f>
        <v/>
      </c>
      <c r="AB368" s="46" t="str">
        <f>IF(OR($AA368="",$G368="",$Z368="Non"),"",IFERROR(MATCH($AA368&amp;" | "&amp;$G368,Paramètres!$I$7:$I$41,0),""))</f>
        <v/>
      </c>
      <c r="AC368" s="46" t="str">
        <f t="shared" si="43"/>
        <v/>
      </c>
      <c r="AD368" s="46">
        <f>IF(OR($AB368="",$AC368=""),0,IF(OR(AND(INDEX(Paramètres!$J$7:$J$41,$AB368)&gt;0,IF(INDEX(Paramètres!$J$7:$J$41,$AB368)&lt;=INDEX(Paramètres!$K$7:$K$41,$AB368),AND($AC368&gt;=INDEX(Paramètres!$J$7:$J$41,$AB368),$AC368&lt;=INDEX(Paramètres!$K$7:$K$41,$AB368)),OR($AC368&gt;=INDEX(Paramètres!$J$7:$J$41,$AB368),$AC368&lt;=INDEX(Paramètres!$K$7:$K$41,$AB368)))),AND(INDEX(Paramètres!$L$7:$L$41,$AB368)&gt;0,IF(INDEX(Paramètres!$L$7:$L$41,$AB368)&lt;=INDEX(Paramètres!$M$7:$M$41,$AB368),AND($AC368&gt;=INDEX(Paramètres!$L$7:$L$41,$AB368),$AC368&lt;=INDEX(Paramètres!$M$7:$M$41,$AB368)),OR($AC368&gt;=INDEX(Paramètres!$L$7:$L$41,$AB368),$AC368&lt;=INDEX(Paramètres!$M$7:$M$41,$AB368))))),1,0))</f>
        <v>0</v>
      </c>
      <c r="AE368" s="46">
        <f>IF($X368="",0,IF(INDEX(Fertilisants!$C$6:$C$45,$X368)="Oui",1,0))</f>
        <v>0</v>
      </c>
      <c r="AF368" s="46" t="str">
        <f t="shared" si="44"/>
        <v/>
      </c>
      <c r="AG368" s="46" t="str">
        <f t="shared" si="45"/>
        <v/>
      </c>
      <c r="AH368" s="46" t="str">
        <f t="shared" si="46"/>
        <v/>
      </c>
      <c r="AI368" s="46" t="str">
        <f t="shared" si="47"/>
        <v/>
      </c>
    </row>
    <row r="369" spans="1:35" ht="18" customHeight="1" x14ac:dyDescent="0.25">
      <c r="A369" s="42" t="str">
        <f>IF(B369="","",COUNT($B$6:B369))</f>
        <v/>
      </c>
      <c r="B369" s="26"/>
      <c r="C369" s="5"/>
      <c r="D369" s="28" t="str">
        <f>IF($W369="","",INDEX(Îlots!$N$6:$N$65,$W369))</f>
        <v/>
      </c>
      <c r="E369" s="5"/>
      <c r="F369" s="5"/>
      <c r="G369" s="30" t="str">
        <f>IF($X369="","",INDEX(Fertilisants!$B$6:$B$45,$X369))</f>
        <v/>
      </c>
      <c r="H369" s="43"/>
      <c r="I369" s="44"/>
      <c r="J369" s="30" t="str">
        <f>IF($X369="","",INDEX(Fertilisants!$D$6:$D$45,$X369))</f>
        <v/>
      </c>
      <c r="K369" s="35" t="str">
        <f t="shared" si="40"/>
        <v/>
      </c>
      <c r="L369" s="36" t="str">
        <f>IF(OR($I369="",$X369=""),"",$I369*N(INDEX(Fertilisants!$E$6:$E$45,$X369)))</f>
        <v/>
      </c>
      <c r="M369" s="36" t="str">
        <f>IF(OR($I369="",$X369=""),"",$I369*N(INDEX(Fertilisants!$G$6:$G$45,$X369)))</f>
        <v/>
      </c>
      <c r="N369" s="36" t="str">
        <f>IF(OR($I369="",$X369=""),"",$I369*N(INDEX(Fertilisants!$H$6:$H$45,$X369)))</f>
        <v/>
      </c>
      <c r="O369" s="36" t="str">
        <f>IF(OR($I369="",$X369=""),"",$I369*N(INDEX(Fertilisants!$I$6:$I$45,$X369)))</f>
        <v/>
      </c>
      <c r="P369" s="36" t="str">
        <f t="shared" si="41"/>
        <v/>
      </c>
      <c r="Q369" s="5"/>
      <c r="R369" s="5"/>
      <c r="S369" s="8"/>
      <c r="T369" s="45" t="str">
        <f t="shared" si="42"/>
        <v/>
      </c>
      <c r="U369" s="5"/>
      <c r="W369" s="46" t="str">
        <f>IF($C369="","",IFERROR(MATCH($C369,Îlots!$C$6:$C$65,0),""))</f>
        <v/>
      </c>
      <c r="X369" s="46" t="str">
        <f>IF($F369="","",IFERROR(MATCH($F369,Fertilisants!$A$6:$A$45,0),""))</f>
        <v/>
      </c>
      <c r="Y369" s="46" t="str">
        <f>IF($W369="","",INDEX(Îlots!$D$6:$D$65,$W369))</f>
        <v/>
      </c>
      <c r="Z369" s="46" t="str">
        <f>IF($W369="","",INDEX(Îlots!$F$6:$F$65,$W369))</f>
        <v/>
      </c>
      <c r="AA369" s="46" t="str">
        <f>IF($W369="","",IF($E369=ApportCouvert,OccCouvert,INDEX(Îlots!$O$6:$O$65,$W369)))</f>
        <v/>
      </c>
      <c r="AB369" s="46" t="str">
        <f>IF(OR($AA369="",$G369="",$Z369="Non"),"",IFERROR(MATCH($AA369&amp;" | "&amp;$G369,Paramètres!$I$7:$I$41,0),""))</f>
        <v/>
      </c>
      <c r="AC369" s="46" t="str">
        <f t="shared" si="43"/>
        <v/>
      </c>
      <c r="AD369" s="46">
        <f>IF(OR($AB369="",$AC369=""),0,IF(OR(AND(INDEX(Paramètres!$J$7:$J$41,$AB369)&gt;0,IF(INDEX(Paramètres!$J$7:$J$41,$AB369)&lt;=INDEX(Paramètres!$K$7:$K$41,$AB369),AND($AC369&gt;=INDEX(Paramètres!$J$7:$J$41,$AB369),$AC369&lt;=INDEX(Paramètres!$K$7:$K$41,$AB369)),OR($AC369&gt;=INDEX(Paramètres!$J$7:$J$41,$AB369),$AC369&lt;=INDEX(Paramètres!$K$7:$K$41,$AB369)))),AND(INDEX(Paramètres!$L$7:$L$41,$AB369)&gt;0,IF(INDEX(Paramètres!$L$7:$L$41,$AB369)&lt;=INDEX(Paramètres!$M$7:$M$41,$AB369),AND($AC369&gt;=INDEX(Paramètres!$L$7:$L$41,$AB369),$AC369&lt;=INDEX(Paramètres!$M$7:$M$41,$AB369)),OR($AC369&gt;=INDEX(Paramètres!$L$7:$L$41,$AB369),$AC369&lt;=INDEX(Paramètres!$M$7:$M$41,$AB369))))),1,0))</f>
        <v>0</v>
      </c>
      <c r="AE369" s="46">
        <f>IF($X369="",0,IF(INDEX(Fertilisants!$C$6:$C$45,$X369)="Oui",1,0))</f>
        <v>0</v>
      </c>
      <c r="AF369" s="46" t="str">
        <f t="shared" si="44"/>
        <v/>
      </c>
      <c r="AG369" s="46" t="str">
        <f t="shared" si="45"/>
        <v/>
      </c>
      <c r="AH369" s="46" t="str">
        <f t="shared" si="46"/>
        <v/>
      </c>
      <c r="AI369" s="46" t="str">
        <f t="shared" si="47"/>
        <v/>
      </c>
    </row>
    <row r="370" spans="1:35" ht="18" customHeight="1" x14ac:dyDescent="0.25">
      <c r="A370" s="42" t="str">
        <f>IF(B370="","",COUNT($B$6:B370))</f>
        <v/>
      </c>
      <c r="B370" s="26"/>
      <c r="C370" s="5"/>
      <c r="D370" s="28" t="str">
        <f>IF($W370="","",INDEX(Îlots!$N$6:$N$65,$W370))</f>
        <v/>
      </c>
      <c r="E370" s="5"/>
      <c r="F370" s="5"/>
      <c r="G370" s="30" t="str">
        <f>IF($X370="","",INDEX(Fertilisants!$B$6:$B$45,$X370))</f>
        <v/>
      </c>
      <c r="H370" s="43"/>
      <c r="I370" s="44"/>
      <c r="J370" s="30" t="str">
        <f>IF($X370="","",INDEX(Fertilisants!$D$6:$D$45,$X370))</f>
        <v/>
      </c>
      <c r="K370" s="35" t="str">
        <f t="shared" si="40"/>
        <v/>
      </c>
      <c r="L370" s="36" t="str">
        <f>IF(OR($I370="",$X370=""),"",$I370*N(INDEX(Fertilisants!$E$6:$E$45,$X370)))</f>
        <v/>
      </c>
      <c r="M370" s="36" t="str">
        <f>IF(OR($I370="",$X370=""),"",$I370*N(INDEX(Fertilisants!$G$6:$G$45,$X370)))</f>
        <v/>
      </c>
      <c r="N370" s="36" t="str">
        <f>IF(OR($I370="",$X370=""),"",$I370*N(INDEX(Fertilisants!$H$6:$H$45,$X370)))</f>
        <v/>
      </c>
      <c r="O370" s="36" t="str">
        <f>IF(OR($I370="",$X370=""),"",$I370*N(INDEX(Fertilisants!$I$6:$I$45,$X370)))</f>
        <v/>
      </c>
      <c r="P370" s="36" t="str">
        <f t="shared" si="41"/>
        <v/>
      </c>
      <c r="Q370" s="5"/>
      <c r="R370" s="5"/>
      <c r="S370" s="8"/>
      <c r="T370" s="45" t="str">
        <f t="shared" si="42"/>
        <v/>
      </c>
      <c r="U370" s="5"/>
      <c r="W370" s="46" t="str">
        <f>IF($C370="","",IFERROR(MATCH($C370,Îlots!$C$6:$C$65,0),""))</f>
        <v/>
      </c>
      <c r="X370" s="46" t="str">
        <f>IF($F370="","",IFERROR(MATCH($F370,Fertilisants!$A$6:$A$45,0),""))</f>
        <v/>
      </c>
      <c r="Y370" s="46" t="str">
        <f>IF($W370="","",INDEX(Îlots!$D$6:$D$65,$W370))</f>
        <v/>
      </c>
      <c r="Z370" s="46" t="str">
        <f>IF($W370="","",INDEX(Îlots!$F$6:$F$65,$W370))</f>
        <v/>
      </c>
      <c r="AA370" s="46" t="str">
        <f>IF($W370="","",IF($E370=ApportCouvert,OccCouvert,INDEX(Îlots!$O$6:$O$65,$W370)))</f>
        <v/>
      </c>
      <c r="AB370" s="46" t="str">
        <f>IF(OR($AA370="",$G370="",$Z370="Non"),"",IFERROR(MATCH($AA370&amp;" | "&amp;$G370,Paramètres!$I$7:$I$41,0),""))</f>
        <v/>
      </c>
      <c r="AC370" s="46" t="str">
        <f t="shared" si="43"/>
        <v/>
      </c>
      <c r="AD370" s="46">
        <f>IF(OR($AB370="",$AC370=""),0,IF(OR(AND(INDEX(Paramètres!$J$7:$J$41,$AB370)&gt;0,IF(INDEX(Paramètres!$J$7:$J$41,$AB370)&lt;=INDEX(Paramètres!$K$7:$K$41,$AB370),AND($AC370&gt;=INDEX(Paramètres!$J$7:$J$41,$AB370),$AC370&lt;=INDEX(Paramètres!$K$7:$K$41,$AB370)),OR($AC370&gt;=INDEX(Paramètres!$J$7:$J$41,$AB370),$AC370&lt;=INDEX(Paramètres!$K$7:$K$41,$AB370)))),AND(INDEX(Paramètres!$L$7:$L$41,$AB370)&gt;0,IF(INDEX(Paramètres!$L$7:$L$41,$AB370)&lt;=INDEX(Paramètres!$M$7:$M$41,$AB370),AND($AC370&gt;=INDEX(Paramètres!$L$7:$L$41,$AB370),$AC370&lt;=INDEX(Paramètres!$M$7:$M$41,$AB370)),OR($AC370&gt;=INDEX(Paramètres!$L$7:$L$41,$AB370),$AC370&lt;=INDEX(Paramètres!$M$7:$M$41,$AB370))))),1,0))</f>
        <v>0</v>
      </c>
      <c r="AE370" s="46">
        <f>IF($X370="",0,IF(INDEX(Fertilisants!$C$6:$C$45,$X370)="Oui",1,0))</f>
        <v>0</v>
      </c>
      <c r="AF370" s="46" t="str">
        <f t="shared" si="44"/>
        <v/>
      </c>
      <c r="AG370" s="46" t="str">
        <f t="shared" si="45"/>
        <v/>
      </c>
      <c r="AH370" s="46" t="str">
        <f t="shared" si="46"/>
        <v/>
      </c>
      <c r="AI370" s="46" t="str">
        <f t="shared" si="47"/>
        <v/>
      </c>
    </row>
    <row r="371" spans="1:35" ht="18" customHeight="1" x14ac:dyDescent="0.25">
      <c r="A371" s="42" t="str">
        <f>IF(B371="","",COUNT($B$6:B371))</f>
        <v/>
      </c>
      <c r="B371" s="26"/>
      <c r="C371" s="5"/>
      <c r="D371" s="28" t="str">
        <f>IF($W371="","",INDEX(Îlots!$N$6:$N$65,$W371))</f>
        <v/>
      </c>
      <c r="E371" s="5"/>
      <c r="F371" s="5"/>
      <c r="G371" s="30" t="str">
        <f>IF($X371="","",INDEX(Fertilisants!$B$6:$B$45,$X371))</f>
        <v/>
      </c>
      <c r="H371" s="43"/>
      <c r="I371" s="44"/>
      <c r="J371" s="30" t="str">
        <f>IF($X371="","",INDEX(Fertilisants!$D$6:$D$45,$X371))</f>
        <v/>
      </c>
      <c r="K371" s="35" t="str">
        <f t="shared" si="40"/>
        <v/>
      </c>
      <c r="L371" s="36" t="str">
        <f>IF(OR($I371="",$X371=""),"",$I371*N(INDEX(Fertilisants!$E$6:$E$45,$X371)))</f>
        <v/>
      </c>
      <c r="M371" s="36" t="str">
        <f>IF(OR($I371="",$X371=""),"",$I371*N(INDEX(Fertilisants!$G$6:$G$45,$X371)))</f>
        <v/>
      </c>
      <c r="N371" s="36" t="str">
        <f>IF(OR($I371="",$X371=""),"",$I371*N(INDEX(Fertilisants!$H$6:$H$45,$X371)))</f>
        <v/>
      </c>
      <c r="O371" s="36" t="str">
        <f>IF(OR($I371="",$X371=""),"",$I371*N(INDEX(Fertilisants!$I$6:$I$45,$X371)))</f>
        <v/>
      </c>
      <c r="P371" s="36" t="str">
        <f t="shared" si="41"/>
        <v/>
      </c>
      <c r="Q371" s="5"/>
      <c r="R371" s="5"/>
      <c r="S371" s="8"/>
      <c r="T371" s="45" t="str">
        <f t="shared" si="42"/>
        <v/>
      </c>
      <c r="U371" s="5"/>
      <c r="W371" s="46" t="str">
        <f>IF($C371="","",IFERROR(MATCH($C371,Îlots!$C$6:$C$65,0),""))</f>
        <v/>
      </c>
      <c r="X371" s="46" t="str">
        <f>IF($F371="","",IFERROR(MATCH($F371,Fertilisants!$A$6:$A$45,0),""))</f>
        <v/>
      </c>
      <c r="Y371" s="46" t="str">
        <f>IF($W371="","",INDEX(Îlots!$D$6:$D$65,$W371))</f>
        <v/>
      </c>
      <c r="Z371" s="46" t="str">
        <f>IF($W371="","",INDEX(Îlots!$F$6:$F$65,$W371))</f>
        <v/>
      </c>
      <c r="AA371" s="46" t="str">
        <f>IF($W371="","",IF($E371=ApportCouvert,OccCouvert,INDEX(Îlots!$O$6:$O$65,$W371)))</f>
        <v/>
      </c>
      <c r="AB371" s="46" t="str">
        <f>IF(OR($AA371="",$G371="",$Z371="Non"),"",IFERROR(MATCH($AA371&amp;" | "&amp;$G371,Paramètres!$I$7:$I$41,0),""))</f>
        <v/>
      </c>
      <c r="AC371" s="46" t="str">
        <f t="shared" si="43"/>
        <v/>
      </c>
      <c r="AD371" s="46">
        <f>IF(OR($AB371="",$AC371=""),0,IF(OR(AND(INDEX(Paramètres!$J$7:$J$41,$AB371)&gt;0,IF(INDEX(Paramètres!$J$7:$J$41,$AB371)&lt;=INDEX(Paramètres!$K$7:$K$41,$AB371),AND($AC371&gt;=INDEX(Paramètres!$J$7:$J$41,$AB371),$AC371&lt;=INDEX(Paramètres!$K$7:$K$41,$AB371)),OR($AC371&gt;=INDEX(Paramètres!$J$7:$J$41,$AB371),$AC371&lt;=INDEX(Paramètres!$K$7:$K$41,$AB371)))),AND(INDEX(Paramètres!$L$7:$L$41,$AB371)&gt;0,IF(INDEX(Paramètres!$L$7:$L$41,$AB371)&lt;=INDEX(Paramètres!$M$7:$M$41,$AB371),AND($AC371&gt;=INDEX(Paramètres!$L$7:$L$41,$AB371),$AC371&lt;=INDEX(Paramètres!$M$7:$M$41,$AB371)),OR($AC371&gt;=INDEX(Paramètres!$L$7:$L$41,$AB371),$AC371&lt;=INDEX(Paramètres!$M$7:$M$41,$AB371))))),1,0))</f>
        <v>0</v>
      </c>
      <c r="AE371" s="46">
        <f>IF($X371="",0,IF(INDEX(Fertilisants!$C$6:$C$45,$X371)="Oui",1,0))</f>
        <v>0</v>
      </c>
      <c r="AF371" s="46" t="str">
        <f t="shared" si="44"/>
        <v/>
      </c>
      <c r="AG371" s="46" t="str">
        <f t="shared" si="45"/>
        <v/>
      </c>
      <c r="AH371" s="46" t="str">
        <f t="shared" si="46"/>
        <v/>
      </c>
      <c r="AI371" s="46" t="str">
        <f t="shared" si="47"/>
        <v/>
      </c>
    </row>
    <row r="372" spans="1:35" ht="18" customHeight="1" x14ac:dyDescent="0.25">
      <c r="A372" s="42" t="str">
        <f>IF(B372="","",COUNT($B$6:B372))</f>
        <v/>
      </c>
      <c r="B372" s="26"/>
      <c r="C372" s="5"/>
      <c r="D372" s="28" t="str">
        <f>IF($W372="","",INDEX(Îlots!$N$6:$N$65,$W372))</f>
        <v/>
      </c>
      <c r="E372" s="5"/>
      <c r="F372" s="5"/>
      <c r="G372" s="30" t="str">
        <f>IF($X372="","",INDEX(Fertilisants!$B$6:$B$45,$X372))</f>
        <v/>
      </c>
      <c r="H372" s="43"/>
      <c r="I372" s="44"/>
      <c r="J372" s="30" t="str">
        <f>IF($X372="","",INDEX(Fertilisants!$D$6:$D$45,$X372))</f>
        <v/>
      </c>
      <c r="K372" s="35" t="str">
        <f t="shared" si="40"/>
        <v/>
      </c>
      <c r="L372" s="36" t="str">
        <f>IF(OR($I372="",$X372=""),"",$I372*N(INDEX(Fertilisants!$E$6:$E$45,$X372)))</f>
        <v/>
      </c>
      <c r="M372" s="36" t="str">
        <f>IF(OR($I372="",$X372=""),"",$I372*N(INDEX(Fertilisants!$G$6:$G$45,$X372)))</f>
        <v/>
      </c>
      <c r="N372" s="36" t="str">
        <f>IF(OR($I372="",$X372=""),"",$I372*N(INDEX(Fertilisants!$H$6:$H$45,$X372)))</f>
        <v/>
      </c>
      <c r="O372" s="36" t="str">
        <f>IF(OR($I372="",$X372=""),"",$I372*N(INDEX(Fertilisants!$I$6:$I$45,$X372)))</f>
        <v/>
      </c>
      <c r="P372" s="36" t="str">
        <f t="shared" si="41"/>
        <v/>
      </c>
      <c r="Q372" s="5"/>
      <c r="R372" s="5"/>
      <c r="S372" s="8"/>
      <c r="T372" s="45" t="str">
        <f t="shared" si="42"/>
        <v/>
      </c>
      <c r="U372" s="5"/>
      <c r="W372" s="46" t="str">
        <f>IF($C372="","",IFERROR(MATCH($C372,Îlots!$C$6:$C$65,0),""))</f>
        <v/>
      </c>
      <c r="X372" s="46" t="str">
        <f>IF($F372="","",IFERROR(MATCH($F372,Fertilisants!$A$6:$A$45,0),""))</f>
        <v/>
      </c>
      <c r="Y372" s="46" t="str">
        <f>IF($W372="","",INDEX(Îlots!$D$6:$D$65,$W372))</f>
        <v/>
      </c>
      <c r="Z372" s="46" t="str">
        <f>IF($W372="","",INDEX(Îlots!$F$6:$F$65,$W372))</f>
        <v/>
      </c>
      <c r="AA372" s="46" t="str">
        <f>IF($W372="","",IF($E372=ApportCouvert,OccCouvert,INDEX(Îlots!$O$6:$O$65,$W372)))</f>
        <v/>
      </c>
      <c r="AB372" s="46" t="str">
        <f>IF(OR($AA372="",$G372="",$Z372="Non"),"",IFERROR(MATCH($AA372&amp;" | "&amp;$G372,Paramètres!$I$7:$I$41,0),""))</f>
        <v/>
      </c>
      <c r="AC372" s="46" t="str">
        <f t="shared" si="43"/>
        <v/>
      </c>
      <c r="AD372" s="46">
        <f>IF(OR($AB372="",$AC372=""),0,IF(OR(AND(INDEX(Paramètres!$J$7:$J$41,$AB372)&gt;0,IF(INDEX(Paramètres!$J$7:$J$41,$AB372)&lt;=INDEX(Paramètres!$K$7:$K$41,$AB372),AND($AC372&gt;=INDEX(Paramètres!$J$7:$J$41,$AB372),$AC372&lt;=INDEX(Paramètres!$K$7:$K$41,$AB372)),OR($AC372&gt;=INDEX(Paramètres!$J$7:$J$41,$AB372),$AC372&lt;=INDEX(Paramètres!$K$7:$K$41,$AB372)))),AND(INDEX(Paramètres!$L$7:$L$41,$AB372)&gt;0,IF(INDEX(Paramètres!$L$7:$L$41,$AB372)&lt;=INDEX(Paramètres!$M$7:$M$41,$AB372),AND($AC372&gt;=INDEX(Paramètres!$L$7:$L$41,$AB372),$AC372&lt;=INDEX(Paramètres!$M$7:$M$41,$AB372)),OR($AC372&gt;=INDEX(Paramètres!$L$7:$L$41,$AB372),$AC372&lt;=INDEX(Paramètres!$M$7:$M$41,$AB372))))),1,0))</f>
        <v>0</v>
      </c>
      <c r="AE372" s="46">
        <f>IF($X372="",0,IF(INDEX(Fertilisants!$C$6:$C$45,$X372)="Oui",1,0))</f>
        <v>0</v>
      </c>
      <c r="AF372" s="46" t="str">
        <f t="shared" si="44"/>
        <v/>
      </c>
      <c r="AG372" s="46" t="str">
        <f t="shared" si="45"/>
        <v/>
      </c>
      <c r="AH372" s="46" t="str">
        <f t="shared" si="46"/>
        <v/>
      </c>
      <c r="AI372" s="46" t="str">
        <f t="shared" si="47"/>
        <v/>
      </c>
    </row>
    <row r="373" spans="1:35" ht="18" customHeight="1" x14ac:dyDescent="0.25">
      <c r="A373" s="42" t="str">
        <f>IF(B373="","",COUNT($B$6:B373))</f>
        <v/>
      </c>
      <c r="B373" s="26"/>
      <c r="C373" s="5"/>
      <c r="D373" s="28" t="str">
        <f>IF($W373="","",INDEX(Îlots!$N$6:$N$65,$W373))</f>
        <v/>
      </c>
      <c r="E373" s="5"/>
      <c r="F373" s="5"/>
      <c r="G373" s="30" t="str">
        <f>IF($X373="","",INDEX(Fertilisants!$B$6:$B$45,$X373))</f>
        <v/>
      </c>
      <c r="H373" s="43"/>
      <c r="I373" s="44"/>
      <c r="J373" s="30" t="str">
        <f>IF($X373="","",INDEX(Fertilisants!$D$6:$D$45,$X373))</f>
        <v/>
      </c>
      <c r="K373" s="35" t="str">
        <f t="shared" si="40"/>
        <v/>
      </c>
      <c r="L373" s="36" t="str">
        <f>IF(OR($I373="",$X373=""),"",$I373*N(INDEX(Fertilisants!$E$6:$E$45,$X373)))</f>
        <v/>
      </c>
      <c r="M373" s="36" t="str">
        <f>IF(OR($I373="",$X373=""),"",$I373*N(INDEX(Fertilisants!$G$6:$G$45,$X373)))</f>
        <v/>
      </c>
      <c r="N373" s="36" t="str">
        <f>IF(OR($I373="",$X373=""),"",$I373*N(INDEX(Fertilisants!$H$6:$H$45,$X373)))</f>
        <v/>
      </c>
      <c r="O373" s="36" t="str">
        <f>IF(OR($I373="",$X373=""),"",$I373*N(INDEX(Fertilisants!$I$6:$I$45,$X373)))</f>
        <v/>
      </c>
      <c r="P373" s="36" t="str">
        <f t="shared" si="41"/>
        <v/>
      </c>
      <c r="Q373" s="5"/>
      <c r="R373" s="5"/>
      <c r="S373" s="8"/>
      <c r="T373" s="45" t="str">
        <f t="shared" si="42"/>
        <v/>
      </c>
      <c r="U373" s="5"/>
      <c r="W373" s="46" t="str">
        <f>IF($C373="","",IFERROR(MATCH($C373,Îlots!$C$6:$C$65,0),""))</f>
        <v/>
      </c>
      <c r="X373" s="46" t="str">
        <f>IF($F373="","",IFERROR(MATCH($F373,Fertilisants!$A$6:$A$45,0),""))</f>
        <v/>
      </c>
      <c r="Y373" s="46" t="str">
        <f>IF($W373="","",INDEX(Îlots!$D$6:$D$65,$W373))</f>
        <v/>
      </c>
      <c r="Z373" s="46" t="str">
        <f>IF($W373="","",INDEX(Îlots!$F$6:$F$65,$W373))</f>
        <v/>
      </c>
      <c r="AA373" s="46" t="str">
        <f>IF($W373="","",IF($E373=ApportCouvert,OccCouvert,INDEX(Îlots!$O$6:$O$65,$W373)))</f>
        <v/>
      </c>
      <c r="AB373" s="46" t="str">
        <f>IF(OR($AA373="",$G373="",$Z373="Non"),"",IFERROR(MATCH($AA373&amp;" | "&amp;$G373,Paramètres!$I$7:$I$41,0),""))</f>
        <v/>
      </c>
      <c r="AC373" s="46" t="str">
        <f t="shared" si="43"/>
        <v/>
      </c>
      <c r="AD373" s="46">
        <f>IF(OR($AB373="",$AC373=""),0,IF(OR(AND(INDEX(Paramètres!$J$7:$J$41,$AB373)&gt;0,IF(INDEX(Paramètres!$J$7:$J$41,$AB373)&lt;=INDEX(Paramètres!$K$7:$K$41,$AB373),AND($AC373&gt;=INDEX(Paramètres!$J$7:$J$41,$AB373),$AC373&lt;=INDEX(Paramètres!$K$7:$K$41,$AB373)),OR($AC373&gt;=INDEX(Paramètres!$J$7:$J$41,$AB373),$AC373&lt;=INDEX(Paramètres!$K$7:$K$41,$AB373)))),AND(INDEX(Paramètres!$L$7:$L$41,$AB373)&gt;0,IF(INDEX(Paramètres!$L$7:$L$41,$AB373)&lt;=INDEX(Paramètres!$M$7:$M$41,$AB373),AND($AC373&gt;=INDEX(Paramètres!$L$7:$L$41,$AB373),$AC373&lt;=INDEX(Paramètres!$M$7:$M$41,$AB373)),OR($AC373&gt;=INDEX(Paramètres!$L$7:$L$41,$AB373),$AC373&lt;=INDEX(Paramètres!$M$7:$M$41,$AB373))))),1,0))</f>
        <v>0</v>
      </c>
      <c r="AE373" s="46">
        <f>IF($X373="",0,IF(INDEX(Fertilisants!$C$6:$C$45,$X373)="Oui",1,0))</f>
        <v>0</v>
      </c>
      <c r="AF373" s="46" t="str">
        <f t="shared" si="44"/>
        <v/>
      </c>
      <c r="AG373" s="46" t="str">
        <f t="shared" si="45"/>
        <v/>
      </c>
      <c r="AH373" s="46" t="str">
        <f t="shared" si="46"/>
        <v/>
      </c>
      <c r="AI373" s="46" t="str">
        <f t="shared" si="47"/>
        <v/>
      </c>
    </row>
    <row r="374" spans="1:35" ht="18" customHeight="1" x14ac:dyDescent="0.25">
      <c r="A374" s="42" t="str">
        <f>IF(B374="","",COUNT($B$6:B374))</f>
        <v/>
      </c>
      <c r="B374" s="26"/>
      <c r="C374" s="5"/>
      <c r="D374" s="28" t="str">
        <f>IF($W374="","",INDEX(Îlots!$N$6:$N$65,$W374))</f>
        <v/>
      </c>
      <c r="E374" s="5"/>
      <c r="F374" s="5"/>
      <c r="G374" s="30" t="str">
        <f>IF($X374="","",INDEX(Fertilisants!$B$6:$B$45,$X374))</f>
        <v/>
      </c>
      <c r="H374" s="43"/>
      <c r="I374" s="44"/>
      <c r="J374" s="30" t="str">
        <f>IF($X374="","",INDEX(Fertilisants!$D$6:$D$45,$X374))</f>
        <v/>
      </c>
      <c r="K374" s="35" t="str">
        <f t="shared" si="40"/>
        <v/>
      </c>
      <c r="L374" s="36" t="str">
        <f>IF(OR($I374="",$X374=""),"",$I374*N(INDEX(Fertilisants!$E$6:$E$45,$X374)))</f>
        <v/>
      </c>
      <c r="M374" s="36" t="str">
        <f>IF(OR($I374="",$X374=""),"",$I374*N(INDEX(Fertilisants!$G$6:$G$45,$X374)))</f>
        <v/>
      </c>
      <c r="N374" s="36" t="str">
        <f>IF(OR($I374="",$X374=""),"",$I374*N(INDEX(Fertilisants!$H$6:$H$45,$X374)))</f>
        <v/>
      </c>
      <c r="O374" s="36" t="str">
        <f>IF(OR($I374="",$X374=""),"",$I374*N(INDEX(Fertilisants!$I$6:$I$45,$X374)))</f>
        <v/>
      </c>
      <c r="P374" s="36" t="str">
        <f t="shared" si="41"/>
        <v/>
      </c>
      <c r="Q374" s="5"/>
      <c r="R374" s="5"/>
      <c r="S374" s="8"/>
      <c r="T374" s="45" t="str">
        <f t="shared" si="42"/>
        <v/>
      </c>
      <c r="U374" s="5"/>
      <c r="W374" s="46" t="str">
        <f>IF($C374="","",IFERROR(MATCH($C374,Îlots!$C$6:$C$65,0),""))</f>
        <v/>
      </c>
      <c r="X374" s="46" t="str">
        <f>IF($F374="","",IFERROR(MATCH($F374,Fertilisants!$A$6:$A$45,0),""))</f>
        <v/>
      </c>
      <c r="Y374" s="46" t="str">
        <f>IF($W374="","",INDEX(Îlots!$D$6:$D$65,$W374))</f>
        <v/>
      </c>
      <c r="Z374" s="46" t="str">
        <f>IF($W374="","",INDEX(Îlots!$F$6:$F$65,$W374))</f>
        <v/>
      </c>
      <c r="AA374" s="46" t="str">
        <f>IF($W374="","",IF($E374=ApportCouvert,OccCouvert,INDEX(Îlots!$O$6:$O$65,$W374)))</f>
        <v/>
      </c>
      <c r="AB374" s="46" t="str">
        <f>IF(OR($AA374="",$G374="",$Z374="Non"),"",IFERROR(MATCH($AA374&amp;" | "&amp;$G374,Paramètres!$I$7:$I$41,0),""))</f>
        <v/>
      </c>
      <c r="AC374" s="46" t="str">
        <f t="shared" si="43"/>
        <v/>
      </c>
      <c r="AD374" s="46">
        <f>IF(OR($AB374="",$AC374=""),0,IF(OR(AND(INDEX(Paramètres!$J$7:$J$41,$AB374)&gt;0,IF(INDEX(Paramètres!$J$7:$J$41,$AB374)&lt;=INDEX(Paramètres!$K$7:$K$41,$AB374),AND($AC374&gt;=INDEX(Paramètres!$J$7:$J$41,$AB374),$AC374&lt;=INDEX(Paramètres!$K$7:$K$41,$AB374)),OR($AC374&gt;=INDEX(Paramètres!$J$7:$J$41,$AB374),$AC374&lt;=INDEX(Paramètres!$K$7:$K$41,$AB374)))),AND(INDEX(Paramètres!$L$7:$L$41,$AB374)&gt;0,IF(INDEX(Paramètres!$L$7:$L$41,$AB374)&lt;=INDEX(Paramètres!$M$7:$M$41,$AB374),AND($AC374&gt;=INDEX(Paramètres!$L$7:$L$41,$AB374),$AC374&lt;=INDEX(Paramètres!$M$7:$M$41,$AB374)),OR($AC374&gt;=INDEX(Paramètres!$L$7:$L$41,$AB374),$AC374&lt;=INDEX(Paramètres!$M$7:$M$41,$AB374))))),1,0))</f>
        <v>0</v>
      </c>
      <c r="AE374" s="46">
        <f>IF($X374="",0,IF(INDEX(Fertilisants!$C$6:$C$45,$X374)="Oui",1,0))</f>
        <v>0</v>
      </c>
      <c r="AF374" s="46" t="str">
        <f t="shared" si="44"/>
        <v/>
      </c>
      <c r="AG374" s="46" t="str">
        <f t="shared" si="45"/>
        <v/>
      </c>
      <c r="AH374" s="46" t="str">
        <f t="shared" si="46"/>
        <v/>
      </c>
      <c r="AI374" s="46" t="str">
        <f t="shared" si="47"/>
        <v/>
      </c>
    </row>
    <row r="375" spans="1:35" ht="18" customHeight="1" x14ac:dyDescent="0.25">
      <c r="A375" s="42" t="str">
        <f>IF(B375="","",COUNT($B$6:B375))</f>
        <v/>
      </c>
      <c r="B375" s="26"/>
      <c r="C375" s="5"/>
      <c r="D375" s="28" t="str">
        <f>IF($W375="","",INDEX(Îlots!$N$6:$N$65,$W375))</f>
        <v/>
      </c>
      <c r="E375" s="5"/>
      <c r="F375" s="5"/>
      <c r="G375" s="30" t="str">
        <f>IF($X375="","",INDEX(Fertilisants!$B$6:$B$45,$X375))</f>
        <v/>
      </c>
      <c r="H375" s="43"/>
      <c r="I375" s="44"/>
      <c r="J375" s="30" t="str">
        <f>IF($X375="","",INDEX(Fertilisants!$D$6:$D$45,$X375))</f>
        <v/>
      </c>
      <c r="K375" s="35" t="str">
        <f t="shared" si="40"/>
        <v/>
      </c>
      <c r="L375" s="36" t="str">
        <f>IF(OR($I375="",$X375=""),"",$I375*N(INDEX(Fertilisants!$E$6:$E$45,$X375)))</f>
        <v/>
      </c>
      <c r="M375" s="36" t="str">
        <f>IF(OR($I375="",$X375=""),"",$I375*N(INDEX(Fertilisants!$G$6:$G$45,$X375)))</f>
        <v/>
      </c>
      <c r="N375" s="36" t="str">
        <f>IF(OR($I375="",$X375=""),"",$I375*N(INDEX(Fertilisants!$H$6:$H$45,$X375)))</f>
        <v/>
      </c>
      <c r="O375" s="36" t="str">
        <f>IF(OR($I375="",$X375=""),"",$I375*N(INDEX(Fertilisants!$I$6:$I$45,$X375)))</f>
        <v/>
      </c>
      <c r="P375" s="36" t="str">
        <f t="shared" si="41"/>
        <v/>
      </c>
      <c r="Q375" s="5"/>
      <c r="R375" s="5"/>
      <c r="S375" s="8"/>
      <c r="T375" s="45" t="str">
        <f t="shared" si="42"/>
        <v/>
      </c>
      <c r="U375" s="5"/>
      <c r="W375" s="46" t="str">
        <f>IF($C375="","",IFERROR(MATCH($C375,Îlots!$C$6:$C$65,0),""))</f>
        <v/>
      </c>
      <c r="X375" s="46" t="str">
        <f>IF($F375="","",IFERROR(MATCH($F375,Fertilisants!$A$6:$A$45,0),""))</f>
        <v/>
      </c>
      <c r="Y375" s="46" t="str">
        <f>IF($W375="","",INDEX(Îlots!$D$6:$D$65,$W375))</f>
        <v/>
      </c>
      <c r="Z375" s="46" t="str">
        <f>IF($W375="","",INDEX(Îlots!$F$6:$F$65,$W375))</f>
        <v/>
      </c>
      <c r="AA375" s="46" t="str">
        <f>IF($W375="","",IF($E375=ApportCouvert,OccCouvert,INDEX(Îlots!$O$6:$O$65,$W375)))</f>
        <v/>
      </c>
      <c r="AB375" s="46" t="str">
        <f>IF(OR($AA375="",$G375="",$Z375="Non"),"",IFERROR(MATCH($AA375&amp;" | "&amp;$G375,Paramètres!$I$7:$I$41,0),""))</f>
        <v/>
      </c>
      <c r="AC375" s="46" t="str">
        <f t="shared" si="43"/>
        <v/>
      </c>
      <c r="AD375" s="46">
        <f>IF(OR($AB375="",$AC375=""),0,IF(OR(AND(INDEX(Paramètres!$J$7:$J$41,$AB375)&gt;0,IF(INDEX(Paramètres!$J$7:$J$41,$AB375)&lt;=INDEX(Paramètres!$K$7:$K$41,$AB375),AND($AC375&gt;=INDEX(Paramètres!$J$7:$J$41,$AB375),$AC375&lt;=INDEX(Paramètres!$K$7:$K$41,$AB375)),OR($AC375&gt;=INDEX(Paramètres!$J$7:$J$41,$AB375),$AC375&lt;=INDEX(Paramètres!$K$7:$K$41,$AB375)))),AND(INDEX(Paramètres!$L$7:$L$41,$AB375)&gt;0,IF(INDEX(Paramètres!$L$7:$L$41,$AB375)&lt;=INDEX(Paramètres!$M$7:$M$41,$AB375),AND($AC375&gt;=INDEX(Paramètres!$L$7:$L$41,$AB375),$AC375&lt;=INDEX(Paramètres!$M$7:$M$41,$AB375)),OR($AC375&gt;=INDEX(Paramètres!$L$7:$L$41,$AB375),$AC375&lt;=INDEX(Paramètres!$M$7:$M$41,$AB375))))),1,0))</f>
        <v>0</v>
      </c>
      <c r="AE375" s="46">
        <f>IF($X375="",0,IF(INDEX(Fertilisants!$C$6:$C$45,$X375)="Oui",1,0))</f>
        <v>0</v>
      </c>
      <c r="AF375" s="46" t="str">
        <f t="shared" si="44"/>
        <v/>
      </c>
      <c r="AG375" s="46" t="str">
        <f t="shared" si="45"/>
        <v/>
      </c>
      <c r="AH375" s="46" t="str">
        <f t="shared" si="46"/>
        <v/>
      </c>
      <c r="AI375" s="46" t="str">
        <f t="shared" si="47"/>
        <v/>
      </c>
    </row>
    <row r="376" spans="1:35" ht="18" customHeight="1" x14ac:dyDescent="0.25">
      <c r="A376" s="42" t="str">
        <f>IF(B376="","",COUNT($B$6:B376))</f>
        <v/>
      </c>
      <c r="B376" s="26"/>
      <c r="C376" s="5"/>
      <c r="D376" s="28" t="str">
        <f>IF($W376="","",INDEX(Îlots!$N$6:$N$65,$W376))</f>
        <v/>
      </c>
      <c r="E376" s="5"/>
      <c r="F376" s="5"/>
      <c r="G376" s="30" t="str">
        <f>IF($X376="","",INDEX(Fertilisants!$B$6:$B$45,$X376))</f>
        <v/>
      </c>
      <c r="H376" s="43"/>
      <c r="I376" s="44"/>
      <c r="J376" s="30" t="str">
        <f>IF($X376="","",INDEX(Fertilisants!$D$6:$D$45,$X376))</f>
        <v/>
      </c>
      <c r="K376" s="35" t="str">
        <f t="shared" si="40"/>
        <v/>
      </c>
      <c r="L376" s="36" t="str">
        <f>IF(OR($I376="",$X376=""),"",$I376*N(INDEX(Fertilisants!$E$6:$E$45,$X376)))</f>
        <v/>
      </c>
      <c r="M376" s="36" t="str">
        <f>IF(OR($I376="",$X376=""),"",$I376*N(INDEX(Fertilisants!$G$6:$G$45,$X376)))</f>
        <v/>
      </c>
      <c r="N376" s="36" t="str">
        <f>IF(OR($I376="",$X376=""),"",$I376*N(INDEX(Fertilisants!$H$6:$H$45,$X376)))</f>
        <v/>
      </c>
      <c r="O376" s="36" t="str">
        <f>IF(OR($I376="",$X376=""),"",$I376*N(INDEX(Fertilisants!$I$6:$I$45,$X376)))</f>
        <v/>
      </c>
      <c r="P376" s="36" t="str">
        <f t="shared" si="41"/>
        <v/>
      </c>
      <c r="Q376" s="5"/>
      <c r="R376" s="5"/>
      <c r="S376" s="8"/>
      <c r="T376" s="45" t="str">
        <f t="shared" si="42"/>
        <v/>
      </c>
      <c r="U376" s="5"/>
      <c r="W376" s="46" t="str">
        <f>IF($C376="","",IFERROR(MATCH($C376,Îlots!$C$6:$C$65,0),""))</f>
        <v/>
      </c>
      <c r="X376" s="46" t="str">
        <f>IF($F376="","",IFERROR(MATCH($F376,Fertilisants!$A$6:$A$45,0),""))</f>
        <v/>
      </c>
      <c r="Y376" s="46" t="str">
        <f>IF($W376="","",INDEX(Îlots!$D$6:$D$65,$W376))</f>
        <v/>
      </c>
      <c r="Z376" s="46" t="str">
        <f>IF($W376="","",INDEX(Îlots!$F$6:$F$65,$W376))</f>
        <v/>
      </c>
      <c r="AA376" s="46" t="str">
        <f>IF($W376="","",IF($E376=ApportCouvert,OccCouvert,INDEX(Îlots!$O$6:$O$65,$W376)))</f>
        <v/>
      </c>
      <c r="AB376" s="46" t="str">
        <f>IF(OR($AA376="",$G376="",$Z376="Non"),"",IFERROR(MATCH($AA376&amp;" | "&amp;$G376,Paramètres!$I$7:$I$41,0),""))</f>
        <v/>
      </c>
      <c r="AC376" s="46" t="str">
        <f t="shared" si="43"/>
        <v/>
      </c>
      <c r="AD376" s="46">
        <f>IF(OR($AB376="",$AC376=""),0,IF(OR(AND(INDEX(Paramètres!$J$7:$J$41,$AB376)&gt;0,IF(INDEX(Paramètres!$J$7:$J$41,$AB376)&lt;=INDEX(Paramètres!$K$7:$K$41,$AB376),AND($AC376&gt;=INDEX(Paramètres!$J$7:$J$41,$AB376),$AC376&lt;=INDEX(Paramètres!$K$7:$K$41,$AB376)),OR($AC376&gt;=INDEX(Paramètres!$J$7:$J$41,$AB376),$AC376&lt;=INDEX(Paramètres!$K$7:$K$41,$AB376)))),AND(INDEX(Paramètres!$L$7:$L$41,$AB376)&gt;0,IF(INDEX(Paramètres!$L$7:$L$41,$AB376)&lt;=INDEX(Paramètres!$M$7:$M$41,$AB376),AND($AC376&gt;=INDEX(Paramètres!$L$7:$L$41,$AB376),$AC376&lt;=INDEX(Paramètres!$M$7:$M$41,$AB376)),OR($AC376&gt;=INDEX(Paramètres!$L$7:$L$41,$AB376),$AC376&lt;=INDEX(Paramètres!$M$7:$M$41,$AB376))))),1,0))</f>
        <v>0</v>
      </c>
      <c r="AE376" s="46">
        <f>IF($X376="",0,IF(INDEX(Fertilisants!$C$6:$C$45,$X376)="Oui",1,0))</f>
        <v>0</v>
      </c>
      <c r="AF376" s="46" t="str">
        <f t="shared" si="44"/>
        <v/>
      </c>
      <c r="AG376" s="46" t="str">
        <f t="shared" si="45"/>
        <v/>
      </c>
      <c r="AH376" s="46" t="str">
        <f t="shared" si="46"/>
        <v/>
      </c>
      <c r="AI376" s="46" t="str">
        <f t="shared" si="47"/>
        <v/>
      </c>
    </row>
    <row r="377" spans="1:35" ht="18" customHeight="1" x14ac:dyDescent="0.25">
      <c r="A377" s="42" t="str">
        <f>IF(B377="","",COUNT($B$6:B377))</f>
        <v/>
      </c>
      <c r="B377" s="26"/>
      <c r="C377" s="5"/>
      <c r="D377" s="28" t="str">
        <f>IF($W377="","",INDEX(Îlots!$N$6:$N$65,$W377))</f>
        <v/>
      </c>
      <c r="E377" s="5"/>
      <c r="F377" s="5"/>
      <c r="G377" s="30" t="str">
        <f>IF($X377="","",INDEX(Fertilisants!$B$6:$B$45,$X377))</f>
        <v/>
      </c>
      <c r="H377" s="43"/>
      <c r="I377" s="44"/>
      <c r="J377" s="30" t="str">
        <f>IF($X377="","",INDEX(Fertilisants!$D$6:$D$45,$X377))</f>
        <v/>
      </c>
      <c r="K377" s="35" t="str">
        <f t="shared" si="40"/>
        <v/>
      </c>
      <c r="L377" s="36" t="str">
        <f>IF(OR($I377="",$X377=""),"",$I377*N(INDEX(Fertilisants!$E$6:$E$45,$X377)))</f>
        <v/>
      </c>
      <c r="M377" s="36" t="str">
        <f>IF(OR($I377="",$X377=""),"",$I377*N(INDEX(Fertilisants!$G$6:$G$45,$X377)))</f>
        <v/>
      </c>
      <c r="N377" s="36" t="str">
        <f>IF(OR($I377="",$X377=""),"",$I377*N(INDEX(Fertilisants!$H$6:$H$45,$X377)))</f>
        <v/>
      </c>
      <c r="O377" s="36" t="str">
        <f>IF(OR($I377="",$X377=""),"",$I377*N(INDEX(Fertilisants!$I$6:$I$45,$X377)))</f>
        <v/>
      </c>
      <c r="P377" s="36" t="str">
        <f t="shared" si="41"/>
        <v/>
      </c>
      <c r="Q377" s="5"/>
      <c r="R377" s="5"/>
      <c r="S377" s="8"/>
      <c r="T377" s="45" t="str">
        <f t="shared" si="42"/>
        <v/>
      </c>
      <c r="U377" s="5"/>
      <c r="W377" s="46" t="str">
        <f>IF($C377="","",IFERROR(MATCH($C377,Îlots!$C$6:$C$65,0),""))</f>
        <v/>
      </c>
      <c r="X377" s="46" t="str">
        <f>IF($F377="","",IFERROR(MATCH($F377,Fertilisants!$A$6:$A$45,0),""))</f>
        <v/>
      </c>
      <c r="Y377" s="46" t="str">
        <f>IF($W377="","",INDEX(Îlots!$D$6:$D$65,$W377))</f>
        <v/>
      </c>
      <c r="Z377" s="46" t="str">
        <f>IF($W377="","",INDEX(Îlots!$F$6:$F$65,$W377))</f>
        <v/>
      </c>
      <c r="AA377" s="46" t="str">
        <f>IF($W377="","",IF($E377=ApportCouvert,OccCouvert,INDEX(Îlots!$O$6:$O$65,$W377)))</f>
        <v/>
      </c>
      <c r="AB377" s="46" t="str">
        <f>IF(OR($AA377="",$G377="",$Z377="Non"),"",IFERROR(MATCH($AA377&amp;" | "&amp;$G377,Paramètres!$I$7:$I$41,0),""))</f>
        <v/>
      </c>
      <c r="AC377" s="46" t="str">
        <f t="shared" si="43"/>
        <v/>
      </c>
      <c r="AD377" s="46">
        <f>IF(OR($AB377="",$AC377=""),0,IF(OR(AND(INDEX(Paramètres!$J$7:$J$41,$AB377)&gt;0,IF(INDEX(Paramètres!$J$7:$J$41,$AB377)&lt;=INDEX(Paramètres!$K$7:$K$41,$AB377),AND($AC377&gt;=INDEX(Paramètres!$J$7:$J$41,$AB377),$AC377&lt;=INDEX(Paramètres!$K$7:$K$41,$AB377)),OR($AC377&gt;=INDEX(Paramètres!$J$7:$J$41,$AB377),$AC377&lt;=INDEX(Paramètres!$K$7:$K$41,$AB377)))),AND(INDEX(Paramètres!$L$7:$L$41,$AB377)&gt;0,IF(INDEX(Paramètres!$L$7:$L$41,$AB377)&lt;=INDEX(Paramètres!$M$7:$M$41,$AB377),AND($AC377&gt;=INDEX(Paramètres!$L$7:$L$41,$AB377),$AC377&lt;=INDEX(Paramètres!$M$7:$M$41,$AB377)),OR($AC377&gt;=INDEX(Paramètres!$L$7:$L$41,$AB377),$AC377&lt;=INDEX(Paramètres!$M$7:$M$41,$AB377))))),1,0))</f>
        <v>0</v>
      </c>
      <c r="AE377" s="46">
        <f>IF($X377="",0,IF(INDEX(Fertilisants!$C$6:$C$45,$X377)="Oui",1,0))</f>
        <v>0</v>
      </c>
      <c r="AF377" s="46" t="str">
        <f t="shared" si="44"/>
        <v/>
      </c>
      <c r="AG377" s="46" t="str">
        <f t="shared" si="45"/>
        <v/>
      </c>
      <c r="AH377" s="46" t="str">
        <f t="shared" si="46"/>
        <v/>
      </c>
      <c r="AI377" s="46" t="str">
        <f t="shared" si="47"/>
        <v/>
      </c>
    </row>
    <row r="378" spans="1:35" ht="18" customHeight="1" x14ac:dyDescent="0.25">
      <c r="A378" s="42" t="str">
        <f>IF(B378="","",COUNT($B$6:B378))</f>
        <v/>
      </c>
      <c r="B378" s="26"/>
      <c r="C378" s="5"/>
      <c r="D378" s="28" t="str">
        <f>IF($W378="","",INDEX(Îlots!$N$6:$N$65,$W378))</f>
        <v/>
      </c>
      <c r="E378" s="5"/>
      <c r="F378" s="5"/>
      <c r="G378" s="30" t="str">
        <f>IF($X378="","",INDEX(Fertilisants!$B$6:$B$45,$X378))</f>
        <v/>
      </c>
      <c r="H378" s="43"/>
      <c r="I378" s="44"/>
      <c r="J378" s="30" t="str">
        <f>IF($X378="","",INDEX(Fertilisants!$D$6:$D$45,$X378))</f>
        <v/>
      </c>
      <c r="K378" s="35" t="str">
        <f t="shared" si="40"/>
        <v/>
      </c>
      <c r="L378" s="36" t="str">
        <f>IF(OR($I378="",$X378=""),"",$I378*N(INDEX(Fertilisants!$E$6:$E$45,$X378)))</f>
        <v/>
      </c>
      <c r="M378" s="36" t="str">
        <f>IF(OR($I378="",$X378=""),"",$I378*N(INDEX(Fertilisants!$G$6:$G$45,$X378)))</f>
        <v/>
      </c>
      <c r="N378" s="36" t="str">
        <f>IF(OR($I378="",$X378=""),"",$I378*N(INDEX(Fertilisants!$H$6:$H$45,$X378)))</f>
        <v/>
      </c>
      <c r="O378" s="36" t="str">
        <f>IF(OR($I378="",$X378=""),"",$I378*N(INDEX(Fertilisants!$I$6:$I$45,$X378)))</f>
        <v/>
      </c>
      <c r="P378" s="36" t="str">
        <f t="shared" si="41"/>
        <v/>
      </c>
      <c r="Q378" s="5"/>
      <c r="R378" s="5"/>
      <c r="S378" s="8"/>
      <c r="T378" s="45" t="str">
        <f t="shared" si="42"/>
        <v/>
      </c>
      <c r="U378" s="5"/>
      <c r="W378" s="46" t="str">
        <f>IF($C378="","",IFERROR(MATCH($C378,Îlots!$C$6:$C$65,0),""))</f>
        <v/>
      </c>
      <c r="X378" s="46" t="str">
        <f>IF($F378="","",IFERROR(MATCH($F378,Fertilisants!$A$6:$A$45,0),""))</f>
        <v/>
      </c>
      <c r="Y378" s="46" t="str">
        <f>IF($W378="","",INDEX(Îlots!$D$6:$D$65,$W378))</f>
        <v/>
      </c>
      <c r="Z378" s="46" t="str">
        <f>IF($W378="","",INDEX(Îlots!$F$6:$F$65,$W378))</f>
        <v/>
      </c>
      <c r="AA378" s="46" t="str">
        <f>IF($W378="","",IF($E378=ApportCouvert,OccCouvert,INDEX(Îlots!$O$6:$O$65,$W378)))</f>
        <v/>
      </c>
      <c r="AB378" s="46" t="str">
        <f>IF(OR($AA378="",$G378="",$Z378="Non"),"",IFERROR(MATCH($AA378&amp;" | "&amp;$G378,Paramètres!$I$7:$I$41,0),""))</f>
        <v/>
      </c>
      <c r="AC378" s="46" t="str">
        <f t="shared" si="43"/>
        <v/>
      </c>
      <c r="AD378" s="46">
        <f>IF(OR($AB378="",$AC378=""),0,IF(OR(AND(INDEX(Paramètres!$J$7:$J$41,$AB378)&gt;0,IF(INDEX(Paramètres!$J$7:$J$41,$AB378)&lt;=INDEX(Paramètres!$K$7:$K$41,$AB378),AND($AC378&gt;=INDEX(Paramètres!$J$7:$J$41,$AB378),$AC378&lt;=INDEX(Paramètres!$K$7:$K$41,$AB378)),OR($AC378&gt;=INDEX(Paramètres!$J$7:$J$41,$AB378),$AC378&lt;=INDEX(Paramètres!$K$7:$K$41,$AB378)))),AND(INDEX(Paramètres!$L$7:$L$41,$AB378)&gt;0,IF(INDEX(Paramètres!$L$7:$L$41,$AB378)&lt;=INDEX(Paramètres!$M$7:$M$41,$AB378),AND($AC378&gt;=INDEX(Paramètres!$L$7:$L$41,$AB378),$AC378&lt;=INDEX(Paramètres!$M$7:$M$41,$AB378)),OR($AC378&gt;=INDEX(Paramètres!$L$7:$L$41,$AB378),$AC378&lt;=INDEX(Paramètres!$M$7:$M$41,$AB378))))),1,0))</f>
        <v>0</v>
      </c>
      <c r="AE378" s="46">
        <f>IF($X378="",0,IF(INDEX(Fertilisants!$C$6:$C$45,$X378)="Oui",1,0))</f>
        <v>0</v>
      </c>
      <c r="AF378" s="46" t="str">
        <f t="shared" si="44"/>
        <v/>
      </c>
      <c r="AG378" s="46" t="str">
        <f t="shared" si="45"/>
        <v/>
      </c>
      <c r="AH378" s="46" t="str">
        <f t="shared" si="46"/>
        <v/>
      </c>
      <c r="AI378" s="46" t="str">
        <f t="shared" si="47"/>
        <v/>
      </c>
    </row>
    <row r="379" spans="1:35" ht="18" customHeight="1" x14ac:dyDescent="0.25">
      <c r="A379" s="42" t="str">
        <f>IF(B379="","",COUNT($B$6:B379))</f>
        <v/>
      </c>
      <c r="B379" s="26"/>
      <c r="C379" s="5"/>
      <c r="D379" s="28" t="str">
        <f>IF($W379="","",INDEX(Îlots!$N$6:$N$65,$W379))</f>
        <v/>
      </c>
      <c r="E379" s="5"/>
      <c r="F379" s="5"/>
      <c r="G379" s="30" t="str">
        <f>IF($X379="","",INDEX(Fertilisants!$B$6:$B$45,$X379))</f>
        <v/>
      </c>
      <c r="H379" s="43"/>
      <c r="I379" s="44"/>
      <c r="J379" s="30" t="str">
        <f>IF($X379="","",INDEX(Fertilisants!$D$6:$D$45,$X379))</f>
        <v/>
      </c>
      <c r="K379" s="35" t="str">
        <f t="shared" si="40"/>
        <v/>
      </c>
      <c r="L379" s="36" t="str">
        <f>IF(OR($I379="",$X379=""),"",$I379*N(INDEX(Fertilisants!$E$6:$E$45,$X379)))</f>
        <v/>
      </c>
      <c r="M379" s="36" t="str">
        <f>IF(OR($I379="",$X379=""),"",$I379*N(INDEX(Fertilisants!$G$6:$G$45,$X379)))</f>
        <v/>
      </c>
      <c r="N379" s="36" t="str">
        <f>IF(OR($I379="",$X379=""),"",$I379*N(INDEX(Fertilisants!$H$6:$H$45,$X379)))</f>
        <v/>
      </c>
      <c r="O379" s="36" t="str">
        <f>IF(OR($I379="",$X379=""),"",$I379*N(INDEX(Fertilisants!$I$6:$I$45,$X379)))</f>
        <v/>
      </c>
      <c r="P379" s="36" t="str">
        <f t="shared" si="41"/>
        <v/>
      </c>
      <c r="Q379" s="5"/>
      <c r="R379" s="5"/>
      <c r="S379" s="8"/>
      <c r="T379" s="45" t="str">
        <f t="shared" si="42"/>
        <v/>
      </c>
      <c r="U379" s="5"/>
      <c r="W379" s="46" t="str">
        <f>IF($C379="","",IFERROR(MATCH($C379,Îlots!$C$6:$C$65,0),""))</f>
        <v/>
      </c>
      <c r="X379" s="46" t="str">
        <f>IF($F379="","",IFERROR(MATCH($F379,Fertilisants!$A$6:$A$45,0),""))</f>
        <v/>
      </c>
      <c r="Y379" s="46" t="str">
        <f>IF($W379="","",INDEX(Îlots!$D$6:$D$65,$W379))</f>
        <v/>
      </c>
      <c r="Z379" s="46" t="str">
        <f>IF($W379="","",INDEX(Îlots!$F$6:$F$65,$W379))</f>
        <v/>
      </c>
      <c r="AA379" s="46" t="str">
        <f>IF($W379="","",IF($E379=ApportCouvert,OccCouvert,INDEX(Îlots!$O$6:$O$65,$W379)))</f>
        <v/>
      </c>
      <c r="AB379" s="46" t="str">
        <f>IF(OR($AA379="",$G379="",$Z379="Non"),"",IFERROR(MATCH($AA379&amp;" | "&amp;$G379,Paramètres!$I$7:$I$41,0),""))</f>
        <v/>
      </c>
      <c r="AC379" s="46" t="str">
        <f t="shared" si="43"/>
        <v/>
      </c>
      <c r="AD379" s="46">
        <f>IF(OR($AB379="",$AC379=""),0,IF(OR(AND(INDEX(Paramètres!$J$7:$J$41,$AB379)&gt;0,IF(INDEX(Paramètres!$J$7:$J$41,$AB379)&lt;=INDEX(Paramètres!$K$7:$K$41,$AB379),AND($AC379&gt;=INDEX(Paramètres!$J$7:$J$41,$AB379),$AC379&lt;=INDEX(Paramètres!$K$7:$K$41,$AB379)),OR($AC379&gt;=INDEX(Paramètres!$J$7:$J$41,$AB379),$AC379&lt;=INDEX(Paramètres!$K$7:$K$41,$AB379)))),AND(INDEX(Paramètres!$L$7:$L$41,$AB379)&gt;0,IF(INDEX(Paramètres!$L$7:$L$41,$AB379)&lt;=INDEX(Paramètres!$M$7:$M$41,$AB379),AND($AC379&gt;=INDEX(Paramètres!$L$7:$L$41,$AB379),$AC379&lt;=INDEX(Paramètres!$M$7:$M$41,$AB379)),OR($AC379&gt;=INDEX(Paramètres!$L$7:$L$41,$AB379),$AC379&lt;=INDEX(Paramètres!$M$7:$M$41,$AB379))))),1,0))</f>
        <v>0</v>
      </c>
      <c r="AE379" s="46">
        <f>IF($X379="",0,IF(INDEX(Fertilisants!$C$6:$C$45,$X379)="Oui",1,0))</f>
        <v>0</v>
      </c>
      <c r="AF379" s="46" t="str">
        <f t="shared" si="44"/>
        <v/>
      </c>
      <c r="AG379" s="46" t="str">
        <f t="shared" si="45"/>
        <v/>
      </c>
      <c r="AH379" s="46" t="str">
        <f t="shared" si="46"/>
        <v/>
      </c>
      <c r="AI379" s="46" t="str">
        <f t="shared" si="47"/>
        <v/>
      </c>
    </row>
    <row r="380" spans="1:35" ht="18" customHeight="1" x14ac:dyDescent="0.25">
      <c r="A380" s="42" t="str">
        <f>IF(B380="","",COUNT($B$6:B380))</f>
        <v/>
      </c>
      <c r="B380" s="26"/>
      <c r="C380" s="5"/>
      <c r="D380" s="28" t="str">
        <f>IF($W380="","",INDEX(Îlots!$N$6:$N$65,$W380))</f>
        <v/>
      </c>
      <c r="E380" s="5"/>
      <c r="F380" s="5"/>
      <c r="G380" s="30" t="str">
        <f>IF($X380="","",INDEX(Fertilisants!$B$6:$B$45,$X380))</f>
        <v/>
      </c>
      <c r="H380" s="43"/>
      <c r="I380" s="44"/>
      <c r="J380" s="30" t="str">
        <f>IF($X380="","",INDEX(Fertilisants!$D$6:$D$45,$X380))</f>
        <v/>
      </c>
      <c r="K380" s="35" t="str">
        <f t="shared" si="40"/>
        <v/>
      </c>
      <c r="L380" s="36" t="str">
        <f>IF(OR($I380="",$X380=""),"",$I380*N(INDEX(Fertilisants!$E$6:$E$45,$X380)))</f>
        <v/>
      </c>
      <c r="M380" s="36" t="str">
        <f>IF(OR($I380="",$X380=""),"",$I380*N(INDEX(Fertilisants!$G$6:$G$45,$X380)))</f>
        <v/>
      </c>
      <c r="N380" s="36" t="str">
        <f>IF(OR($I380="",$X380=""),"",$I380*N(INDEX(Fertilisants!$H$6:$H$45,$X380)))</f>
        <v/>
      </c>
      <c r="O380" s="36" t="str">
        <f>IF(OR($I380="",$X380=""),"",$I380*N(INDEX(Fertilisants!$I$6:$I$45,$X380)))</f>
        <v/>
      </c>
      <c r="P380" s="36" t="str">
        <f t="shared" si="41"/>
        <v/>
      </c>
      <c r="Q380" s="5"/>
      <c r="R380" s="5"/>
      <c r="S380" s="8"/>
      <c r="T380" s="45" t="str">
        <f t="shared" si="42"/>
        <v/>
      </c>
      <c r="U380" s="5"/>
      <c r="W380" s="46" t="str">
        <f>IF($C380="","",IFERROR(MATCH($C380,Îlots!$C$6:$C$65,0),""))</f>
        <v/>
      </c>
      <c r="X380" s="46" t="str">
        <f>IF($F380="","",IFERROR(MATCH($F380,Fertilisants!$A$6:$A$45,0),""))</f>
        <v/>
      </c>
      <c r="Y380" s="46" t="str">
        <f>IF($W380="","",INDEX(Îlots!$D$6:$D$65,$W380))</f>
        <v/>
      </c>
      <c r="Z380" s="46" t="str">
        <f>IF($W380="","",INDEX(Îlots!$F$6:$F$65,$W380))</f>
        <v/>
      </c>
      <c r="AA380" s="46" t="str">
        <f>IF($W380="","",IF($E380=ApportCouvert,OccCouvert,INDEX(Îlots!$O$6:$O$65,$W380)))</f>
        <v/>
      </c>
      <c r="AB380" s="46" t="str">
        <f>IF(OR($AA380="",$G380="",$Z380="Non"),"",IFERROR(MATCH($AA380&amp;" | "&amp;$G380,Paramètres!$I$7:$I$41,0),""))</f>
        <v/>
      </c>
      <c r="AC380" s="46" t="str">
        <f t="shared" si="43"/>
        <v/>
      </c>
      <c r="AD380" s="46">
        <f>IF(OR($AB380="",$AC380=""),0,IF(OR(AND(INDEX(Paramètres!$J$7:$J$41,$AB380)&gt;0,IF(INDEX(Paramètres!$J$7:$J$41,$AB380)&lt;=INDEX(Paramètres!$K$7:$K$41,$AB380),AND($AC380&gt;=INDEX(Paramètres!$J$7:$J$41,$AB380),$AC380&lt;=INDEX(Paramètres!$K$7:$K$41,$AB380)),OR($AC380&gt;=INDEX(Paramètres!$J$7:$J$41,$AB380),$AC380&lt;=INDEX(Paramètres!$K$7:$K$41,$AB380)))),AND(INDEX(Paramètres!$L$7:$L$41,$AB380)&gt;0,IF(INDEX(Paramètres!$L$7:$L$41,$AB380)&lt;=INDEX(Paramètres!$M$7:$M$41,$AB380),AND($AC380&gt;=INDEX(Paramètres!$L$7:$L$41,$AB380),$AC380&lt;=INDEX(Paramètres!$M$7:$M$41,$AB380)),OR($AC380&gt;=INDEX(Paramètres!$L$7:$L$41,$AB380),$AC380&lt;=INDEX(Paramètres!$M$7:$M$41,$AB380))))),1,0))</f>
        <v>0</v>
      </c>
      <c r="AE380" s="46">
        <f>IF($X380="",0,IF(INDEX(Fertilisants!$C$6:$C$45,$X380)="Oui",1,0))</f>
        <v>0</v>
      </c>
      <c r="AF380" s="46" t="str">
        <f t="shared" si="44"/>
        <v/>
      </c>
      <c r="AG380" s="46" t="str">
        <f t="shared" si="45"/>
        <v/>
      </c>
      <c r="AH380" s="46" t="str">
        <f t="shared" si="46"/>
        <v/>
      </c>
      <c r="AI380" s="46" t="str">
        <f t="shared" si="47"/>
        <v/>
      </c>
    </row>
    <row r="381" spans="1:35" ht="18" customHeight="1" x14ac:dyDescent="0.25">
      <c r="A381" s="42" t="str">
        <f>IF(B381="","",COUNT($B$6:B381))</f>
        <v/>
      </c>
      <c r="B381" s="26"/>
      <c r="C381" s="5"/>
      <c r="D381" s="28" t="str">
        <f>IF($W381="","",INDEX(Îlots!$N$6:$N$65,$W381))</f>
        <v/>
      </c>
      <c r="E381" s="5"/>
      <c r="F381" s="5"/>
      <c r="G381" s="30" t="str">
        <f>IF($X381="","",INDEX(Fertilisants!$B$6:$B$45,$X381))</f>
        <v/>
      </c>
      <c r="H381" s="43"/>
      <c r="I381" s="44"/>
      <c r="J381" s="30" t="str">
        <f>IF($X381="","",INDEX(Fertilisants!$D$6:$D$45,$X381))</f>
        <v/>
      </c>
      <c r="K381" s="35" t="str">
        <f t="shared" si="40"/>
        <v/>
      </c>
      <c r="L381" s="36" t="str">
        <f>IF(OR($I381="",$X381=""),"",$I381*N(INDEX(Fertilisants!$E$6:$E$45,$X381)))</f>
        <v/>
      </c>
      <c r="M381" s="36" t="str">
        <f>IF(OR($I381="",$X381=""),"",$I381*N(INDEX(Fertilisants!$G$6:$G$45,$X381)))</f>
        <v/>
      </c>
      <c r="N381" s="36" t="str">
        <f>IF(OR($I381="",$X381=""),"",$I381*N(INDEX(Fertilisants!$H$6:$H$45,$X381)))</f>
        <v/>
      </c>
      <c r="O381" s="36" t="str">
        <f>IF(OR($I381="",$X381=""),"",$I381*N(INDEX(Fertilisants!$I$6:$I$45,$X381)))</f>
        <v/>
      </c>
      <c r="P381" s="36" t="str">
        <f t="shared" si="41"/>
        <v/>
      </c>
      <c r="Q381" s="5"/>
      <c r="R381" s="5"/>
      <c r="S381" s="8"/>
      <c r="T381" s="45" t="str">
        <f t="shared" si="42"/>
        <v/>
      </c>
      <c r="U381" s="5"/>
      <c r="W381" s="46" t="str">
        <f>IF($C381="","",IFERROR(MATCH($C381,Îlots!$C$6:$C$65,0),""))</f>
        <v/>
      </c>
      <c r="X381" s="46" t="str">
        <f>IF($F381="","",IFERROR(MATCH($F381,Fertilisants!$A$6:$A$45,0),""))</f>
        <v/>
      </c>
      <c r="Y381" s="46" t="str">
        <f>IF($W381="","",INDEX(Îlots!$D$6:$D$65,$W381))</f>
        <v/>
      </c>
      <c r="Z381" s="46" t="str">
        <f>IF($W381="","",INDEX(Îlots!$F$6:$F$65,$W381))</f>
        <v/>
      </c>
      <c r="AA381" s="46" t="str">
        <f>IF($W381="","",IF($E381=ApportCouvert,OccCouvert,INDEX(Îlots!$O$6:$O$65,$W381)))</f>
        <v/>
      </c>
      <c r="AB381" s="46" t="str">
        <f>IF(OR($AA381="",$G381="",$Z381="Non"),"",IFERROR(MATCH($AA381&amp;" | "&amp;$G381,Paramètres!$I$7:$I$41,0),""))</f>
        <v/>
      </c>
      <c r="AC381" s="46" t="str">
        <f t="shared" si="43"/>
        <v/>
      </c>
      <c r="AD381" s="46">
        <f>IF(OR($AB381="",$AC381=""),0,IF(OR(AND(INDEX(Paramètres!$J$7:$J$41,$AB381)&gt;0,IF(INDEX(Paramètres!$J$7:$J$41,$AB381)&lt;=INDEX(Paramètres!$K$7:$K$41,$AB381),AND($AC381&gt;=INDEX(Paramètres!$J$7:$J$41,$AB381),$AC381&lt;=INDEX(Paramètres!$K$7:$K$41,$AB381)),OR($AC381&gt;=INDEX(Paramètres!$J$7:$J$41,$AB381),$AC381&lt;=INDEX(Paramètres!$K$7:$K$41,$AB381)))),AND(INDEX(Paramètres!$L$7:$L$41,$AB381)&gt;0,IF(INDEX(Paramètres!$L$7:$L$41,$AB381)&lt;=INDEX(Paramètres!$M$7:$M$41,$AB381),AND($AC381&gt;=INDEX(Paramètres!$L$7:$L$41,$AB381),$AC381&lt;=INDEX(Paramètres!$M$7:$M$41,$AB381)),OR($AC381&gt;=INDEX(Paramètres!$L$7:$L$41,$AB381),$AC381&lt;=INDEX(Paramètres!$M$7:$M$41,$AB381))))),1,0))</f>
        <v>0</v>
      </c>
      <c r="AE381" s="46">
        <f>IF($X381="",0,IF(INDEX(Fertilisants!$C$6:$C$45,$X381)="Oui",1,0))</f>
        <v>0</v>
      </c>
      <c r="AF381" s="46" t="str">
        <f t="shared" si="44"/>
        <v/>
      </c>
      <c r="AG381" s="46" t="str">
        <f t="shared" si="45"/>
        <v/>
      </c>
      <c r="AH381" s="46" t="str">
        <f t="shared" si="46"/>
        <v/>
      </c>
      <c r="AI381" s="46" t="str">
        <f t="shared" si="47"/>
        <v/>
      </c>
    </row>
    <row r="382" spans="1:35" ht="18" customHeight="1" x14ac:dyDescent="0.25">
      <c r="A382" s="42" t="str">
        <f>IF(B382="","",COUNT($B$6:B382))</f>
        <v/>
      </c>
      <c r="B382" s="26"/>
      <c r="C382" s="5"/>
      <c r="D382" s="28" t="str">
        <f>IF($W382="","",INDEX(Îlots!$N$6:$N$65,$W382))</f>
        <v/>
      </c>
      <c r="E382" s="5"/>
      <c r="F382" s="5"/>
      <c r="G382" s="30" t="str">
        <f>IF($X382="","",INDEX(Fertilisants!$B$6:$B$45,$X382))</f>
        <v/>
      </c>
      <c r="H382" s="43"/>
      <c r="I382" s="44"/>
      <c r="J382" s="30" t="str">
        <f>IF($X382="","",INDEX(Fertilisants!$D$6:$D$45,$X382))</f>
        <v/>
      </c>
      <c r="K382" s="35" t="str">
        <f t="shared" si="40"/>
        <v/>
      </c>
      <c r="L382" s="36" t="str">
        <f>IF(OR($I382="",$X382=""),"",$I382*N(INDEX(Fertilisants!$E$6:$E$45,$X382)))</f>
        <v/>
      </c>
      <c r="M382" s="36" t="str">
        <f>IF(OR($I382="",$X382=""),"",$I382*N(INDEX(Fertilisants!$G$6:$G$45,$X382)))</f>
        <v/>
      </c>
      <c r="N382" s="36" t="str">
        <f>IF(OR($I382="",$X382=""),"",$I382*N(INDEX(Fertilisants!$H$6:$H$45,$X382)))</f>
        <v/>
      </c>
      <c r="O382" s="36" t="str">
        <f>IF(OR($I382="",$X382=""),"",$I382*N(INDEX(Fertilisants!$I$6:$I$45,$X382)))</f>
        <v/>
      </c>
      <c r="P382" s="36" t="str">
        <f t="shared" si="41"/>
        <v/>
      </c>
      <c r="Q382" s="5"/>
      <c r="R382" s="5"/>
      <c r="S382" s="8"/>
      <c r="T382" s="45" t="str">
        <f t="shared" si="42"/>
        <v/>
      </c>
      <c r="U382" s="5"/>
      <c r="W382" s="46" t="str">
        <f>IF($C382="","",IFERROR(MATCH($C382,Îlots!$C$6:$C$65,0),""))</f>
        <v/>
      </c>
      <c r="X382" s="46" t="str">
        <f>IF($F382="","",IFERROR(MATCH($F382,Fertilisants!$A$6:$A$45,0),""))</f>
        <v/>
      </c>
      <c r="Y382" s="46" t="str">
        <f>IF($W382="","",INDEX(Îlots!$D$6:$D$65,$W382))</f>
        <v/>
      </c>
      <c r="Z382" s="46" t="str">
        <f>IF($W382="","",INDEX(Îlots!$F$6:$F$65,$W382))</f>
        <v/>
      </c>
      <c r="AA382" s="46" t="str">
        <f>IF($W382="","",IF($E382=ApportCouvert,OccCouvert,INDEX(Îlots!$O$6:$O$65,$W382)))</f>
        <v/>
      </c>
      <c r="AB382" s="46" t="str">
        <f>IF(OR($AA382="",$G382="",$Z382="Non"),"",IFERROR(MATCH($AA382&amp;" | "&amp;$G382,Paramètres!$I$7:$I$41,0),""))</f>
        <v/>
      </c>
      <c r="AC382" s="46" t="str">
        <f t="shared" si="43"/>
        <v/>
      </c>
      <c r="AD382" s="46">
        <f>IF(OR($AB382="",$AC382=""),0,IF(OR(AND(INDEX(Paramètres!$J$7:$J$41,$AB382)&gt;0,IF(INDEX(Paramètres!$J$7:$J$41,$AB382)&lt;=INDEX(Paramètres!$K$7:$K$41,$AB382),AND($AC382&gt;=INDEX(Paramètres!$J$7:$J$41,$AB382),$AC382&lt;=INDEX(Paramètres!$K$7:$K$41,$AB382)),OR($AC382&gt;=INDEX(Paramètres!$J$7:$J$41,$AB382),$AC382&lt;=INDEX(Paramètres!$K$7:$K$41,$AB382)))),AND(INDEX(Paramètres!$L$7:$L$41,$AB382)&gt;0,IF(INDEX(Paramètres!$L$7:$L$41,$AB382)&lt;=INDEX(Paramètres!$M$7:$M$41,$AB382),AND($AC382&gt;=INDEX(Paramètres!$L$7:$L$41,$AB382),$AC382&lt;=INDEX(Paramètres!$M$7:$M$41,$AB382)),OR($AC382&gt;=INDEX(Paramètres!$L$7:$L$41,$AB382),$AC382&lt;=INDEX(Paramètres!$M$7:$M$41,$AB382))))),1,0))</f>
        <v>0</v>
      </c>
      <c r="AE382" s="46">
        <f>IF($X382="",0,IF(INDEX(Fertilisants!$C$6:$C$45,$X382)="Oui",1,0))</f>
        <v>0</v>
      </c>
      <c r="AF382" s="46" t="str">
        <f t="shared" si="44"/>
        <v/>
      </c>
      <c r="AG382" s="46" t="str">
        <f t="shared" si="45"/>
        <v/>
      </c>
      <c r="AH382" s="46" t="str">
        <f t="shared" si="46"/>
        <v/>
      </c>
      <c r="AI382" s="46" t="str">
        <f t="shared" si="47"/>
        <v/>
      </c>
    </row>
    <row r="383" spans="1:35" ht="18" customHeight="1" x14ac:dyDescent="0.25">
      <c r="A383" s="42" t="str">
        <f>IF(B383="","",COUNT($B$6:B383))</f>
        <v/>
      </c>
      <c r="B383" s="26"/>
      <c r="C383" s="5"/>
      <c r="D383" s="28" t="str">
        <f>IF($W383="","",INDEX(Îlots!$N$6:$N$65,$W383))</f>
        <v/>
      </c>
      <c r="E383" s="5"/>
      <c r="F383" s="5"/>
      <c r="G383" s="30" t="str">
        <f>IF($X383="","",INDEX(Fertilisants!$B$6:$B$45,$X383))</f>
        <v/>
      </c>
      <c r="H383" s="43"/>
      <c r="I383" s="44"/>
      <c r="J383" s="30" t="str">
        <f>IF($X383="","",INDEX(Fertilisants!$D$6:$D$45,$X383))</f>
        <v/>
      </c>
      <c r="K383" s="35" t="str">
        <f t="shared" si="40"/>
        <v/>
      </c>
      <c r="L383" s="36" t="str">
        <f>IF(OR($I383="",$X383=""),"",$I383*N(INDEX(Fertilisants!$E$6:$E$45,$X383)))</f>
        <v/>
      </c>
      <c r="M383" s="36" t="str">
        <f>IF(OR($I383="",$X383=""),"",$I383*N(INDEX(Fertilisants!$G$6:$G$45,$X383)))</f>
        <v/>
      </c>
      <c r="N383" s="36" t="str">
        <f>IF(OR($I383="",$X383=""),"",$I383*N(INDEX(Fertilisants!$H$6:$H$45,$X383)))</f>
        <v/>
      </c>
      <c r="O383" s="36" t="str">
        <f>IF(OR($I383="",$X383=""),"",$I383*N(INDEX(Fertilisants!$I$6:$I$45,$X383)))</f>
        <v/>
      </c>
      <c r="P383" s="36" t="str">
        <f t="shared" si="41"/>
        <v/>
      </c>
      <c r="Q383" s="5"/>
      <c r="R383" s="5"/>
      <c r="S383" s="8"/>
      <c r="T383" s="45" t="str">
        <f t="shared" si="42"/>
        <v/>
      </c>
      <c r="U383" s="5"/>
      <c r="W383" s="46" t="str">
        <f>IF($C383="","",IFERROR(MATCH($C383,Îlots!$C$6:$C$65,0),""))</f>
        <v/>
      </c>
      <c r="X383" s="46" t="str">
        <f>IF($F383="","",IFERROR(MATCH($F383,Fertilisants!$A$6:$A$45,0),""))</f>
        <v/>
      </c>
      <c r="Y383" s="46" t="str">
        <f>IF($W383="","",INDEX(Îlots!$D$6:$D$65,$W383))</f>
        <v/>
      </c>
      <c r="Z383" s="46" t="str">
        <f>IF($W383="","",INDEX(Îlots!$F$6:$F$65,$W383))</f>
        <v/>
      </c>
      <c r="AA383" s="46" t="str">
        <f>IF($W383="","",IF($E383=ApportCouvert,OccCouvert,INDEX(Îlots!$O$6:$O$65,$W383)))</f>
        <v/>
      </c>
      <c r="AB383" s="46" t="str">
        <f>IF(OR($AA383="",$G383="",$Z383="Non"),"",IFERROR(MATCH($AA383&amp;" | "&amp;$G383,Paramètres!$I$7:$I$41,0),""))</f>
        <v/>
      </c>
      <c r="AC383" s="46" t="str">
        <f t="shared" si="43"/>
        <v/>
      </c>
      <c r="AD383" s="46">
        <f>IF(OR($AB383="",$AC383=""),0,IF(OR(AND(INDEX(Paramètres!$J$7:$J$41,$AB383)&gt;0,IF(INDEX(Paramètres!$J$7:$J$41,$AB383)&lt;=INDEX(Paramètres!$K$7:$K$41,$AB383),AND($AC383&gt;=INDEX(Paramètres!$J$7:$J$41,$AB383),$AC383&lt;=INDEX(Paramètres!$K$7:$K$41,$AB383)),OR($AC383&gt;=INDEX(Paramètres!$J$7:$J$41,$AB383),$AC383&lt;=INDEX(Paramètres!$K$7:$K$41,$AB383)))),AND(INDEX(Paramètres!$L$7:$L$41,$AB383)&gt;0,IF(INDEX(Paramètres!$L$7:$L$41,$AB383)&lt;=INDEX(Paramètres!$M$7:$M$41,$AB383),AND($AC383&gt;=INDEX(Paramètres!$L$7:$L$41,$AB383),$AC383&lt;=INDEX(Paramètres!$M$7:$M$41,$AB383)),OR($AC383&gt;=INDEX(Paramètres!$L$7:$L$41,$AB383),$AC383&lt;=INDEX(Paramètres!$M$7:$M$41,$AB383))))),1,0))</f>
        <v>0</v>
      </c>
      <c r="AE383" s="46">
        <f>IF($X383="",0,IF(INDEX(Fertilisants!$C$6:$C$45,$X383)="Oui",1,0))</f>
        <v>0</v>
      </c>
      <c r="AF383" s="46" t="str">
        <f t="shared" si="44"/>
        <v/>
      </c>
      <c r="AG383" s="46" t="str">
        <f t="shared" si="45"/>
        <v/>
      </c>
      <c r="AH383" s="46" t="str">
        <f t="shared" si="46"/>
        <v/>
      </c>
      <c r="AI383" s="46" t="str">
        <f t="shared" si="47"/>
        <v/>
      </c>
    </row>
    <row r="384" spans="1:35" ht="18" customHeight="1" x14ac:dyDescent="0.25">
      <c r="A384" s="42" t="str">
        <f>IF(B384="","",COUNT($B$6:B384))</f>
        <v/>
      </c>
      <c r="B384" s="26"/>
      <c r="C384" s="5"/>
      <c r="D384" s="28" t="str">
        <f>IF($W384="","",INDEX(Îlots!$N$6:$N$65,$W384))</f>
        <v/>
      </c>
      <c r="E384" s="5"/>
      <c r="F384" s="5"/>
      <c r="G384" s="30" t="str">
        <f>IF($X384="","",INDEX(Fertilisants!$B$6:$B$45,$X384))</f>
        <v/>
      </c>
      <c r="H384" s="43"/>
      <c r="I384" s="44"/>
      <c r="J384" s="30" t="str">
        <f>IF($X384="","",INDEX(Fertilisants!$D$6:$D$45,$X384))</f>
        <v/>
      </c>
      <c r="K384" s="35" t="str">
        <f t="shared" si="40"/>
        <v/>
      </c>
      <c r="L384" s="36" t="str">
        <f>IF(OR($I384="",$X384=""),"",$I384*N(INDEX(Fertilisants!$E$6:$E$45,$X384)))</f>
        <v/>
      </c>
      <c r="M384" s="36" t="str">
        <f>IF(OR($I384="",$X384=""),"",$I384*N(INDEX(Fertilisants!$G$6:$G$45,$X384)))</f>
        <v/>
      </c>
      <c r="N384" s="36" t="str">
        <f>IF(OR($I384="",$X384=""),"",$I384*N(INDEX(Fertilisants!$H$6:$H$45,$X384)))</f>
        <v/>
      </c>
      <c r="O384" s="36" t="str">
        <f>IF(OR($I384="",$X384=""),"",$I384*N(INDEX(Fertilisants!$I$6:$I$45,$X384)))</f>
        <v/>
      </c>
      <c r="P384" s="36" t="str">
        <f t="shared" si="41"/>
        <v/>
      </c>
      <c r="Q384" s="5"/>
      <c r="R384" s="5"/>
      <c r="S384" s="8"/>
      <c r="T384" s="45" t="str">
        <f t="shared" si="42"/>
        <v/>
      </c>
      <c r="U384" s="5"/>
      <c r="W384" s="46" t="str">
        <f>IF($C384="","",IFERROR(MATCH($C384,Îlots!$C$6:$C$65,0),""))</f>
        <v/>
      </c>
      <c r="X384" s="46" t="str">
        <f>IF($F384="","",IFERROR(MATCH($F384,Fertilisants!$A$6:$A$45,0),""))</f>
        <v/>
      </c>
      <c r="Y384" s="46" t="str">
        <f>IF($W384="","",INDEX(Îlots!$D$6:$D$65,$W384))</f>
        <v/>
      </c>
      <c r="Z384" s="46" t="str">
        <f>IF($W384="","",INDEX(Îlots!$F$6:$F$65,$W384))</f>
        <v/>
      </c>
      <c r="AA384" s="46" t="str">
        <f>IF($W384="","",IF($E384=ApportCouvert,OccCouvert,INDEX(Îlots!$O$6:$O$65,$W384)))</f>
        <v/>
      </c>
      <c r="AB384" s="46" t="str">
        <f>IF(OR($AA384="",$G384="",$Z384="Non"),"",IFERROR(MATCH($AA384&amp;" | "&amp;$G384,Paramètres!$I$7:$I$41,0),""))</f>
        <v/>
      </c>
      <c r="AC384" s="46" t="str">
        <f t="shared" si="43"/>
        <v/>
      </c>
      <c r="AD384" s="46">
        <f>IF(OR($AB384="",$AC384=""),0,IF(OR(AND(INDEX(Paramètres!$J$7:$J$41,$AB384)&gt;0,IF(INDEX(Paramètres!$J$7:$J$41,$AB384)&lt;=INDEX(Paramètres!$K$7:$K$41,$AB384),AND($AC384&gt;=INDEX(Paramètres!$J$7:$J$41,$AB384),$AC384&lt;=INDEX(Paramètres!$K$7:$K$41,$AB384)),OR($AC384&gt;=INDEX(Paramètres!$J$7:$J$41,$AB384),$AC384&lt;=INDEX(Paramètres!$K$7:$K$41,$AB384)))),AND(INDEX(Paramètres!$L$7:$L$41,$AB384)&gt;0,IF(INDEX(Paramètres!$L$7:$L$41,$AB384)&lt;=INDEX(Paramètres!$M$7:$M$41,$AB384),AND($AC384&gt;=INDEX(Paramètres!$L$7:$L$41,$AB384),$AC384&lt;=INDEX(Paramètres!$M$7:$M$41,$AB384)),OR($AC384&gt;=INDEX(Paramètres!$L$7:$L$41,$AB384),$AC384&lt;=INDEX(Paramètres!$M$7:$M$41,$AB384))))),1,0))</f>
        <v>0</v>
      </c>
      <c r="AE384" s="46">
        <f>IF($X384="",0,IF(INDEX(Fertilisants!$C$6:$C$45,$X384)="Oui",1,0))</f>
        <v>0</v>
      </c>
      <c r="AF384" s="46" t="str">
        <f t="shared" si="44"/>
        <v/>
      </c>
      <c r="AG384" s="46" t="str">
        <f t="shared" si="45"/>
        <v/>
      </c>
      <c r="AH384" s="46" t="str">
        <f t="shared" si="46"/>
        <v/>
      </c>
      <c r="AI384" s="46" t="str">
        <f t="shared" si="47"/>
        <v/>
      </c>
    </row>
    <row r="385" spans="1:35" ht="18" customHeight="1" x14ac:dyDescent="0.25">
      <c r="A385" s="42" t="str">
        <f>IF(B385="","",COUNT($B$6:B385))</f>
        <v/>
      </c>
      <c r="B385" s="26"/>
      <c r="C385" s="5"/>
      <c r="D385" s="28" t="str">
        <f>IF($W385="","",INDEX(Îlots!$N$6:$N$65,$W385))</f>
        <v/>
      </c>
      <c r="E385" s="5"/>
      <c r="F385" s="5"/>
      <c r="G385" s="30" t="str">
        <f>IF($X385="","",INDEX(Fertilisants!$B$6:$B$45,$X385))</f>
        <v/>
      </c>
      <c r="H385" s="43"/>
      <c r="I385" s="44"/>
      <c r="J385" s="30" t="str">
        <f>IF($X385="","",INDEX(Fertilisants!$D$6:$D$45,$X385))</f>
        <v/>
      </c>
      <c r="K385" s="35" t="str">
        <f t="shared" si="40"/>
        <v/>
      </c>
      <c r="L385" s="36" t="str">
        <f>IF(OR($I385="",$X385=""),"",$I385*N(INDEX(Fertilisants!$E$6:$E$45,$X385)))</f>
        <v/>
      </c>
      <c r="M385" s="36" t="str">
        <f>IF(OR($I385="",$X385=""),"",$I385*N(INDEX(Fertilisants!$G$6:$G$45,$X385)))</f>
        <v/>
      </c>
      <c r="N385" s="36" t="str">
        <f>IF(OR($I385="",$X385=""),"",$I385*N(INDEX(Fertilisants!$H$6:$H$45,$X385)))</f>
        <v/>
      </c>
      <c r="O385" s="36" t="str">
        <f>IF(OR($I385="",$X385=""),"",$I385*N(INDEX(Fertilisants!$I$6:$I$45,$X385)))</f>
        <v/>
      </c>
      <c r="P385" s="36" t="str">
        <f t="shared" si="41"/>
        <v/>
      </c>
      <c r="Q385" s="5"/>
      <c r="R385" s="5"/>
      <c r="S385" s="8"/>
      <c r="T385" s="45" t="str">
        <f t="shared" si="42"/>
        <v/>
      </c>
      <c r="U385" s="5"/>
      <c r="W385" s="46" t="str">
        <f>IF($C385="","",IFERROR(MATCH($C385,Îlots!$C$6:$C$65,0),""))</f>
        <v/>
      </c>
      <c r="X385" s="46" t="str">
        <f>IF($F385="","",IFERROR(MATCH($F385,Fertilisants!$A$6:$A$45,0),""))</f>
        <v/>
      </c>
      <c r="Y385" s="46" t="str">
        <f>IF($W385="","",INDEX(Îlots!$D$6:$D$65,$W385))</f>
        <v/>
      </c>
      <c r="Z385" s="46" t="str">
        <f>IF($W385="","",INDEX(Îlots!$F$6:$F$65,$W385))</f>
        <v/>
      </c>
      <c r="AA385" s="46" t="str">
        <f>IF($W385="","",IF($E385=ApportCouvert,OccCouvert,INDEX(Îlots!$O$6:$O$65,$W385)))</f>
        <v/>
      </c>
      <c r="AB385" s="46" t="str">
        <f>IF(OR($AA385="",$G385="",$Z385="Non"),"",IFERROR(MATCH($AA385&amp;" | "&amp;$G385,Paramètres!$I$7:$I$41,0),""))</f>
        <v/>
      </c>
      <c r="AC385" s="46" t="str">
        <f t="shared" si="43"/>
        <v/>
      </c>
      <c r="AD385" s="46">
        <f>IF(OR($AB385="",$AC385=""),0,IF(OR(AND(INDEX(Paramètres!$J$7:$J$41,$AB385)&gt;0,IF(INDEX(Paramètres!$J$7:$J$41,$AB385)&lt;=INDEX(Paramètres!$K$7:$K$41,$AB385),AND($AC385&gt;=INDEX(Paramètres!$J$7:$J$41,$AB385),$AC385&lt;=INDEX(Paramètres!$K$7:$K$41,$AB385)),OR($AC385&gt;=INDEX(Paramètres!$J$7:$J$41,$AB385),$AC385&lt;=INDEX(Paramètres!$K$7:$K$41,$AB385)))),AND(INDEX(Paramètres!$L$7:$L$41,$AB385)&gt;0,IF(INDEX(Paramètres!$L$7:$L$41,$AB385)&lt;=INDEX(Paramètres!$M$7:$M$41,$AB385),AND($AC385&gt;=INDEX(Paramètres!$L$7:$L$41,$AB385),$AC385&lt;=INDEX(Paramètres!$M$7:$M$41,$AB385)),OR($AC385&gt;=INDEX(Paramètres!$L$7:$L$41,$AB385),$AC385&lt;=INDEX(Paramètres!$M$7:$M$41,$AB385))))),1,0))</f>
        <v>0</v>
      </c>
      <c r="AE385" s="46">
        <f>IF($X385="",0,IF(INDEX(Fertilisants!$C$6:$C$45,$X385)="Oui",1,0))</f>
        <v>0</v>
      </c>
      <c r="AF385" s="46" t="str">
        <f t="shared" si="44"/>
        <v/>
      </c>
      <c r="AG385" s="46" t="str">
        <f t="shared" si="45"/>
        <v/>
      </c>
      <c r="AH385" s="46" t="str">
        <f t="shared" si="46"/>
        <v/>
      </c>
      <c r="AI385" s="46" t="str">
        <f t="shared" si="47"/>
        <v/>
      </c>
    </row>
    <row r="386" spans="1:35" ht="18" customHeight="1" x14ac:dyDescent="0.25">
      <c r="A386" s="42" t="str">
        <f>IF(B386="","",COUNT($B$6:B386))</f>
        <v/>
      </c>
      <c r="B386" s="26"/>
      <c r="C386" s="5"/>
      <c r="D386" s="28" t="str">
        <f>IF($W386="","",INDEX(Îlots!$N$6:$N$65,$W386))</f>
        <v/>
      </c>
      <c r="E386" s="5"/>
      <c r="F386" s="5"/>
      <c r="G386" s="30" t="str">
        <f>IF($X386="","",INDEX(Fertilisants!$B$6:$B$45,$X386))</f>
        <v/>
      </c>
      <c r="H386" s="43"/>
      <c r="I386" s="44"/>
      <c r="J386" s="30" t="str">
        <f>IF($X386="","",INDEX(Fertilisants!$D$6:$D$45,$X386))</f>
        <v/>
      </c>
      <c r="K386" s="35" t="str">
        <f t="shared" si="40"/>
        <v/>
      </c>
      <c r="L386" s="36" t="str">
        <f>IF(OR($I386="",$X386=""),"",$I386*N(INDEX(Fertilisants!$E$6:$E$45,$X386)))</f>
        <v/>
      </c>
      <c r="M386" s="36" t="str">
        <f>IF(OR($I386="",$X386=""),"",$I386*N(INDEX(Fertilisants!$G$6:$G$45,$X386)))</f>
        <v/>
      </c>
      <c r="N386" s="36" t="str">
        <f>IF(OR($I386="",$X386=""),"",$I386*N(INDEX(Fertilisants!$H$6:$H$45,$X386)))</f>
        <v/>
      </c>
      <c r="O386" s="36" t="str">
        <f>IF(OR($I386="",$X386=""),"",$I386*N(INDEX(Fertilisants!$I$6:$I$45,$X386)))</f>
        <v/>
      </c>
      <c r="P386" s="36" t="str">
        <f t="shared" si="41"/>
        <v/>
      </c>
      <c r="Q386" s="5"/>
      <c r="R386" s="5"/>
      <c r="S386" s="8"/>
      <c r="T386" s="45" t="str">
        <f t="shared" si="42"/>
        <v/>
      </c>
      <c r="U386" s="5"/>
      <c r="W386" s="46" t="str">
        <f>IF($C386="","",IFERROR(MATCH($C386,Îlots!$C$6:$C$65,0),""))</f>
        <v/>
      </c>
      <c r="X386" s="46" t="str">
        <f>IF($F386="","",IFERROR(MATCH($F386,Fertilisants!$A$6:$A$45,0),""))</f>
        <v/>
      </c>
      <c r="Y386" s="46" t="str">
        <f>IF($W386="","",INDEX(Îlots!$D$6:$D$65,$W386))</f>
        <v/>
      </c>
      <c r="Z386" s="46" t="str">
        <f>IF($W386="","",INDEX(Îlots!$F$6:$F$65,$W386))</f>
        <v/>
      </c>
      <c r="AA386" s="46" t="str">
        <f>IF($W386="","",IF($E386=ApportCouvert,OccCouvert,INDEX(Îlots!$O$6:$O$65,$W386)))</f>
        <v/>
      </c>
      <c r="AB386" s="46" t="str">
        <f>IF(OR($AA386="",$G386="",$Z386="Non"),"",IFERROR(MATCH($AA386&amp;" | "&amp;$G386,Paramètres!$I$7:$I$41,0),""))</f>
        <v/>
      </c>
      <c r="AC386" s="46" t="str">
        <f t="shared" si="43"/>
        <v/>
      </c>
      <c r="AD386" s="46">
        <f>IF(OR($AB386="",$AC386=""),0,IF(OR(AND(INDEX(Paramètres!$J$7:$J$41,$AB386)&gt;0,IF(INDEX(Paramètres!$J$7:$J$41,$AB386)&lt;=INDEX(Paramètres!$K$7:$K$41,$AB386),AND($AC386&gt;=INDEX(Paramètres!$J$7:$J$41,$AB386),$AC386&lt;=INDEX(Paramètres!$K$7:$K$41,$AB386)),OR($AC386&gt;=INDEX(Paramètres!$J$7:$J$41,$AB386),$AC386&lt;=INDEX(Paramètres!$K$7:$K$41,$AB386)))),AND(INDEX(Paramètres!$L$7:$L$41,$AB386)&gt;0,IF(INDEX(Paramètres!$L$7:$L$41,$AB386)&lt;=INDEX(Paramètres!$M$7:$M$41,$AB386),AND($AC386&gt;=INDEX(Paramètres!$L$7:$L$41,$AB386),$AC386&lt;=INDEX(Paramètres!$M$7:$M$41,$AB386)),OR($AC386&gt;=INDEX(Paramètres!$L$7:$L$41,$AB386),$AC386&lt;=INDEX(Paramètres!$M$7:$M$41,$AB386))))),1,0))</f>
        <v>0</v>
      </c>
      <c r="AE386" s="46">
        <f>IF($X386="",0,IF(INDEX(Fertilisants!$C$6:$C$45,$X386)="Oui",1,0))</f>
        <v>0</v>
      </c>
      <c r="AF386" s="46" t="str">
        <f t="shared" si="44"/>
        <v/>
      </c>
      <c r="AG386" s="46" t="str">
        <f t="shared" si="45"/>
        <v/>
      </c>
      <c r="AH386" s="46" t="str">
        <f t="shared" si="46"/>
        <v/>
      </c>
      <c r="AI386" s="46" t="str">
        <f t="shared" si="47"/>
        <v/>
      </c>
    </row>
    <row r="387" spans="1:35" ht="18" customHeight="1" x14ac:dyDescent="0.25">
      <c r="A387" s="42" t="str">
        <f>IF(B387="","",COUNT($B$6:B387))</f>
        <v/>
      </c>
      <c r="B387" s="26"/>
      <c r="C387" s="5"/>
      <c r="D387" s="28" t="str">
        <f>IF($W387="","",INDEX(Îlots!$N$6:$N$65,$W387))</f>
        <v/>
      </c>
      <c r="E387" s="5"/>
      <c r="F387" s="5"/>
      <c r="G387" s="30" t="str">
        <f>IF($X387="","",INDEX(Fertilisants!$B$6:$B$45,$X387))</f>
        <v/>
      </c>
      <c r="H387" s="43"/>
      <c r="I387" s="44"/>
      <c r="J387" s="30" t="str">
        <f>IF($X387="","",INDEX(Fertilisants!$D$6:$D$45,$X387))</f>
        <v/>
      </c>
      <c r="K387" s="35" t="str">
        <f t="shared" si="40"/>
        <v/>
      </c>
      <c r="L387" s="36" t="str">
        <f>IF(OR($I387="",$X387=""),"",$I387*N(INDEX(Fertilisants!$E$6:$E$45,$X387)))</f>
        <v/>
      </c>
      <c r="M387" s="36" t="str">
        <f>IF(OR($I387="",$X387=""),"",$I387*N(INDEX(Fertilisants!$G$6:$G$45,$X387)))</f>
        <v/>
      </c>
      <c r="N387" s="36" t="str">
        <f>IF(OR($I387="",$X387=""),"",$I387*N(INDEX(Fertilisants!$H$6:$H$45,$X387)))</f>
        <v/>
      </c>
      <c r="O387" s="36" t="str">
        <f>IF(OR($I387="",$X387=""),"",$I387*N(INDEX(Fertilisants!$I$6:$I$45,$X387)))</f>
        <v/>
      </c>
      <c r="P387" s="36" t="str">
        <f t="shared" si="41"/>
        <v/>
      </c>
      <c r="Q387" s="5"/>
      <c r="R387" s="5"/>
      <c r="S387" s="8"/>
      <c r="T387" s="45" t="str">
        <f t="shared" si="42"/>
        <v/>
      </c>
      <c r="U387" s="5"/>
      <c r="W387" s="46" t="str">
        <f>IF($C387="","",IFERROR(MATCH($C387,Îlots!$C$6:$C$65,0),""))</f>
        <v/>
      </c>
      <c r="X387" s="46" t="str">
        <f>IF($F387="","",IFERROR(MATCH($F387,Fertilisants!$A$6:$A$45,0),""))</f>
        <v/>
      </c>
      <c r="Y387" s="46" t="str">
        <f>IF($W387="","",INDEX(Îlots!$D$6:$D$65,$W387))</f>
        <v/>
      </c>
      <c r="Z387" s="46" t="str">
        <f>IF($W387="","",INDEX(Îlots!$F$6:$F$65,$W387))</f>
        <v/>
      </c>
      <c r="AA387" s="46" t="str">
        <f>IF($W387="","",IF($E387=ApportCouvert,OccCouvert,INDEX(Îlots!$O$6:$O$65,$W387)))</f>
        <v/>
      </c>
      <c r="AB387" s="46" t="str">
        <f>IF(OR($AA387="",$G387="",$Z387="Non"),"",IFERROR(MATCH($AA387&amp;" | "&amp;$G387,Paramètres!$I$7:$I$41,0),""))</f>
        <v/>
      </c>
      <c r="AC387" s="46" t="str">
        <f t="shared" si="43"/>
        <v/>
      </c>
      <c r="AD387" s="46">
        <f>IF(OR($AB387="",$AC387=""),0,IF(OR(AND(INDEX(Paramètres!$J$7:$J$41,$AB387)&gt;0,IF(INDEX(Paramètres!$J$7:$J$41,$AB387)&lt;=INDEX(Paramètres!$K$7:$K$41,$AB387),AND($AC387&gt;=INDEX(Paramètres!$J$7:$J$41,$AB387),$AC387&lt;=INDEX(Paramètres!$K$7:$K$41,$AB387)),OR($AC387&gt;=INDEX(Paramètres!$J$7:$J$41,$AB387),$AC387&lt;=INDEX(Paramètres!$K$7:$K$41,$AB387)))),AND(INDEX(Paramètres!$L$7:$L$41,$AB387)&gt;0,IF(INDEX(Paramètres!$L$7:$L$41,$AB387)&lt;=INDEX(Paramètres!$M$7:$M$41,$AB387),AND($AC387&gt;=INDEX(Paramètres!$L$7:$L$41,$AB387),$AC387&lt;=INDEX(Paramètres!$M$7:$M$41,$AB387)),OR($AC387&gt;=INDEX(Paramètres!$L$7:$L$41,$AB387),$AC387&lt;=INDEX(Paramètres!$M$7:$M$41,$AB387))))),1,0))</f>
        <v>0</v>
      </c>
      <c r="AE387" s="46">
        <f>IF($X387="",0,IF(INDEX(Fertilisants!$C$6:$C$45,$X387)="Oui",1,0))</f>
        <v>0</v>
      </c>
      <c r="AF387" s="46" t="str">
        <f t="shared" si="44"/>
        <v/>
      </c>
      <c r="AG387" s="46" t="str">
        <f t="shared" si="45"/>
        <v/>
      </c>
      <c r="AH387" s="46" t="str">
        <f t="shared" si="46"/>
        <v/>
      </c>
      <c r="AI387" s="46" t="str">
        <f t="shared" si="47"/>
        <v/>
      </c>
    </row>
    <row r="388" spans="1:35" ht="18" customHeight="1" x14ac:dyDescent="0.25">
      <c r="A388" s="42" t="str">
        <f>IF(B388="","",COUNT($B$6:B388))</f>
        <v/>
      </c>
      <c r="B388" s="26"/>
      <c r="C388" s="5"/>
      <c r="D388" s="28" t="str">
        <f>IF($W388="","",INDEX(Îlots!$N$6:$N$65,$W388))</f>
        <v/>
      </c>
      <c r="E388" s="5"/>
      <c r="F388" s="5"/>
      <c r="G388" s="30" t="str">
        <f>IF($X388="","",INDEX(Fertilisants!$B$6:$B$45,$X388))</f>
        <v/>
      </c>
      <c r="H388" s="43"/>
      <c r="I388" s="44"/>
      <c r="J388" s="30" t="str">
        <f>IF($X388="","",INDEX(Fertilisants!$D$6:$D$45,$X388))</f>
        <v/>
      </c>
      <c r="K388" s="35" t="str">
        <f t="shared" si="40"/>
        <v/>
      </c>
      <c r="L388" s="36" t="str">
        <f>IF(OR($I388="",$X388=""),"",$I388*N(INDEX(Fertilisants!$E$6:$E$45,$X388)))</f>
        <v/>
      </c>
      <c r="M388" s="36" t="str">
        <f>IF(OR($I388="",$X388=""),"",$I388*N(INDEX(Fertilisants!$G$6:$G$45,$X388)))</f>
        <v/>
      </c>
      <c r="N388" s="36" t="str">
        <f>IF(OR($I388="",$X388=""),"",$I388*N(INDEX(Fertilisants!$H$6:$H$45,$X388)))</f>
        <v/>
      </c>
      <c r="O388" s="36" t="str">
        <f>IF(OR($I388="",$X388=""),"",$I388*N(INDEX(Fertilisants!$I$6:$I$45,$X388)))</f>
        <v/>
      </c>
      <c r="P388" s="36" t="str">
        <f t="shared" si="41"/>
        <v/>
      </c>
      <c r="Q388" s="5"/>
      <c r="R388" s="5"/>
      <c r="S388" s="8"/>
      <c r="T388" s="45" t="str">
        <f t="shared" si="42"/>
        <v/>
      </c>
      <c r="U388" s="5"/>
      <c r="W388" s="46" t="str">
        <f>IF($C388="","",IFERROR(MATCH($C388,Îlots!$C$6:$C$65,0),""))</f>
        <v/>
      </c>
      <c r="X388" s="46" t="str">
        <f>IF($F388="","",IFERROR(MATCH($F388,Fertilisants!$A$6:$A$45,0),""))</f>
        <v/>
      </c>
      <c r="Y388" s="46" t="str">
        <f>IF($W388="","",INDEX(Îlots!$D$6:$D$65,$W388))</f>
        <v/>
      </c>
      <c r="Z388" s="46" t="str">
        <f>IF($W388="","",INDEX(Îlots!$F$6:$F$65,$W388))</f>
        <v/>
      </c>
      <c r="AA388" s="46" t="str">
        <f>IF($W388="","",IF($E388=ApportCouvert,OccCouvert,INDEX(Îlots!$O$6:$O$65,$W388)))</f>
        <v/>
      </c>
      <c r="AB388" s="46" t="str">
        <f>IF(OR($AA388="",$G388="",$Z388="Non"),"",IFERROR(MATCH($AA388&amp;" | "&amp;$G388,Paramètres!$I$7:$I$41,0),""))</f>
        <v/>
      </c>
      <c r="AC388" s="46" t="str">
        <f t="shared" si="43"/>
        <v/>
      </c>
      <c r="AD388" s="46">
        <f>IF(OR($AB388="",$AC388=""),0,IF(OR(AND(INDEX(Paramètres!$J$7:$J$41,$AB388)&gt;0,IF(INDEX(Paramètres!$J$7:$J$41,$AB388)&lt;=INDEX(Paramètres!$K$7:$K$41,$AB388),AND($AC388&gt;=INDEX(Paramètres!$J$7:$J$41,$AB388),$AC388&lt;=INDEX(Paramètres!$K$7:$K$41,$AB388)),OR($AC388&gt;=INDEX(Paramètres!$J$7:$J$41,$AB388),$AC388&lt;=INDEX(Paramètres!$K$7:$K$41,$AB388)))),AND(INDEX(Paramètres!$L$7:$L$41,$AB388)&gt;0,IF(INDEX(Paramètres!$L$7:$L$41,$AB388)&lt;=INDEX(Paramètres!$M$7:$M$41,$AB388),AND($AC388&gt;=INDEX(Paramètres!$L$7:$L$41,$AB388),$AC388&lt;=INDEX(Paramètres!$M$7:$M$41,$AB388)),OR($AC388&gt;=INDEX(Paramètres!$L$7:$L$41,$AB388),$AC388&lt;=INDEX(Paramètres!$M$7:$M$41,$AB388))))),1,0))</f>
        <v>0</v>
      </c>
      <c r="AE388" s="46">
        <f>IF($X388="",0,IF(INDEX(Fertilisants!$C$6:$C$45,$X388)="Oui",1,0))</f>
        <v>0</v>
      </c>
      <c r="AF388" s="46" t="str">
        <f t="shared" si="44"/>
        <v/>
      </c>
      <c r="AG388" s="46" t="str">
        <f t="shared" si="45"/>
        <v/>
      </c>
      <c r="AH388" s="46" t="str">
        <f t="shared" si="46"/>
        <v/>
      </c>
      <c r="AI388" s="46" t="str">
        <f t="shared" si="47"/>
        <v/>
      </c>
    </row>
    <row r="389" spans="1:35" ht="18" customHeight="1" x14ac:dyDescent="0.25">
      <c r="A389" s="42" t="str">
        <f>IF(B389="","",COUNT($B$6:B389))</f>
        <v/>
      </c>
      <c r="B389" s="26"/>
      <c r="C389" s="5"/>
      <c r="D389" s="28" t="str">
        <f>IF($W389="","",INDEX(Îlots!$N$6:$N$65,$W389))</f>
        <v/>
      </c>
      <c r="E389" s="5"/>
      <c r="F389" s="5"/>
      <c r="G389" s="30" t="str">
        <f>IF($X389="","",INDEX(Fertilisants!$B$6:$B$45,$X389))</f>
        <v/>
      </c>
      <c r="H389" s="43"/>
      <c r="I389" s="44"/>
      <c r="J389" s="30" t="str">
        <f>IF($X389="","",INDEX(Fertilisants!$D$6:$D$45,$X389))</f>
        <v/>
      </c>
      <c r="K389" s="35" t="str">
        <f t="shared" si="40"/>
        <v/>
      </c>
      <c r="L389" s="36" t="str">
        <f>IF(OR($I389="",$X389=""),"",$I389*N(INDEX(Fertilisants!$E$6:$E$45,$X389)))</f>
        <v/>
      </c>
      <c r="M389" s="36" t="str">
        <f>IF(OR($I389="",$X389=""),"",$I389*N(INDEX(Fertilisants!$G$6:$G$45,$X389)))</f>
        <v/>
      </c>
      <c r="N389" s="36" t="str">
        <f>IF(OR($I389="",$X389=""),"",$I389*N(INDEX(Fertilisants!$H$6:$H$45,$X389)))</f>
        <v/>
      </c>
      <c r="O389" s="36" t="str">
        <f>IF(OR($I389="",$X389=""),"",$I389*N(INDEX(Fertilisants!$I$6:$I$45,$X389)))</f>
        <v/>
      </c>
      <c r="P389" s="36" t="str">
        <f t="shared" si="41"/>
        <v/>
      </c>
      <c r="Q389" s="5"/>
      <c r="R389" s="5"/>
      <c r="S389" s="8"/>
      <c r="T389" s="45" t="str">
        <f t="shared" si="42"/>
        <v/>
      </c>
      <c r="U389" s="5"/>
      <c r="W389" s="46" t="str">
        <f>IF($C389="","",IFERROR(MATCH($C389,Îlots!$C$6:$C$65,0),""))</f>
        <v/>
      </c>
      <c r="X389" s="46" t="str">
        <f>IF($F389="","",IFERROR(MATCH($F389,Fertilisants!$A$6:$A$45,0),""))</f>
        <v/>
      </c>
      <c r="Y389" s="46" t="str">
        <f>IF($W389="","",INDEX(Îlots!$D$6:$D$65,$W389))</f>
        <v/>
      </c>
      <c r="Z389" s="46" t="str">
        <f>IF($W389="","",INDEX(Îlots!$F$6:$F$65,$W389))</f>
        <v/>
      </c>
      <c r="AA389" s="46" t="str">
        <f>IF($W389="","",IF($E389=ApportCouvert,OccCouvert,INDEX(Îlots!$O$6:$O$65,$W389)))</f>
        <v/>
      </c>
      <c r="AB389" s="46" t="str">
        <f>IF(OR($AA389="",$G389="",$Z389="Non"),"",IFERROR(MATCH($AA389&amp;" | "&amp;$G389,Paramètres!$I$7:$I$41,0),""))</f>
        <v/>
      </c>
      <c r="AC389" s="46" t="str">
        <f t="shared" si="43"/>
        <v/>
      </c>
      <c r="AD389" s="46">
        <f>IF(OR($AB389="",$AC389=""),0,IF(OR(AND(INDEX(Paramètres!$J$7:$J$41,$AB389)&gt;0,IF(INDEX(Paramètres!$J$7:$J$41,$AB389)&lt;=INDEX(Paramètres!$K$7:$K$41,$AB389),AND($AC389&gt;=INDEX(Paramètres!$J$7:$J$41,$AB389),$AC389&lt;=INDEX(Paramètres!$K$7:$K$41,$AB389)),OR($AC389&gt;=INDEX(Paramètres!$J$7:$J$41,$AB389),$AC389&lt;=INDEX(Paramètres!$K$7:$K$41,$AB389)))),AND(INDEX(Paramètres!$L$7:$L$41,$AB389)&gt;0,IF(INDEX(Paramètres!$L$7:$L$41,$AB389)&lt;=INDEX(Paramètres!$M$7:$M$41,$AB389),AND($AC389&gt;=INDEX(Paramètres!$L$7:$L$41,$AB389),$AC389&lt;=INDEX(Paramètres!$M$7:$M$41,$AB389)),OR($AC389&gt;=INDEX(Paramètres!$L$7:$L$41,$AB389),$AC389&lt;=INDEX(Paramètres!$M$7:$M$41,$AB389))))),1,0))</f>
        <v>0</v>
      </c>
      <c r="AE389" s="46">
        <f>IF($X389="",0,IF(INDEX(Fertilisants!$C$6:$C$45,$X389)="Oui",1,0))</f>
        <v>0</v>
      </c>
      <c r="AF389" s="46" t="str">
        <f t="shared" si="44"/>
        <v/>
      </c>
      <c r="AG389" s="46" t="str">
        <f t="shared" si="45"/>
        <v/>
      </c>
      <c r="AH389" s="46" t="str">
        <f t="shared" si="46"/>
        <v/>
      </c>
      <c r="AI389" s="46" t="str">
        <f t="shared" si="47"/>
        <v/>
      </c>
    </row>
    <row r="390" spans="1:35" ht="18" customHeight="1" x14ac:dyDescent="0.25">
      <c r="A390" s="42" t="str">
        <f>IF(B390="","",COUNT($B$6:B390))</f>
        <v/>
      </c>
      <c r="B390" s="26"/>
      <c r="C390" s="5"/>
      <c r="D390" s="28" t="str">
        <f>IF($W390="","",INDEX(Îlots!$N$6:$N$65,$W390))</f>
        <v/>
      </c>
      <c r="E390" s="5"/>
      <c r="F390" s="5"/>
      <c r="G390" s="30" t="str">
        <f>IF($X390="","",INDEX(Fertilisants!$B$6:$B$45,$X390))</f>
        <v/>
      </c>
      <c r="H390" s="43"/>
      <c r="I390" s="44"/>
      <c r="J390" s="30" t="str">
        <f>IF($X390="","",INDEX(Fertilisants!$D$6:$D$45,$X390))</f>
        <v/>
      </c>
      <c r="K390" s="35" t="str">
        <f t="shared" ref="K390:K405" si="48">IF(OR($H390="",$I390=""),"",$H390*$I390)</f>
        <v/>
      </c>
      <c r="L390" s="36" t="str">
        <f>IF(OR($I390="",$X390=""),"",$I390*N(INDEX(Fertilisants!$E$6:$E$45,$X390)))</f>
        <v/>
      </c>
      <c r="M390" s="36" t="str">
        <f>IF(OR($I390="",$X390=""),"",$I390*N(INDEX(Fertilisants!$G$6:$G$45,$X390)))</f>
        <v/>
      </c>
      <c r="N390" s="36" t="str">
        <f>IF(OR($I390="",$X390=""),"",$I390*N(INDEX(Fertilisants!$H$6:$H$45,$X390)))</f>
        <v/>
      </c>
      <c r="O390" s="36" t="str">
        <f>IF(OR($I390="",$X390=""),"",$I390*N(INDEX(Fertilisants!$I$6:$I$45,$X390)))</f>
        <v/>
      </c>
      <c r="P390" s="36" t="str">
        <f t="shared" ref="P390:P405" si="49">IF(OR($H390="",$L390=""),"",$H390*$L390)</f>
        <v/>
      </c>
      <c r="Q390" s="5"/>
      <c r="R390" s="5"/>
      <c r="S390" s="8"/>
      <c r="T390" s="45" t="str">
        <f t="shared" ref="T390:T405" si="50">IF($B390="","",IF(OR($C390="",$F390="",$H390="",$I390=""),"À compléter",IF(OR($Q390="Enneigé",$Q390="Détrempé",$Q390="Inondé",AND($Q390="Gelé",$G390&lt;&gt;"Type 0",$G390&lt;&gt;"Type Ia")),"Sol interdit",IF($AD390=1,"Période d'interdiction",IF(AND(ISNUMBER($Y390),ISNUMBER($H390),$H390&gt;$Y390+0.001),"Surface &gt; îlot",IF(OR($B390&lt;DebutCampagne,$B390&gt;FinCampagne),"Hors campagne","Conforme"))))))</f>
        <v/>
      </c>
      <c r="U390" s="5"/>
      <c r="W390" s="46" t="str">
        <f>IF($C390="","",IFERROR(MATCH($C390,Îlots!$C$6:$C$65,0),""))</f>
        <v/>
      </c>
      <c r="X390" s="46" t="str">
        <f>IF($F390="","",IFERROR(MATCH($F390,Fertilisants!$A$6:$A$45,0),""))</f>
        <v/>
      </c>
      <c r="Y390" s="46" t="str">
        <f>IF($W390="","",INDEX(Îlots!$D$6:$D$65,$W390))</f>
        <v/>
      </c>
      <c r="Z390" s="46" t="str">
        <f>IF($W390="","",INDEX(Îlots!$F$6:$F$65,$W390))</f>
        <v/>
      </c>
      <c r="AA390" s="46" t="str">
        <f>IF($W390="","",IF($E390=ApportCouvert,OccCouvert,INDEX(Îlots!$O$6:$O$65,$W390)))</f>
        <v/>
      </c>
      <c r="AB390" s="46" t="str">
        <f>IF(OR($AA390="",$G390="",$Z390="Non"),"",IFERROR(MATCH($AA390&amp;" | "&amp;$G390,Paramètres!$I$7:$I$41,0),""))</f>
        <v/>
      </c>
      <c r="AC390" s="46" t="str">
        <f t="shared" ref="AC390:AC405" si="51">IF($B390="","",MONTH($B390)*100+DAY($B390))</f>
        <v/>
      </c>
      <c r="AD390" s="46">
        <f>IF(OR($AB390="",$AC390=""),0,IF(OR(AND(INDEX(Paramètres!$J$7:$J$41,$AB390)&gt;0,IF(INDEX(Paramètres!$J$7:$J$41,$AB390)&lt;=INDEX(Paramètres!$K$7:$K$41,$AB390),AND($AC390&gt;=INDEX(Paramètres!$J$7:$J$41,$AB390),$AC390&lt;=INDEX(Paramètres!$K$7:$K$41,$AB390)),OR($AC390&gt;=INDEX(Paramètres!$J$7:$J$41,$AB390),$AC390&lt;=INDEX(Paramètres!$K$7:$K$41,$AB390)))),AND(INDEX(Paramètres!$L$7:$L$41,$AB390)&gt;0,IF(INDEX(Paramètres!$L$7:$L$41,$AB390)&lt;=INDEX(Paramètres!$M$7:$M$41,$AB390),AND($AC390&gt;=INDEX(Paramètres!$L$7:$L$41,$AB390),$AC390&lt;=INDEX(Paramètres!$M$7:$M$41,$AB390)),OR($AC390&gt;=INDEX(Paramètres!$L$7:$L$41,$AB390),$AC390&lt;=INDEX(Paramètres!$M$7:$M$41,$AB390))))),1,0))</f>
        <v>0</v>
      </c>
      <c r="AE390" s="46">
        <f>IF($X390="",0,IF(INDEX(Fertilisants!$C$6:$C$45,$X390)="Oui",1,0))</f>
        <v>0</v>
      </c>
      <c r="AF390" s="46" t="str">
        <f t="shared" ref="AF390:AF405" si="52">IF($G390="","",IF($G390="Type III","Minéral","Organique"))</f>
        <v/>
      </c>
      <c r="AG390" s="46" t="str">
        <f t="shared" ref="AG390:AG405" si="53">IF(OR($H390="",$M390=""),"",$H390*$M390)</f>
        <v/>
      </c>
      <c r="AH390" s="46" t="str">
        <f t="shared" ref="AH390:AH405" si="54">IF(OR($H390="",$N390=""),"",$H390*$N390)</f>
        <v/>
      </c>
      <c r="AI390" s="46" t="str">
        <f t="shared" ref="AI390:AI405" si="55">IF(OR($H390="",$O390=""),"",$H390*$O390)</f>
        <v/>
      </c>
    </row>
    <row r="391" spans="1:35" ht="18" customHeight="1" x14ac:dyDescent="0.25">
      <c r="A391" s="42" t="str">
        <f>IF(B391="","",COUNT($B$6:B391))</f>
        <v/>
      </c>
      <c r="B391" s="26"/>
      <c r="C391" s="5"/>
      <c r="D391" s="28" t="str">
        <f>IF($W391="","",INDEX(Îlots!$N$6:$N$65,$W391))</f>
        <v/>
      </c>
      <c r="E391" s="5"/>
      <c r="F391" s="5"/>
      <c r="G391" s="30" t="str">
        <f>IF($X391="","",INDEX(Fertilisants!$B$6:$B$45,$X391))</f>
        <v/>
      </c>
      <c r="H391" s="43"/>
      <c r="I391" s="44"/>
      <c r="J391" s="30" t="str">
        <f>IF($X391="","",INDEX(Fertilisants!$D$6:$D$45,$X391))</f>
        <v/>
      </c>
      <c r="K391" s="35" t="str">
        <f t="shared" si="48"/>
        <v/>
      </c>
      <c r="L391" s="36" t="str">
        <f>IF(OR($I391="",$X391=""),"",$I391*N(INDEX(Fertilisants!$E$6:$E$45,$X391)))</f>
        <v/>
      </c>
      <c r="M391" s="36" t="str">
        <f>IF(OR($I391="",$X391=""),"",$I391*N(INDEX(Fertilisants!$G$6:$G$45,$X391)))</f>
        <v/>
      </c>
      <c r="N391" s="36" t="str">
        <f>IF(OR($I391="",$X391=""),"",$I391*N(INDEX(Fertilisants!$H$6:$H$45,$X391)))</f>
        <v/>
      </c>
      <c r="O391" s="36" t="str">
        <f>IF(OR($I391="",$X391=""),"",$I391*N(INDEX(Fertilisants!$I$6:$I$45,$X391)))</f>
        <v/>
      </c>
      <c r="P391" s="36" t="str">
        <f t="shared" si="49"/>
        <v/>
      </c>
      <c r="Q391" s="5"/>
      <c r="R391" s="5"/>
      <c r="S391" s="8"/>
      <c r="T391" s="45" t="str">
        <f t="shared" si="50"/>
        <v/>
      </c>
      <c r="U391" s="5"/>
      <c r="W391" s="46" t="str">
        <f>IF($C391="","",IFERROR(MATCH($C391,Îlots!$C$6:$C$65,0),""))</f>
        <v/>
      </c>
      <c r="X391" s="46" t="str">
        <f>IF($F391="","",IFERROR(MATCH($F391,Fertilisants!$A$6:$A$45,0),""))</f>
        <v/>
      </c>
      <c r="Y391" s="46" t="str">
        <f>IF($W391="","",INDEX(Îlots!$D$6:$D$65,$W391))</f>
        <v/>
      </c>
      <c r="Z391" s="46" t="str">
        <f>IF($W391="","",INDEX(Îlots!$F$6:$F$65,$W391))</f>
        <v/>
      </c>
      <c r="AA391" s="46" t="str">
        <f>IF($W391="","",IF($E391=ApportCouvert,OccCouvert,INDEX(Îlots!$O$6:$O$65,$W391)))</f>
        <v/>
      </c>
      <c r="AB391" s="46" t="str">
        <f>IF(OR($AA391="",$G391="",$Z391="Non"),"",IFERROR(MATCH($AA391&amp;" | "&amp;$G391,Paramètres!$I$7:$I$41,0),""))</f>
        <v/>
      </c>
      <c r="AC391" s="46" t="str">
        <f t="shared" si="51"/>
        <v/>
      </c>
      <c r="AD391" s="46">
        <f>IF(OR($AB391="",$AC391=""),0,IF(OR(AND(INDEX(Paramètres!$J$7:$J$41,$AB391)&gt;0,IF(INDEX(Paramètres!$J$7:$J$41,$AB391)&lt;=INDEX(Paramètres!$K$7:$K$41,$AB391),AND($AC391&gt;=INDEX(Paramètres!$J$7:$J$41,$AB391),$AC391&lt;=INDEX(Paramètres!$K$7:$K$41,$AB391)),OR($AC391&gt;=INDEX(Paramètres!$J$7:$J$41,$AB391),$AC391&lt;=INDEX(Paramètres!$K$7:$K$41,$AB391)))),AND(INDEX(Paramètres!$L$7:$L$41,$AB391)&gt;0,IF(INDEX(Paramètres!$L$7:$L$41,$AB391)&lt;=INDEX(Paramètres!$M$7:$M$41,$AB391),AND($AC391&gt;=INDEX(Paramètres!$L$7:$L$41,$AB391),$AC391&lt;=INDEX(Paramètres!$M$7:$M$41,$AB391)),OR($AC391&gt;=INDEX(Paramètres!$L$7:$L$41,$AB391),$AC391&lt;=INDEX(Paramètres!$M$7:$M$41,$AB391))))),1,0))</f>
        <v>0</v>
      </c>
      <c r="AE391" s="46">
        <f>IF($X391="",0,IF(INDEX(Fertilisants!$C$6:$C$45,$X391)="Oui",1,0))</f>
        <v>0</v>
      </c>
      <c r="AF391" s="46" t="str">
        <f t="shared" si="52"/>
        <v/>
      </c>
      <c r="AG391" s="46" t="str">
        <f t="shared" si="53"/>
        <v/>
      </c>
      <c r="AH391" s="46" t="str">
        <f t="shared" si="54"/>
        <v/>
      </c>
      <c r="AI391" s="46" t="str">
        <f t="shared" si="55"/>
        <v/>
      </c>
    </row>
    <row r="392" spans="1:35" ht="18" customHeight="1" x14ac:dyDescent="0.25">
      <c r="A392" s="42" t="str">
        <f>IF(B392="","",COUNT($B$6:B392))</f>
        <v/>
      </c>
      <c r="B392" s="26"/>
      <c r="C392" s="5"/>
      <c r="D392" s="28" t="str">
        <f>IF($W392="","",INDEX(Îlots!$N$6:$N$65,$W392))</f>
        <v/>
      </c>
      <c r="E392" s="5"/>
      <c r="F392" s="5"/>
      <c r="G392" s="30" t="str">
        <f>IF($X392="","",INDEX(Fertilisants!$B$6:$B$45,$X392))</f>
        <v/>
      </c>
      <c r="H392" s="43"/>
      <c r="I392" s="44"/>
      <c r="J392" s="30" t="str">
        <f>IF($X392="","",INDEX(Fertilisants!$D$6:$D$45,$X392))</f>
        <v/>
      </c>
      <c r="K392" s="35" t="str">
        <f t="shared" si="48"/>
        <v/>
      </c>
      <c r="L392" s="36" t="str">
        <f>IF(OR($I392="",$X392=""),"",$I392*N(INDEX(Fertilisants!$E$6:$E$45,$X392)))</f>
        <v/>
      </c>
      <c r="M392" s="36" t="str">
        <f>IF(OR($I392="",$X392=""),"",$I392*N(INDEX(Fertilisants!$G$6:$G$45,$X392)))</f>
        <v/>
      </c>
      <c r="N392" s="36" t="str">
        <f>IF(OR($I392="",$X392=""),"",$I392*N(INDEX(Fertilisants!$H$6:$H$45,$X392)))</f>
        <v/>
      </c>
      <c r="O392" s="36" t="str">
        <f>IF(OR($I392="",$X392=""),"",$I392*N(INDEX(Fertilisants!$I$6:$I$45,$X392)))</f>
        <v/>
      </c>
      <c r="P392" s="36" t="str">
        <f t="shared" si="49"/>
        <v/>
      </c>
      <c r="Q392" s="5"/>
      <c r="R392" s="5"/>
      <c r="S392" s="8"/>
      <c r="T392" s="45" t="str">
        <f t="shared" si="50"/>
        <v/>
      </c>
      <c r="U392" s="5"/>
      <c r="W392" s="46" t="str">
        <f>IF($C392="","",IFERROR(MATCH($C392,Îlots!$C$6:$C$65,0),""))</f>
        <v/>
      </c>
      <c r="X392" s="46" t="str">
        <f>IF($F392="","",IFERROR(MATCH($F392,Fertilisants!$A$6:$A$45,0),""))</f>
        <v/>
      </c>
      <c r="Y392" s="46" t="str">
        <f>IF($W392="","",INDEX(Îlots!$D$6:$D$65,$W392))</f>
        <v/>
      </c>
      <c r="Z392" s="46" t="str">
        <f>IF($W392="","",INDEX(Îlots!$F$6:$F$65,$W392))</f>
        <v/>
      </c>
      <c r="AA392" s="46" t="str">
        <f>IF($W392="","",IF($E392=ApportCouvert,OccCouvert,INDEX(Îlots!$O$6:$O$65,$W392)))</f>
        <v/>
      </c>
      <c r="AB392" s="46" t="str">
        <f>IF(OR($AA392="",$G392="",$Z392="Non"),"",IFERROR(MATCH($AA392&amp;" | "&amp;$G392,Paramètres!$I$7:$I$41,0),""))</f>
        <v/>
      </c>
      <c r="AC392" s="46" t="str">
        <f t="shared" si="51"/>
        <v/>
      </c>
      <c r="AD392" s="46">
        <f>IF(OR($AB392="",$AC392=""),0,IF(OR(AND(INDEX(Paramètres!$J$7:$J$41,$AB392)&gt;0,IF(INDEX(Paramètres!$J$7:$J$41,$AB392)&lt;=INDEX(Paramètres!$K$7:$K$41,$AB392),AND($AC392&gt;=INDEX(Paramètres!$J$7:$J$41,$AB392),$AC392&lt;=INDEX(Paramètres!$K$7:$K$41,$AB392)),OR($AC392&gt;=INDEX(Paramètres!$J$7:$J$41,$AB392),$AC392&lt;=INDEX(Paramètres!$K$7:$K$41,$AB392)))),AND(INDEX(Paramètres!$L$7:$L$41,$AB392)&gt;0,IF(INDEX(Paramètres!$L$7:$L$41,$AB392)&lt;=INDEX(Paramètres!$M$7:$M$41,$AB392),AND($AC392&gt;=INDEX(Paramètres!$L$7:$L$41,$AB392),$AC392&lt;=INDEX(Paramètres!$M$7:$M$41,$AB392)),OR($AC392&gt;=INDEX(Paramètres!$L$7:$L$41,$AB392),$AC392&lt;=INDEX(Paramètres!$M$7:$M$41,$AB392))))),1,0))</f>
        <v>0</v>
      </c>
      <c r="AE392" s="46">
        <f>IF($X392="",0,IF(INDEX(Fertilisants!$C$6:$C$45,$X392)="Oui",1,0))</f>
        <v>0</v>
      </c>
      <c r="AF392" s="46" t="str">
        <f t="shared" si="52"/>
        <v/>
      </c>
      <c r="AG392" s="46" t="str">
        <f t="shared" si="53"/>
        <v/>
      </c>
      <c r="AH392" s="46" t="str">
        <f t="shared" si="54"/>
        <v/>
      </c>
      <c r="AI392" s="46" t="str">
        <f t="shared" si="55"/>
        <v/>
      </c>
    </row>
    <row r="393" spans="1:35" ht="18" customHeight="1" x14ac:dyDescent="0.25">
      <c r="A393" s="42" t="str">
        <f>IF(B393="","",COUNT($B$6:B393))</f>
        <v/>
      </c>
      <c r="B393" s="26"/>
      <c r="C393" s="5"/>
      <c r="D393" s="28" t="str">
        <f>IF($W393="","",INDEX(Îlots!$N$6:$N$65,$W393))</f>
        <v/>
      </c>
      <c r="E393" s="5"/>
      <c r="F393" s="5"/>
      <c r="G393" s="30" t="str">
        <f>IF($X393="","",INDEX(Fertilisants!$B$6:$B$45,$X393))</f>
        <v/>
      </c>
      <c r="H393" s="43"/>
      <c r="I393" s="44"/>
      <c r="J393" s="30" t="str">
        <f>IF($X393="","",INDEX(Fertilisants!$D$6:$D$45,$X393))</f>
        <v/>
      </c>
      <c r="K393" s="35" t="str">
        <f t="shared" si="48"/>
        <v/>
      </c>
      <c r="L393" s="36" t="str">
        <f>IF(OR($I393="",$X393=""),"",$I393*N(INDEX(Fertilisants!$E$6:$E$45,$X393)))</f>
        <v/>
      </c>
      <c r="M393" s="36" t="str">
        <f>IF(OR($I393="",$X393=""),"",$I393*N(INDEX(Fertilisants!$G$6:$G$45,$X393)))</f>
        <v/>
      </c>
      <c r="N393" s="36" t="str">
        <f>IF(OR($I393="",$X393=""),"",$I393*N(INDEX(Fertilisants!$H$6:$H$45,$X393)))</f>
        <v/>
      </c>
      <c r="O393" s="36" t="str">
        <f>IF(OR($I393="",$X393=""),"",$I393*N(INDEX(Fertilisants!$I$6:$I$45,$X393)))</f>
        <v/>
      </c>
      <c r="P393" s="36" t="str">
        <f t="shared" si="49"/>
        <v/>
      </c>
      <c r="Q393" s="5"/>
      <c r="R393" s="5"/>
      <c r="S393" s="8"/>
      <c r="T393" s="45" t="str">
        <f t="shared" si="50"/>
        <v/>
      </c>
      <c r="U393" s="5"/>
      <c r="W393" s="46" t="str">
        <f>IF($C393="","",IFERROR(MATCH($C393,Îlots!$C$6:$C$65,0),""))</f>
        <v/>
      </c>
      <c r="X393" s="46" t="str">
        <f>IF($F393="","",IFERROR(MATCH($F393,Fertilisants!$A$6:$A$45,0),""))</f>
        <v/>
      </c>
      <c r="Y393" s="46" t="str">
        <f>IF($W393="","",INDEX(Îlots!$D$6:$D$65,$W393))</f>
        <v/>
      </c>
      <c r="Z393" s="46" t="str">
        <f>IF($W393="","",INDEX(Îlots!$F$6:$F$65,$W393))</f>
        <v/>
      </c>
      <c r="AA393" s="46" t="str">
        <f>IF($W393="","",IF($E393=ApportCouvert,OccCouvert,INDEX(Îlots!$O$6:$O$65,$W393)))</f>
        <v/>
      </c>
      <c r="AB393" s="46" t="str">
        <f>IF(OR($AA393="",$G393="",$Z393="Non"),"",IFERROR(MATCH($AA393&amp;" | "&amp;$G393,Paramètres!$I$7:$I$41,0),""))</f>
        <v/>
      </c>
      <c r="AC393" s="46" t="str">
        <f t="shared" si="51"/>
        <v/>
      </c>
      <c r="AD393" s="46">
        <f>IF(OR($AB393="",$AC393=""),0,IF(OR(AND(INDEX(Paramètres!$J$7:$J$41,$AB393)&gt;0,IF(INDEX(Paramètres!$J$7:$J$41,$AB393)&lt;=INDEX(Paramètres!$K$7:$K$41,$AB393),AND($AC393&gt;=INDEX(Paramètres!$J$7:$J$41,$AB393),$AC393&lt;=INDEX(Paramètres!$K$7:$K$41,$AB393)),OR($AC393&gt;=INDEX(Paramètres!$J$7:$J$41,$AB393),$AC393&lt;=INDEX(Paramètres!$K$7:$K$41,$AB393)))),AND(INDEX(Paramètres!$L$7:$L$41,$AB393)&gt;0,IF(INDEX(Paramètres!$L$7:$L$41,$AB393)&lt;=INDEX(Paramètres!$M$7:$M$41,$AB393),AND($AC393&gt;=INDEX(Paramètres!$L$7:$L$41,$AB393),$AC393&lt;=INDEX(Paramètres!$M$7:$M$41,$AB393)),OR($AC393&gt;=INDEX(Paramètres!$L$7:$L$41,$AB393),$AC393&lt;=INDEX(Paramètres!$M$7:$M$41,$AB393))))),1,0))</f>
        <v>0</v>
      </c>
      <c r="AE393" s="46">
        <f>IF($X393="",0,IF(INDEX(Fertilisants!$C$6:$C$45,$X393)="Oui",1,0))</f>
        <v>0</v>
      </c>
      <c r="AF393" s="46" t="str">
        <f t="shared" si="52"/>
        <v/>
      </c>
      <c r="AG393" s="46" t="str">
        <f t="shared" si="53"/>
        <v/>
      </c>
      <c r="AH393" s="46" t="str">
        <f t="shared" si="54"/>
        <v/>
      </c>
      <c r="AI393" s="46" t="str">
        <f t="shared" si="55"/>
        <v/>
      </c>
    </row>
    <row r="394" spans="1:35" ht="18" customHeight="1" x14ac:dyDescent="0.25">
      <c r="A394" s="42" t="str">
        <f>IF(B394="","",COUNT($B$6:B394))</f>
        <v/>
      </c>
      <c r="B394" s="26"/>
      <c r="C394" s="5"/>
      <c r="D394" s="28" t="str">
        <f>IF($W394="","",INDEX(Îlots!$N$6:$N$65,$W394))</f>
        <v/>
      </c>
      <c r="E394" s="5"/>
      <c r="F394" s="5"/>
      <c r="G394" s="30" t="str">
        <f>IF($X394="","",INDEX(Fertilisants!$B$6:$B$45,$X394))</f>
        <v/>
      </c>
      <c r="H394" s="43"/>
      <c r="I394" s="44"/>
      <c r="J394" s="30" t="str">
        <f>IF($X394="","",INDEX(Fertilisants!$D$6:$D$45,$X394))</f>
        <v/>
      </c>
      <c r="K394" s="35" t="str">
        <f t="shared" si="48"/>
        <v/>
      </c>
      <c r="L394" s="36" t="str">
        <f>IF(OR($I394="",$X394=""),"",$I394*N(INDEX(Fertilisants!$E$6:$E$45,$X394)))</f>
        <v/>
      </c>
      <c r="M394" s="36" t="str">
        <f>IF(OR($I394="",$X394=""),"",$I394*N(INDEX(Fertilisants!$G$6:$G$45,$X394)))</f>
        <v/>
      </c>
      <c r="N394" s="36" t="str">
        <f>IF(OR($I394="",$X394=""),"",$I394*N(INDEX(Fertilisants!$H$6:$H$45,$X394)))</f>
        <v/>
      </c>
      <c r="O394" s="36" t="str">
        <f>IF(OR($I394="",$X394=""),"",$I394*N(INDEX(Fertilisants!$I$6:$I$45,$X394)))</f>
        <v/>
      </c>
      <c r="P394" s="36" t="str">
        <f t="shared" si="49"/>
        <v/>
      </c>
      <c r="Q394" s="5"/>
      <c r="R394" s="5"/>
      <c r="S394" s="8"/>
      <c r="T394" s="45" t="str">
        <f t="shared" si="50"/>
        <v/>
      </c>
      <c r="U394" s="5"/>
      <c r="W394" s="46" t="str">
        <f>IF($C394="","",IFERROR(MATCH($C394,Îlots!$C$6:$C$65,0),""))</f>
        <v/>
      </c>
      <c r="X394" s="46" t="str">
        <f>IF($F394="","",IFERROR(MATCH($F394,Fertilisants!$A$6:$A$45,0),""))</f>
        <v/>
      </c>
      <c r="Y394" s="46" t="str">
        <f>IF($W394="","",INDEX(Îlots!$D$6:$D$65,$W394))</f>
        <v/>
      </c>
      <c r="Z394" s="46" t="str">
        <f>IF($W394="","",INDEX(Îlots!$F$6:$F$65,$W394))</f>
        <v/>
      </c>
      <c r="AA394" s="46" t="str">
        <f>IF($W394="","",IF($E394=ApportCouvert,OccCouvert,INDEX(Îlots!$O$6:$O$65,$W394)))</f>
        <v/>
      </c>
      <c r="AB394" s="46" t="str">
        <f>IF(OR($AA394="",$G394="",$Z394="Non"),"",IFERROR(MATCH($AA394&amp;" | "&amp;$G394,Paramètres!$I$7:$I$41,0),""))</f>
        <v/>
      </c>
      <c r="AC394" s="46" t="str">
        <f t="shared" si="51"/>
        <v/>
      </c>
      <c r="AD394" s="46">
        <f>IF(OR($AB394="",$AC394=""),0,IF(OR(AND(INDEX(Paramètres!$J$7:$J$41,$AB394)&gt;0,IF(INDEX(Paramètres!$J$7:$J$41,$AB394)&lt;=INDEX(Paramètres!$K$7:$K$41,$AB394),AND($AC394&gt;=INDEX(Paramètres!$J$7:$J$41,$AB394),$AC394&lt;=INDEX(Paramètres!$K$7:$K$41,$AB394)),OR($AC394&gt;=INDEX(Paramètres!$J$7:$J$41,$AB394),$AC394&lt;=INDEX(Paramètres!$K$7:$K$41,$AB394)))),AND(INDEX(Paramètres!$L$7:$L$41,$AB394)&gt;0,IF(INDEX(Paramètres!$L$7:$L$41,$AB394)&lt;=INDEX(Paramètres!$M$7:$M$41,$AB394),AND($AC394&gt;=INDEX(Paramètres!$L$7:$L$41,$AB394),$AC394&lt;=INDEX(Paramètres!$M$7:$M$41,$AB394)),OR($AC394&gt;=INDEX(Paramètres!$L$7:$L$41,$AB394),$AC394&lt;=INDEX(Paramètres!$M$7:$M$41,$AB394))))),1,0))</f>
        <v>0</v>
      </c>
      <c r="AE394" s="46">
        <f>IF($X394="",0,IF(INDEX(Fertilisants!$C$6:$C$45,$X394)="Oui",1,0))</f>
        <v>0</v>
      </c>
      <c r="AF394" s="46" t="str">
        <f t="shared" si="52"/>
        <v/>
      </c>
      <c r="AG394" s="46" t="str">
        <f t="shared" si="53"/>
        <v/>
      </c>
      <c r="AH394" s="46" t="str">
        <f t="shared" si="54"/>
        <v/>
      </c>
      <c r="AI394" s="46" t="str">
        <f t="shared" si="55"/>
        <v/>
      </c>
    </row>
    <row r="395" spans="1:35" ht="18" customHeight="1" x14ac:dyDescent="0.25">
      <c r="A395" s="42" t="str">
        <f>IF(B395="","",COUNT($B$6:B395))</f>
        <v/>
      </c>
      <c r="B395" s="26"/>
      <c r="C395" s="5"/>
      <c r="D395" s="28" t="str">
        <f>IF($W395="","",INDEX(Îlots!$N$6:$N$65,$W395))</f>
        <v/>
      </c>
      <c r="E395" s="5"/>
      <c r="F395" s="5"/>
      <c r="G395" s="30" t="str">
        <f>IF($X395="","",INDEX(Fertilisants!$B$6:$B$45,$X395))</f>
        <v/>
      </c>
      <c r="H395" s="43"/>
      <c r="I395" s="44"/>
      <c r="J395" s="30" t="str">
        <f>IF($X395="","",INDEX(Fertilisants!$D$6:$D$45,$X395))</f>
        <v/>
      </c>
      <c r="K395" s="35" t="str">
        <f t="shared" si="48"/>
        <v/>
      </c>
      <c r="L395" s="36" t="str">
        <f>IF(OR($I395="",$X395=""),"",$I395*N(INDEX(Fertilisants!$E$6:$E$45,$X395)))</f>
        <v/>
      </c>
      <c r="M395" s="36" t="str">
        <f>IF(OR($I395="",$X395=""),"",$I395*N(INDEX(Fertilisants!$G$6:$G$45,$X395)))</f>
        <v/>
      </c>
      <c r="N395" s="36" t="str">
        <f>IF(OR($I395="",$X395=""),"",$I395*N(INDEX(Fertilisants!$H$6:$H$45,$X395)))</f>
        <v/>
      </c>
      <c r="O395" s="36" t="str">
        <f>IF(OR($I395="",$X395=""),"",$I395*N(INDEX(Fertilisants!$I$6:$I$45,$X395)))</f>
        <v/>
      </c>
      <c r="P395" s="36" t="str">
        <f t="shared" si="49"/>
        <v/>
      </c>
      <c r="Q395" s="5"/>
      <c r="R395" s="5"/>
      <c r="S395" s="8"/>
      <c r="T395" s="45" t="str">
        <f t="shared" si="50"/>
        <v/>
      </c>
      <c r="U395" s="5"/>
      <c r="W395" s="46" t="str">
        <f>IF($C395="","",IFERROR(MATCH($C395,Îlots!$C$6:$C$65,0),""))</f>
        <v/>
      </c>
      <c r="X395" s="46" t="str">
        <f>IF($F395="","",IFERROR(MATCH($F395,Fertilisants!$A$6:$A$45,0),""))</f>
        <v/>
      </c>
      <c r="Y395" s="46" t="str">
        <f>IF($W395="","",INDEX(Îlots!$D$6:$D$65,$W395))</f>
        <v/>
      </c>
      <c r="Z395" s="46" t="str">
        <f>IF($W395="","",INDEX(Îlots!$F$6:$F$65,$W395))</f>
        <v/>
      </c>
      <c r="AA395" s="46" t="str">
        <f>IF($W395="","",IF($E395=ApportCouvert,OccCouvert,INDEX(Îlots!$O$6:$O$65,$W395)))</f>
        <v/>
      </c>
      <c r="AB395" s="46" t="str">
        <f>IF(OR($AA395="",$G395="",$Z395="Non"),"",IFERROR(MATCH($AA395&amp;" | "&amp;$G395,Paramètres!$I$7:$I$41,0),""))</f>
        <v/>
      </c>
      <c r="AC395" s="46" t="str">
        <f t="shared" si="51"/>
        <v/>
      </c>
      <c r="AD395" s="46">
        <f>IF(OR($AB395="",$AC395=""),0,IF(OR(AND(INDEX(Paramètres!$J$7:$J$41,$AB395)&gt;0,IF(INDEX(Paramètres!$J$7:$J$41,$AB395)&lt;=INDEX(Paramètres!$K$7:$K$41,$AB395),AND($AC395&gt;=INDEX(Paramètres!$J$7:$J$41,$AB395),$AC395&lt;=INDEX(Paramètres!$K$7:$K$41,$AB395)),OR($AC395&gt;=INDEX(Paramètres!$J$7:$J$41,$AB395),$AC395&lt;=INDEX(Paramètres!$K$7:$K$41,$AB395)))),AND(INDEX(Paramètres!$L$7:$L$41,$AB395)&gt;0,IF(INDEX(Paramètres!$L$7:$L$41,$AB395)&lt;=INDEX(Paramètres!$M$7:$M$41,$AB395),AND($AC395&gt;=INDEX(Paramètres!$L$7:$L$41,$AB395),$AC395&lt;=INDEX(Paramètres!$M$7:$M$41,$AB395)),OR($AC395&gt;=INDEX(Paramètres!$L$7:$L$41,$AB395),$AC395&lt;=INDEX(Paramètres!$M$7:$M$41,$AB395))))),1,0))</f>
        <v>0</v>
      </c>
      <c r="AE395" s="46">
        <f>IF($X395="",0,IF(INDEX(Fertilisants!$C$6:$C$45,$X395)="Oui",1,0))</f>
        <v>0</v>
      </c>
      <c r="AF395" s="46" t="str">
        <f t="shared" si="52"/>
        <v/>
      </c>
      <c r="AG395" s="46" t="str">
        <f t="shared" si="53"/>
        <v/>
      </c>
      <c r="AH395" s="46" t="str">
        <f t="shared" si="54"/>
        <v/>
      </c>
      <c r="AI395" s="46" t="str">
        <f t="shared" si="55"/>
        <v/>
      </c>
    </row>
    <row r="396" spans="1:35" ht="18" customHeight="1" x14ac:dyDescent="0.25">
      <c r="A396" s="42" t="str">
        <f>IF(B396="","",COUNT($B$6:B396))</f>
        <v/>
      </c>
      <c r="B396" s="26"/>
      <c r="C396" s="5"/>
      <c r="D396" s="28" t="str">
        <f>IF($W396="","",INDEX(Îlots!$N$6:$N$65,$W396))</f>
        <v/>
      </c>
      <c r="E396" s="5"/>
      <c r="F396" s="5"/>
      <c r="G396" s="30" t="str">
        <f>IF($X396="","",INDEX(Fertilisants!$B$6:$B$45,$X396))</f>
        <v/>
      </c>
      <c r="H396" s="43"/>
      <c r="I396" s="44"/>
      <c r="J396" s="30" t="str">
        <f>IF($X396="","",INDEX(Fertilisants!$D$6:$D$45,$X396))</f>
        <v/>
      </c>
      <c r="K396" s="35" t="str">
        <f t="shared" si="48"/>
        <v/>
      </c>
      <c r="L396" s="36" t="str">
        <f>IF(OR($I396="",$X396=""),"",$I396*N(INDEX(Fertilisants!$E$6:$E$45,$X396)))</f>
        <v/>
      </c>
      <c r="M396" s="36" t="str">
        <f>IF(OR($I396="",$X396=""),"",$I396*N(INDEX(Fertilisants!$G$6:$G$45,$X396)))</f>
        <v/>
      </c>
      <c r="N396" s="36" t="str">
        <f>IF(OR($I396="",$X396=""),"",$I396*N(INDEX(Fertilisants!$H$6:$H$45,$X396)))</f>
        <v/>
      </c>
      <c r="O396" s="36" t="str">
        <f>IF(OR($I396="",$X396=""),"",$I396*N(INDEX(Fertilisants!$I$6:$I$45,$X396)))</f>
        <v/>
      </c>
      <c r="P396" s="36" t="str">
        <f t="shared" si="49"/>
        <v/>
      </c>
      <c r="Q396" s="5"/>
      <c r="R396" s="5"/>
      <c r="S396" s="8"/>
      <c r="T396" s="45" t="str">
        <f t="shared" si="50"/>
        <v/>
      </c>
      <c r="U396" s="5"/>
      <c r="W396" s="46" t="str">
        <f>IF($C396="","",IFERROR(MATCH($C396,Îlots!$C$6:$C$65,0),""))</f>
        <v/>
      </c>
      <c r="X396" s="46" t="str">
        <f>IF($F396="","",IFERROR(MATCH($F396,Fertilisants!$A$6:$A$45,0),""))</f>
        <v/>
      </c>
      <c r="Y396" s="46" t="str">
        <f>IF($W396="","",INDEX(Îlots!$D$6:$D$65,$W396))</f>
        <v/>
      </c>
      <c r="Z396" s="46" t="str">
        <f>IF($W396="","",INDEX(Îlots!$F$6:$F$65,$W396))</f>
        <v/>
      </c>
      <c r="AA396" s="46" t="str">
        <f>IF($W396="","",IF($E396=ApportCouvert,OccCouvert,INDEX(Îlots!$O$6:$O$65,$W396)))</f>
        <v/>
      </c>
      <c r="AB396" s="46" t="str">
        <f>IF(OR($AA396="",$G396="",$Z396="Non"),"",IFERROR(MATCH($AA396&amp;" | "&amp;$G396,Paramètres!$I$7:$I$41,0),""))</f>
        <v/>
      </c>
      <c r="AC396" s="46" t="str">
        <f t="shared" si="51"/>
        <v/>
      </c>
      <c r="AD396" s="46">
        <f>IF(OR($AB396="",$AC396=""),0,IF(OR(AND(INDEX(Paramètres!$J$7:$J$41,$AB396)&gt;0,IF(INDEX(Paramètres!$J$7:$J$41,$AB396)&lt;=INDEX(Paramètres!$K$7:$K$41,$AB396),AND($AC396&gt;=INDEX(Paramètres!$J$7:$J$41,$AB396),$AC396&lt;=INDEX(Paramètres!$K$7:$K$41,$AB396)),OR($AC396&gt;=INDEX(Paramètres!$J$7:$J$41,$AB396),$AC396&lt;=INDEX(Paramètres!$K$7:$K$41,$AB396)))),AND(INDEX(Paramètres!$L$7:$L$41,$AB396)&gt;0,IF(INDEX(Paramètres!$L$7:$L$41,$AB396)&lt;=INDEX(Paramètres!$M$7:$M$41,$AB396),AND($AC396&gt;=INDEX(Paramètres!$L$7:$L$41,$AB396),$AC396&lt;=INDEX(Paramètres!$M$7:$M$41,$AB396)),OR($AC396&gt;=INDEX(Paramètres!$L$7:$L$41,$AB396),$AC396&lt;=INDEX(Paramètres!$M$7:$M$41,$AB396))))),1,0))</f>
        <v>0</v>
      </c>
      <c r="AE396" s="46">
        <f>IF($X396="",0,IF(INDEX(Fertilisants!$C$6:$C$45,$X396)="Oui",1,0))</f>
        <v>0</v>
      </c>
      <c r="AF396" s="46" t="str">
        <f t="shared" si="52"/>
        <v/>
      </c>
      <c r="AG396" s="46" t="str">
        <f t="shared" si="53"/>
        <v/>
      </c>
      <c r="AH396" s="46" t="str">
        <f t="shared" si="54"/>
        <v/>
      </c>
      <c r="AI396" s="46" t="str">
        <f t="shared" si="55"/>
        <v/>
      </c>
    </row>
    <row r="397" spans="1:35" ht="18" customHeight="1" x14ac:dyDescent="0.25">
      <c r="A397" s="42" t="str">
        <f>IF(B397="","",COUNT($B$6:B397))</f>
        <v/>
      </c>
      <c r="B397" s="26"/>
      <c r="C397" s="5"/>
      <c r="D397" s="28" t="str">
        <f>IF($W397="","",INDEX(Îlots!$N$6:$N$65,$W397))</f>
        <v/>
      </c>
      <c r="E397" s="5"/>
      <c r="F397" s="5"/>
      <c r="G397" s="30" t="str">
        <f>IF($X397="","",INDEX(Fertilisants!$B$6:$B$45,$X397))</f>
        <v/>
      </c>
      <c r="H397" s="43"/>
      <c r="I397" s="44"/>
      <c r="J397" s="30" t="str">
        <f>IF($X397="","",INDEX(Fertilisants!$D$6:$D$45,$X397))</f>
        <v/>
      </c>
      <c r="K397" s="35" t="str">
        <f t="shared" si="48"/>
        <v/>
      </c>
      <c r="L397" s="36" t="str">
        <f>IF(OR($I397="",$X397=""),"",$I397*N(INDEX(Fertilisants!$E$6:$E$45,$X397)))</f>
        <v/>
      </c>
      <c r="M397" s="36" t="str">
        <f>IF(OR($I397="",$X397=""),"",$I397*N(INDEX(Fertilisants!$G$6:$G$45,$X397)))</f>
        <v/>
      </c>
      <c r="N397" s="36" t="str">
        <f>IF(OR($I397="",$X397=""),"",$I397*N(INDEX(Fertilisants!$H$6:$H$45,$X397)))</f>
        <v/>
      </c>
      <c r="O397" s="36" t="str">
        <f>IF(OR($I397="",$X397=""),"",$I397*N(INDEX(Fertilisants!$I$6:$I$45,$X397)))</f>
        <v/>
      </c>
      <c r="P397" s="36" t="str">
        <f t="shared" si="49"/>
        <v/>
      </c>
      <c r="Q397" s="5"/>
      <c r="R397" s="5"/>
      <c r="S397" s="8"/>
      <c r="T397" s="45" t="str">
        <f t="shared" si="50"/>
        <v/>
      </c>
      <c r="U397" s="5"/>
      <c r="W397" s="46" t="str">
        <f>IF($C397="","",IFERROR(MATCH($C397,Îlots!$C$6:$C$65,0),""))</f>
        <v/>
      </c>
      <c r="X397" s="46" t="str">
        <f>IF($F397="","",IFERROR(MATCH($F397,Fertilisants!$A$6:$A$45,0),""))</f>
        <v/>
      </c>
      <c r="Y397" s="46" t="str">
        <f>IF($W397="","",INDEX(Îlots!$D$6:$D$65,$W397))</f>
        <v/>
      </c>
      <c r="Z397" s="46" t="str">
        <f>IF($W397="","",INDEX(Îlots!$F$6:$F$65,$W397))</f>
        <v/>
      </c>
      <c r="AA397" s="46" t="str">
        <f>IF($W397="","",IF($E397=ApportCouvert,OccCouvert,INDEX(Îlots!$O$6:$O$65,$W397)))</f>
        <v/>
      </c>
      <c r="AB397" s="46" t="str">
        <f>IF(OR($AA397="",$G397="",$Z397="Non"),"",IFERROR(MATCH($AA397&amp;" | "&amp;$G397,Paramètres!$I$7:$I$41,0),""))</f>
        <v/>
      </c>
      <c r="AC397" s="46" t="str">
        <f t="shared" si="51"/>
        <v/>
      </c>
      <c r="AD397" s="46">
        <f>IF(OR($AB397="",$AC397=""),0,IF(OR(AND(INDEX(Paramètres!$J$7:$J$41,$AB397)&gt;0,IF(INDEX(Paramètres!$J$7:$J$41,$AB397)&lt;=INDEX(Paramètres!$K$7:$K$41,$AB397),AND($AC397&gt;=INDEX(Paramètres!$J$7:$J$41,$AB397),$AC397&lt;=INDEX(Paramètres!$K$7:$K$41,$AB397)),OR($AC397&gt;=INDEX(Paramètres!$J$7:$J$41,$AB397),$AC397&lt;=INDEX(Paramètres!$K$7:$K$41,$AB397)))),AND(INDEX(Paramètres!$L$7:$L$41,$AB397)&gt;0,IF(INDEX(Paramètres!$L$7:$L$41,$AB397)&lt;=INDEX(Paramètres!$M$7:$M$41,$AB397),AND($AC397&gt;=INDEX(Paramètres!$L$7:$L$41,$AB397),$AC397&lt;=INDEX(Paramètres!$M$7:$M$41,$AB397)),OR($AC397&gt;=INDEX(Paramètres!$L$7:$L$41,$AB397),$AC397&lt;=INDEX(Paramètres!$M$7:$M$41,$AB397))))),1,0))</f>
        <v>0</v>
      </c>
      <c r="AE397" s="46">
        <f>IF($X397="",0,IF(INDEX(Fertilisants!$C$6:$C$45,$X397)="Oui",1,0))</f>
        <v>0</v>
      </c>
      <c r="AF397" s="46" t="str">
        <f t="shared" si="52"/>
        <v/>
      </c>
      <c r="AG397" s="46" t="str">
        <f t="shared" si="53"/>
        <v/>
      </c>
      <c r="AH397" s="46" t="str">
        <f t="shared" si="54"/>
        <v/>
      </c>
      <c r="AI397" s="46" t="str">
        <f t="shared" si="55"/>
        <v/>
      </c>
    </row>
    <row r="398" spans="1:35" ht="18" customHeight="1" x14ac:dyDescent="0.25">
      <c r="A398" s="42" t="str">
        <f>IF(B398="","",COUNT($B$6:B398))</f>
        <v/>
      </c>
      <c r="B398" s="26"/>
      <c r="C398" s="5"/>
      <c r="D398" s="28" t="str">
        <f>IF($W398="","",INDEX(Îlots!$N$6:$N$65,$W398))</f>
        <v/>
      </c>
      <c r="E398" s="5"/>
      <c r="F398" s="5"/>
      <c r="G398" s="30" t="str">
        <f>IF($X398="","",INDEX(Fertilisants!$B$6:$B$45,$X398))</f>
        <v/>
      </c>
      <c r="H398" s="43"/>
      <c r="I398" s="44"/>
      <c r="J398" s="30" t="str">
        <f>IF($X398="","",INDEX(Fertilisants!$D$6:$D$45,$X398))</f>
        <v/>
      </c>
      <c r="K398" s="35" t="str">
        <f t="shared" si="48"/>
        <v/>
      </c>
      <c r="L398" s="36" t="str">
        <f>IF(OR($I398="",$X398=""),"",$I398*N(INDEX(Fertilisants!$E$6:$E$45,$X398)))</f>
        <v/>
      </c>
      <c r="M398" s="36" t="str">
        <f>IF(OR($I398="",$X398=""),"",$I398*N(INDEX(Fertilisants!$G$6:$G$45,$X398)))</f>
        <v/>
      </c>
      <c r="N398" s="36" t="str">
        <f>IF(OR($I398="",$X398=""),"",$I398*N(INDEX(Fertilisants!$H$6:$H$45,$X398)))</f>
        <v/>
      </c>
      <c r="O398" s="36" t="str">
        <f>IF(OR($I398="",$X398=""),"",$I398*N(INDEX(Fertilisants!$I$6:$I$45,$X398)))</f>
        <v/>
      </c>
      <c r="P398" s="36" t="str">
        <f t="shared" si="49"/>
        <v/>
      </c>
      <c r="Q398" s="5"/>
      <c r="R398" s="5"/>
      <c r="S398" s="8"/>
      <c r="T398" s="45" t="str">
        <f t="shared" si="50"/>
        <v/>
      </c>
      <c r="U398" s="5"/>
      <c r="W398" s="46" t="str">
        <f>IF($C398="","",IFERROR(MATCH($C398,Îlots!$C$6:$C$65,0),""))</f>
        <v/>
      </c>
      <c r="X398" s="46" t="str">
        <f>IF($F398="","",IFERROR(MATCH($F398,Fertilisants!$A$6:$A$45,0),""))</f>
        <v/>
      </c>
      <c r="Y398" s="46" t="str">
        <f>IF($W398="","",INDEX(Îlots!$D$6:$D$65,$W398))</f>
        <v/>
      </c>
      <c r="Z398" s="46" t="str">
        <f>IF($W398="","",INDEX(Îlots!$F$6:$F$65,$W398))</f>
        <v/>
      </c>
      <c r="AA398" s="46" t="str">
        <f>IF($W398="","",IF($E398=ApportCouvert,OccCouvert,INDEX(Îlots!$O$6:$O$65,$W398)))</f>
        <v/>
      </c>
      <c r="AB398" s="46" t="str">
        <f>IF(OR($AA398="",$G398="",$Z398="Non"),"",IFERROR(MATCH($AA398&amp;" | "&amp;$G398,Paramètres!$I$7:$I$41,0),""))</f>
        <v/>
      </c>
      <c r="AC398" s="46" t="str">
        <f t="shared" si="51"/>
        <v/>
      </c>
      <c r="AD398" s="46">
        <f>IF(OR($AB398="",$AC398=""),0,IF(OR(AND(INDEX(Paramètres!$J$7:$J$41,$AB398)&gt;0,IF(INDEX(Paramètres!$J$7:$J$41,$AB398)&lt;=INDEX(Paramètres!$K$7:$K$41,$AB398),AND($AC398&gt;=INDEX(Paramètres!$J$7:$J$41,$AB398),$AC398&lt;=INDEX(Paramètres!$K$7:$K$41,$AB398)),OR($AC398&gt;=INDEX(Paramètres!$J$7:$J$41,$AB398),$AC398&lt;=INDEX(Paramètres!$K$7:$K$41,$AB398)))),AND(INDEX(Paramètres!$L$7:$L$41,$AB398)&gt;0,IF(INDEX(Paramètres!$L$7:$L$41,$AB398)&lt;=INDEX(Paramètres!$M$7:$M$41,$AB398),AND($AC398&gt;=INDEX(Paramètres!$L$7:$L$41,$AB398),$AC398&lt;=INDEX(Paramètres!$M$7:$M$41,$AB398)),OR($AC398&gt;=INDEX(Paramètres!$L$7:$L$41,$AB398),$AC398&lt;=INDEX(Paramètres!$M$7:$M$41,$AB398))))),1,0))</f>
        <v>0</v>
      </c>
      <c r="AE398" s="46">
        <f>IF($X398="",0,IF(INDEX(Fertilisants!$C$6:$C$45,$X398)="Oui",1,0))</f>
        <v>0</v>
      </c>
      <c r="AF398" s="46" t="str">
        <f t="shared" si="52"/>
        <v/>
      </c>
      <c r="AG398" s="46" t="str">
        <f t="shared" si="53"/>
        <v/>
      </c>
      <c r="AH398" s="46" t="str">
        <f t="shared" si="54"/>
        <v/>
      </c>
      <c r="AI398" s="46" t="str">
        <f t="shared" si="55"/>
        <v/>
      </c>
    </row>
    <row r="399" spans="1:35" ht="18" customHeight="1" x14ac:dyDescent="0.25">
      <c r="A399" s="42" t="str">
        <f>IF(B399="","",COUNT($B$6:B399))</f>
        <v/>
      </c>
      <c r="B399" s="26"/>
      <c r="C399" s="5"/>
      <c r="D399" s="28" t="str">
        <f>IF($W399="","",INDEX(Îlots!$N$6:$N$65,$W399))</f>
        <v/>
      </c>
      <c r="E399" s="5"/>
      <c r="F399" s="5"/>
      <c r="G399" s="30" t="str">
        <f>IF($X399="","",INDEX(Fertilisants!$B$6:$B$45,$X399))</f>
        <v/>
      </c>
      <c r="H399" s="43"/>
      <c r="I399" s="44"/>
      <c r="J399" s="30" t="str">
        <f>IF($X399="","",INDEX(Fertilisants!$D$6:$D$45,$X399))</f>
        <v/>
      </c>
      <c r="K399" s="35" t="str">
        <f t="shared" si="48"/>
        <v/>
      </c>
      <c r="L399" s="36" t="str">
        <f>IF(OR($I399="",$X399=""),"",$I399*N(INDEX(Fertilisants!$E$6:$E$45,$X399)))</f>
        <v/>
      </c>
      <c r="M399" s="36" t="str">
        <f>IF(OR($I399="",$X399=""),"",$I399*N(INDEX(Fertilisants!$G$6:$G$45,$X399)))</f>
        <v/>
      </c>
      <c r="N399" s="36" t="str">
        <f>IF(OR($I399="",$X399=""),"",$I399*N(INDEX(Fertilisants!$H$6:$H$45,$X399)))</f>
        <v/>
      </c>
      <c r="O399" s="36" t="str">
        <f>IF(OR($I399="",$X399=""),"",$I399*N(INDEX(Fertilisants!$I$6:$I$45,$X399)))</f>
        <v/>
      </c>
      <c r="P399" s="36" t="str">
        <f t="shared" si="49"/>
        <v/>
      </c>
      <c r="Q399" s="5"/>
      <c r="R399" s="5"/>
      <c r="S399" s="8"/>
      <c r="T399" s="45" t="str">
        <f t="shared" si="50"/>
        <v/>
      </c>
      <c r="U399" s="5"/>
      <c r="W399" s="46" t="str">
        <f>IF($C399="","",IFERROR(MATCH($C399,Îlots!$C$6:$C$65,0),""))</f>
        <v/>
      </c>
      <c r="X399" s="46" t="str">
        <f>IF($F399="","",IFERROR(MATCH($F399,Fertilisants!$A$6:$A$45,0),""))</f>
        <v/>
      </c>
      <c r="Y399" s="46" t="str">
        <f>IF($W399="","",INDEX(Îlots!$D$6:$D$65,$W399))</f>
        <v/>
      </c>
      <c r="Z399" s="46" t="str">
        <f>IF($W399="","",INDEX(Îlots!$F$6:$F$65,$W399))</f>
        <v/>
      </c>
      <c r="AA399" s="46" t="str">
        <f>IF($W399="","",IF($E399=ApportCouvert,OccCouvert,INDEX(Îlots!$O$6:$O$65,$W399)))</f>
        <v/>
      </c>
      <c r="AB399" s="46" t="str">
        <f>IF(OR($AA399="",$G399="",$Z399="Non"),"",IFERROR(MATCH($AA399&amp;" | "&amp;$G399,Paramètres!$I$7:$I$41,0),""))</f>
        <v/>
      </c>
      <c r="AC399" s="46" t="str">
        <f t="shared" si="51"/>
        <v/>
      </c>
      <c r="AD399" s="46">
        <f>IF(OR($AB399="",$AC399=""),0,IF(OR(AND(INDEX(Paramètres!$J$7:$J$41,$AB399)&gt;0,IF(INDEX(Paramètres!$J$7:$J$41,$AB399)&lt;=INDEX(Paramètres!$K$7:$K$41,$AB399),AND($AC399&gt;=INDEX(Paramètres!$J$7:$J$41,$AB399),$AC399&lt;=INDEX(Paramètres!$K$7:$K$41,$AB399)),OR($AC399&gt;=INDEX(Paramètres!$J$7:$J$41,$AB399),$AC399&lt;=INDEX(Paramètres!$K$7:$K$41,$AB399)))),AND(INDEX(Paramètres!$L$7:$L$41,$AB399)&gt;0,IF(INDEX(Paramètres!$L$7:$L$41,$AB399)&lt;=INDEX(Paramètres!$M$7:$M$41,$AB399),AND($AC399&gt;=INDEX(Paramètres!$L$7:$L$41,$AB399),$AC399&lt;=INDEX(Paramètres!$M$7:$M$41,$AB399)),OR($AC399&gt;=INDEX(Paramètres!$L$7:$L$41,$AB399),$AC399&lt;=INDEX(Paramètres!$M$7:$M$41,$AB399))))),1,0))</f>
        <v>0</v>
      </c>
      <c r="AE399" s="46">
        <f>IF($X399="",0,IF(INDEX(Fertilisants!$C$6:$C$45,$X399)="Oui",1,0))</f>
        <v>0</v>
      </c>
      <c r="AF399" s="46" t="str">
        <f t="shared" si="52"/>
        <v/>
      </c>
      <c r="AG399" s="46" t="str">
        <f t="shared" si="53"/>
        <v/>
      </c>
      <c r="AH399" s="46" t="str">
        <f t="shared" si="54"/>
        <v/>
      </c>
      <c r="AI399" s="46" t="str">
        <f t="shared" si="55"/>
        <v/>
      </c>
    </row>
    <row r="400" spans="1:35" ht="18" customHeight="1" x14ac:dyDescent="0.25">
      <c r="A400" s="42" t="str">
        <f>IF(B400="","",COUNT($B$6:B400))</f>
        <v/>
      </c>
      <c r="B400" s="26"/>
      <c r="C400" s="5"/>
      <c r="D400" s="28" t="str">
        <f>IF($W400="","",INDEX(Îlots!$N$6:$N$65,$W400))</f>
        <v/>
      </c>
      <c r="E400" s="5"/>
      <c r="F400" s="5"/>
      <c r="G400" s="30" t="str">
        <f>IF($X400="","",INDEX(Fertilisants!$B$6:$B$45,$X400))</f>
        <v/>
      </c>
      <c r="H400" s="43"/>
      <c r="I400" s="44"/>
      <c r="J400" s="30" t="str">
        <f>IF($X400="","",INDEX(Fertilisants!$D$6:$D$45,$X400))</f>
        <v/>
      </c>
      <c r="K400" s="35" t="str">
        <f t="shared" si="48"/>
        <v/>
      </c>
      <c r="L400" s="36" t="str">
        <f>IF(OR($I400="",$X400=""),"",$I400*N(INDEX(Fertilisants!$E$6:$E$45,$X400)))</f>
        <v/>
      </c>
      <c r="M400" s="36" t="str">
        <f>IF(OR($I400="",$X400=""),"",$I400*N(INDEX(Fertilisants!$G$6:$G$45,$X400)))</f>
        <v/>
      </c>
      <c r="N400" s="36" t="str">
        <f>IF(OR($I400="",$X400=""),"",$I400*N(INDEX(Fertilisants!$H$6:$H$45,$X400)))</f>
        <v/>
      </c>
      <c r="O400" s="36" t="str">
        <f>IF(OR($I400="",$X400=""),"",$I400*N(INDEX(Fertilisants!$I$6:$I$45,$X400)))</f>
        <v/>
      </c>
      <c r="P400" s="36" t="str">
        <f t="shared" si="49"/>
        <v/>
      </c>
      <c r="Q400" s="5"/>
      <c r="R400" s="5"/>
      <c r="S400" s="8"/>
      <c r="T400" s="45" t="str">
        <f t="shared" si="50"/>
        <v/>
      </c>
      <c r="U400" s="5"/>
      <c r="W400" s="46" t="str">
        <f>IF($C400="","",IFERROR(MATCH($C400,Îlots!$C$6:$C$65,0),""))</f>
        <v/>
      </c>
      <c r="X400" s="46" t="str">
        <f>IF($F400="","",IFERROR(MATCH($F400,Fertilisants!$A$6:$A$45,0),""))</f>
        <v/>
      </c>
      <c r="Y400" s="46" t="str">
        <f>IF($W400="","",INDEX(Îlots!$D$6:$D$65,$W400))</f>
        <v/>
      </c>
      <c r="Z400" s="46" t="str">
        <f>IF($W400="","",INDEX(Îlots!$F$6:$F$65,$W400))</f>
        <v/>
      </c>
      <c r="AA400" s="46" t="str">
        <f>IF($W400="","",IF($E400=ApportCouvert,OccCouvert,INDEX(Îlots!$O$6:$O$65,$W400)))</f>
        <v/>
      </c>
      <c r="AB400" s="46" t="str">
        <f>IF(OR($AA400="",$G400="",$Z400="Non"),"",IFERROR(MATCH($AA400&amp;" | "&amp;$G400,Paramètres!$I$7:$I$41,0),""))</f>
        <v/>
      </c>
      <c r="AC400" s="46" t="str">
        <f t="shared" si="51"/>
        <v/>
      </c>
      <c r="AD400" s="46">
        <f>IF(OR($AB400="",$AC400=""),0,IF(OR(AND(INDEX(Paramètres!$J$7:$J$41,$AB400)&gt;0,IF(INDEX(Paramètres!$J$7:$J$41,$AB400)&lt;=INDEX(Paramètres!$K$7:$K$41,$AB400),AND($AC400&gt;=INDEX(Paramètres!$J$7:$J$41,$AB400),$AC400&lt;=INDEX(Paramètres!$K$7:$K$41,$AB400)),OR($AC400&gt;=INDEX(Paramètres!$J$7:$J$41,$AB400),$AC400&lt;=INDEX(Paramètres!$K$7:$K$41,$AB400)))),AND(INDEX(Paramètres!$L$7:$L$41,$AB400)&gt;0,IF(INDEX(Paramètres!$L$7:$L$41,$AB400)&lt;=INDEX(Paramètres!$M$7:$M$41,$AB400),AND($AC400&gt;=INDEX(Paramètres!$L$7:$L$41,$AB400),$AC400&lt;=INDEX(Paramètres!$M$7:$M$41,$AB400)),OR($AC400&gt;=INDEX(Paramètres!$L$7:$L$41,$AB400),$AC400&lt;=INDEX(Paramètres!$M$7:$M$41,$AB400))))),1,0))</f>
        <v>0</v>
      </c>
      <c r="AE400" s="46">
        <f>IF($X400="",0,IF(INDEX(Fertilisants!$C$6:$C$45,$X400)="Oui",1,0))</f>
        <v>0</v>
      </c>
      <c r="AF400" s="46" t="str">
        <f t="shared" si="52"/>
        <v/>
      </c>
      <c r="AG400" s="46" t="str">
        <f t="shared" si="53"/>
        <v/>
      </c>
      <c r="AH400" s="46" t="str">
        <f t="shared" si="54"/>
        <v/>
      </c>
      <c r="AI400" s="46" t="str">
        <f t="shared" si="55"/>
        <v/>
      </c>
    </row>
    <row r="401" spans="1:35" ht="18" customHeight="1" x14ac:dyDescent="0.25">
      <c r="A401" s="42" t="str">
        <f>IF(B401="","",COUNT($B$6:B401))</f>
        <v/>
      </c>
      <c r="B401" s="26"/>
      <c r="C401" s="5"/>
      <c r="D401" s="28" t="str">
        <f>IF($W401="","",INDEX(Îlots!$N$6:$N$65,$W401))</f>
        <v/>
      </c>
      <c r="E401" s="5"/>
      <c r="F401" s="5"/>
      <c r="G401" s="30" t="str">
        <f>IF($X401="","",INDEX(Fertilisants!$B$6:$B$45,$X401))</f>
        <v/>
      </c>
      <c r="H401" s="43"/>
      <c r="I401" s="44"/>
      <c r="J401" s="30" t="str">
        <f>IF($X401="","",INDEX(Fertilisants!$D$6:$D$45,$X401))</f>
        <v/>
      </c>
      <c r="K401" s="35" t="str">
        <f t="shared" si="48"/>
        <v/>
      </c>
      <c r="L401" s="36" t="str">
        <f>IF(OR($I401="",$X401=""),"",$I401*N(INDEX(Fertilisants!$E$6:$E$45,$X401)))</f>
        <v/>
      </c>
      <c r="M401" s="36" t="str">
        <f>IF(OR($I401="",$X401=""),"",$I401*N(INDEX(Fertilisants!$G$6:$G$45,$X401)))</f>
        <v/>
      </c>
      <c r="N401" s="36" t="str">
        <f>IF(OR($I401="",$X401=""),"",$I401*N(INDEX(Fertilisants!$H$6:$H$45,$X401)))</f>
        <v/>
      </c>
      <c r="O401" s="36" t="str">
        <f>IF(OR($I401="",$X401=""),"",$I401*N(INDEX(Fertilisants!$I$6:$I$45,$X401)))</f>
        <v/>
      </c>
      <c r="P401" s="36" t="str">
        <f t="shared" si="49"/>
        <v/>
      </c>
      <c r="Q401" s="5"/>
      <c r="R401" s="5"/>
      <c r="S401" s="8"/>
      <c r="T401" s="45" t="str">
        <f t="shared" si="50"/>
        <v/>
      </c>
      <c r="U401" s="5"/>
      <c r="W401" s="46" t="str">
        <f>IF($C401="","",IFERROR(MATCH($C401,Îlots!$C$6:$C$65,0),""))</f>
        <v/>
      </c>
      <c r="X401" s="46" t="str">
        <f>IF($F401="","",IFERROR(MATCH($F401,Fertilisants!$A$6:$A$45,0),""))</f>
        <v/>
      </c>
      <c r="Y401" s="46" t="str">
        <f>IF($W401="","",INDEX(Îlots!$D$6:$D$65,$W401))</f>
        <v/>
      </c>
      <c r="Z401" s="46" t="str">
        <f>IF($W401="","",INDEX(Îlots!$F$6:$F$65,$W401))</f>
        <v/>
      </c>
      <c r="AA401" s="46" t="str">
        <f>IF($W401="","",IF($E401=ApportCouvert,OccCouvert,INDEX(Îlots!$O$6:$O$65,$W401)))</f>
        <v/>
      </c>
      <c r="AB401" s="46" t="str">
        <f>IF(OR($AA401="",$G401="",$Z401="Non"),"",IFERROR(MATCH($AA401&amp;" | "&amp;$G401,Paramètres!$I$7:$I$41,0),""))</f>
        <v/>
      </c>
      <c r="AC401" s="46" t="str">
        <f t="shared" si="51"/>
        <v/>
      </c>
      <c r="AD401" s="46">
        <f>IF(OR($AB401="",$AC401=""),0,IF(OR(AND(INDEX(Paramètres!$J$7:$J$41,$AB401)&gt;0,IF(INDEX(Paramètres!$J$7:$J$41,$AB401)&lt;=INDEX(Paramètres!$K$7:$K$41,$AB401),AND($AC401&gt;=INDEX(Paramètres!$J$7:$J$41,$AB401),$AC401&lt;=INDEX(Paramètres!$K$7:$K$41,$AB401)),OR($AC401&gt;=INDEX(Paramètres!$J$7:$J$41,$AB401),$AC401&lt;=INDEX(Paramètres!$K$7:$K$41,$AB401)))),AND(INDEX(Paramètres!$L$7:$L$41,$AB401)&gt;0,IF(INDEX(Paramètres!$L$7:$L$41,$AB401)&lt;=INDEX(Paramètres!$M$7:$M$41,$AB401),AND($AC401&gt;=INDEX(Paramètres!$L$7:$L$41,$AB401),$AC401&lt;=INDEX(Paramètres!$M$7:$M$41,$AB401)),OR($AC401&gt;=INDEX(Paramètres!$L$7:$L$41,$AB401),$AC401&lt;=INDEX(Paramètres!$M$7:$M$41,$AB401))))),1,0))</f>
        <v>0</v>
      </c>
      <c r="AE401" s="46">
        <f>IF($X401="",0,IF(INDEX(Fertilisants!$C$6:$C$45,$X401)="Oui",1,0))</f>
        <v>0</v>
      </c>
      <c r="AF401" s="46" t="str">
        <f t="shared" si="52"/>
        <v/>
      </c>
      <c r="AG401" s="46" t="str">
        <f t="shared" si="53"/>
        <v/>
      </c>
      <c r="AH401" s="46" t="str">
        <f t="shared" si="54"/>
        <v/>
      </c>
      <c r="AI401" s="46" t="str">
        <f t="shared" si="55"/>
        <v/>
      </c>
    </row>
    <row r="402" spans="1:35" ht="18" customHeight="1" x14ac:dyDescent="0.25">
      <c r="A402" s="42" t="str">
        <f>IF(B402="","",COUNT($B$6:B402))</f>
        <v/>
      </c>
      <c r="B402" s="26"/>
      <c r="C402" s="5"/>
      <c r="D402" s="28" t="str">
        <f>IF($W402="","",INDEX(Îlots!$N$6:$N$65,$W402))</f>
        <v/>
      </c>
      <c r="E402" s="5"/>
      <c r="F402" s="5"/>
      <c r="G402" s="30" t="str">
        <f>IF($X402="","",INDEX(Fertilisants!$B$6:$B$45,$X402))</f>
        <v/>
      </c>
      <c r="H402" s="43"/>
      <c r="I402" s="44"/>
      <c r="J402" s="30" t="str">
        <f>IF($X402="","",INDEX(Fertilisants!$D$6:$D$45,$X402))</f>
        <v/>
      </c>
      <c r="K402" s="35" t="str">
        <f t="shared" si="48"/>
        <v/>
      </c>
      <c r="L402" s="36" t="str">
        <f>IF(OR($I402="",$X402=""),"",$I402*N(INDEX(Fertilisants!$E$6:$E$45,$X402)))</f>
        <v/>
      </c>
      <c r="M402" s="36" t="str">
        <f>IF(OR($I402="",$X402=""),"",$I402*N(INDEX(Fertilisants!$G$6:$G$45,$X402)))</f>
        <v/>
      </c>
      <c r="N402" s="36" t="str">
        <f>IF(OR($I402="",$X402=""),"",$I402*N(INDEX(Fertilisants!$H$6:$H$45,$X402)))</f>
        <v/>
      </c>
      <c r="O402" s="36" t="str">
        <f>IF(OR($I402="",$X402=""),"",$I402*N(INDEX(Fertilisants!$I$6:$I$45,$X402)))</f>
        <v/>
      </c>
      <c r="P402" s="36" t="str">
        <f t="shared" si="49"/>
        <v/>
      </c>
      <c r="Q402" s="5"/>
      <c r="R402" s="5"/>
      <c r="S402" s="8"/>
      <c r="T402" s="45" t="str">
        <f t="shared" si="50"/>
        <v/>
      </c>
      <c r="U402" s="5"/>
      <c r="W402" s="46" t="str">
        <f>IF($C402="","",IFERROR(MATCH($C402,Îlots!$C$6:$C$65,0),""))</f>
        <v/>
      </c>
      <c r="X402" s="46" t="str">
        <f>IF($F402="","",IFERROR(MATCH($F402,Fertilisants!$A$6:$A$45,0),""))</f>
        <v/>
      </c>
      <c r="Y402" s="46" t="str">
        <f>IF($W402="","",INDEX(Îlots!$D$6:$D$65,$W402))</f>
        <v/>
      </c>
      <c r="Z402" s="46" t="str">
        <f>IF($W402="","",INDEX(Îlots!$F$6:$F$65,$W402))</f>
        <v/>
      </c>
      <c r="AA402" s="46" t="str">
        <f>IF($W402="","",IF($E402=ApportCouvert,OccCouvert,INDEX(Îlots!$O$6:$O$65,$W402)))</f>
        <v/>
      </c>
      <c r="AB402" s="46" t="str">
        <f>IF(OR($AA402="",$G402="",$Z402="Non"),"",IFERROR(MATCH($AA402&amp;" | "&amp;$G402,Paramètres!$I$7:$I$41,0),""))</f>
        <v/>
      </c>
      <c r="AC402" s="46" t="str">
        <f t="shared" si="51"/>
        <v/>
      </c>
      <c r="AD402" s="46">
        <f>IF(OR($AB402="",$AC402=""),0,IF(OR(AND(INDEX(Paramètres!$J$7:$J$41,$AB402)&gt;0,IF(INDEX(Paramètres!$J$7:$J$41,$AB402)&lt;=INDEX(Paramètres!$K$7:$K$41,$AB402),AND($AC402&gt;=INDEX(Paramètres!$J$7:$J$41,$AB402),$AC402&lt;=INDEX(Paramètres!$K$7:$K$41,$AB402)),OR($AC402&gt;=INDEX(Paramètres!$J$7:$J$41,$AB402),$AC402&lt;=INDEX(Paramètres!$K$7:$K$41,$AB402)))),AND(INDEX(Paramètres!$L$7:$L$41,$AB402)&gt;0,IF(INDEX(Paramètres!$L$7:$L$41,$AB402)&lt;=INDEX(Paramètres!$M$7:$M$41,$AB402),AND($AC402&gt;=INDEX(Paramètres!$L$7:$L$41,$AB402),$AC402&lt;=INDEX(Paramètres!$M$7:$M$41,$AB402)),OR($AC402&gt;=INDEX(Paramètres!$L$7:$L$41,$AB402),$AC402&lt;=INDEX(Paramètres!$M$7:$M$41,$AB402))))),1,0))</f>
        <v>0</v>
      </c>
      <c r="AE402" s="46">
        <f>IF($X402="",0,IF(INDEX(Fertilisants!$C$6:$C$45,$X402)="Oui",1,0))</f>
        <v>0</v>
      </c>
      <c r="AF402" s="46" t="str">
        <f t="shared" si="52"/>
        <v/>
      </c>
      <c r="AG402" s="46" t="str">
        <f t="shared" si="53"/>
        <v/>
      </c>
      <c r="AH402" s="46" t="str">
        <f t="shared" si="54"/>
        <v/>
      </c>
      <c r="AI402" s="46" t="str">
        <f t="shared" si="55"/>
        <v/>
      </c>
    </row>
    <row r="403" spans="1:35" ht="18" customHeight="1" x14ac:dyDescent="0.25">
      <c r="A403" s="42" t="str">
        <f>IF(B403="","",COUNT($B$6:B403))</f>
        <v/>
      </c>
      <c r="B403" s="26"/>
      <c r="C403" s="5"/>
      <c r="D403" s="28" t="str">
        <f>IF($W403="","",INDEX(Îlots!$N$6:$N$65,$W403))</f>
        <v/>
      </c>
      <c r="E403" s="5"/>
      <c r="F403" s="5"/>
      <c r="G403" s="30" t="str">
        <f>IF($X403="","",INDEX(Fertilisants!$B$6:$B$45,$X403))</f>
        <v/>
      </c>
      <c r="H403" s="43"/>
      <c r="I403" s="44"/>
      <c r="J403" s="30" t="str">
        <f>IF($X403="","",INDEX(Fertilisants!$D$6:$D$45,$X403))</f>
        <v/>
      </c>
      <c r="K403" s="35" t="str">
        <f t="shared" si="48"/>
        <v/>
      </c>
      <c r="L403" s="36" t="str">
        <f>IF(OR($I403="",$X403=""),"",$I403*N(INDEX(Fertilisants!$E$6:$E$45,$X403)))</f>
        <v/>
      </c>
      <c r="M403" s="36" t="str">
        <f>IF(OR($I403="",$X403=""),"",$I403*N(INDEX(Fertilisants!$G$6:$G$45,$X403)))</f>
        <v/>
      </c>
      <c r="N403" s="36" t="str">
        <f>IF(OR($I403="",$X403=""),"",$I403*N(INDEX(Fertilisants!$H$6:$H$45,$X403)))</f>
        <v/>
      </c>
      <c r="O403" s="36" t="str">
        <f>IF(OR($I403="",$X403=""),"",$I403*N(INDEX(Fertilisants!$I$6:$I$45,$X403)))</f>
        <v/>
      </c>
      <c r="P403" s="36" t="str">
        <f t="shared" si="49"/>
        <v/>
      </c>
      <c r="Q403" s="5"/>
      <c r="R403" s="5"/>
      <c r="S403" s="8"/>
      <c r="T403" s="45" t="str">
        <f t="shared" si="50"/>
        <v/>
      </c>
      <c r="U403" s="5"/>
      <c r="W403" s="46" t="str">
        <f>IF($C403="","",IFERROR(MATCH($C403,Îlots!$C$6:$C$65,0),""))</f>
        <v/>
      </c>
      <c r="X403" s="46" t="str">
        <f>IF($F403="","",IFERROR(MATCH($F403,Fertilisants!$A$6:$A$45,0),""))</f>
        <v/>
      </c>
      <c r="Y403" s="46" t="str">
        <f>IF($W403="","",INDEX(Îlots!$D$6:$D$65,$W403))</f>
        <v/>
      </c>
      <c r="Z403" s="46" t="str">
        <f>IF($W403="","",INDEX(Îlots!$F$6:$F$65,$W403))</f>
        <v/>
      </c>
      <c r="AA403" s="46" t="str">
        <f>IF($W403="","",IF($E403=ApportCouvert,OccCouvert,INDEX(Îlots!$O$6:$O$65,$W403)))</f>
        <v/>
      </c>
      <c r="AB403" s="46" t="str">
        <f>IF(OR($AA403="",$G403="",$Z403="Non"),"",IFERROR(MATCH($AA403&amp;" | "&amp;$G403,Paramètres!$I$7:$I$41,0),""))</f>
        <v/>
      </c>
      <c r="AC403" s="46" t="str">
        <f t="shared" si="51"/>
        <v/>
      </c>
      <c r="AD403" s="46">
        <f>IF(OR($AB403="",$AC403=""),0,IF(OR(AND(INDEX(Paramètres!$J$7:$J$41,$AB403)&gt;0,IF(INDEX(Paramètres!$J$7:$J$41,$AB403)&lt;=INDEX(Paramètres!$K$7:$K$41,$AB403),AND($AC403&gt;=INDEX(Paramètres!$J$7:$J$41,$AB403),$AC403&lt;=INDEX(Paramètres!$K$7:$K$41,$AB403)),OR($AC403&gt;=INDEX(Paramètres!$J$7:$J$41,$AB403),$AC403&lt;=INDEX(Paramètres!$K$7:$K$41,$AB403)))),AND(INDEX(Paramètres!$L$7:$L$41,$AB403)&gt;0,IF(INDEX(Paramètres!$L$7:$L$41,$AB403)&lt;=INDEX(Paramètres!$M$7:$M$41,$AB403),AND($AC403&gt;=INDEX(Paramètres!$L$7:$L$41,$AB403),$AC403&lt;=INDEX(Paramètres!$M$7:$M$41,$AB403)),OR($AC403&gt;=INDEX(Paramètres!$L$7:$L$41,$AB403),$AC403&lt;=INDEX(Paramètres!$M$7:$M$41,$AB403))))),1,0))</f>
        <v>0</v>
      </c>
      <c r="AE403" s="46">
        <f>IF($X403="",0,IF(INDEX(Fertilisants!$C$6:$C$45,$X403)="Oui",1,0))</f>
        <v>0</v>
      </c>
      <c r="AF403" s="46" t="str">
        <f t="shared" si="52"/>
        <v/>
      </c>
      <c r="AG403" s="46" t="str">
        <f t="shared" si="53"/>
        <v/>
      </c>
      <c r="AH403" s="46" t="str">
        <f t="shared" si="54"/>
        <v/>
      </c>
      <c r="AI403" s="46" t="str">
        <f t="shared" si="55"/>
        <v/>
      </c>
    </row>
    <row r="404" spans="1:35" ht="18" customHeight="1" x14ac:dyDescent="0.25">
      <c r="A404" s="42" t="str">
        <f>IF(B404="","",COUNT($B$6:B404))</f>
        <v/>
      </c>
      <c r="B404" s="26"/>
      <c r="C404" s="5"/>
      <c r="D404" s="28" t="str">
        <f>IF($W404="","",INDEX(Îlots!$N$6:$N$65,$W404))</f>
        <v/>
      </c>
      <c r="E404" s="5"/>
      <c r="F404" s="5"/>
      <c r="G404" s="30" t="str">
        <f>IF($X404="","",INDEX(Fertilisants!$B$6:$B$45,$X404))</f>
        <v/>
      </c>
      <c r="H404" s="43"/>
      <c r="I404" s="44"/>
      <c r="J404" s="30" t="str">
        <f>IF($X404="","",INDEX(Fertilisants!$D$6:$D$45,$X404))</f>
        <v/>
      </c>
      <c r="K404" s="35" t="str">
        <f t="shared" si="48"/>
        <v/>
      </c>
      <c r="L404" s="36" t="str">
        <f>IF(OR($I404="",$X404=""),"",$I404*N(INDEX(Fertilisants!$E$6:$E$45,$X404)))</f>
        <v/>
      </c>
      <c r="M404" s="36" t="str">
        <f>IF(OR($I404="",$X404=""),"",$I404*N(INDEX(Fertilisants!$G$6:$G$45,$X404)))</f>
        <v/>
      </c>
      <c r="N404" s="36" t="str">
        <f>IF(OR($I404="",$X404=""),"",$I404*N(INDEX(Fertilisants!$H$6:$H$45,$X404)))</f>
        <v/>
      </c>
      <c r="O404" s="36" t="str">
        <f>IF(OR($I404="",$X404=""),"",$I404*N(INDEX(Fertilisants!$I$6:$I$45,$X404)))</f>
        <v/>
      </c>
      <c r="P404" s="36" t="str">
        <f t="shared" si="49"/>
        <v/>
      </c>
      <c r="Q404" s="5"/>
      <c r="R404" s="5"/>
      <c r="S404" s="8"/>
      <c r="T404" s="45" t="str">
        <f t="shared" si="50"/>
        <v/>
      </c>
      <c r="U404" s="5"/>
      <c r="W404" s="46" t="str">
        <f>IF($C404="","",IFERROR(MATCH($C404,Îlots!$C$6:$C$65,0),""))</f>
        <v/>
      </c>
      <c r="X404" s="46" t="str">
        <f>IF($F404="","",IFERROR(MATCH($F404,Fertilisants!$A$6:$A$45,0),""))</f>
        <v/>
      </c>
      <c r="Y404" s="46" t="str">
        <f>IF($W404="","",INDEX(Îlots!$D$6:$D$65,$W404))</f>
        <v/>
      </c>
      <c r="Z404" s="46" t="str">
        <f>IF($W404="","",INDEX(Îlots!$F$6:$F$65,$W404))</f>
        <v/>
      </c>
      <c r="AA404" s="46" t="str">
        <f>IF($W404="","",IF($E404=ApportCouvert,OccCouvert,INDEX(Îlots!$O$6:$O$65,$W404)))</f>
        <v/>
      </c>
      <c r="AB404" s="46" t="str">
        <f>IF(OR($AA404="",$G404="",$Z404="Non"),"",IFERROR(MATCH($AA404&amp;" | "&amp;$G404,Paramètres!$I$7:$I$41,0),""))</f>
        <v/>
      </c>
      <c r="AC404" s="46" t="str">
        <f t="shared" si="51"/>
        <v/>
      </c>
      <c r="AD404" s="46">
        <f>IF(OR($AB404="",$AC404=""),0,IF(OR(AND(INDEX(Paramètres!$J$7:$J$41,$AB404)&gt;0,IF(INDEX(Paramètres!$J$7:$J$41,$AB404)&lt;=INDEX(Paramètres!$K$7:$K$41,$AB404),AND($AC404&gt;=INDEX(Paramètres!$J$7:$J$41,$AB404),$AC404&lt;=INDEX(Paramètres!$K$7:$K$41,$AB404)),OR($AC404&gt;=INDEX(Paramètres!$J$7:$J$41,$AB404),$AC404&lt;=INDEX(Paramètres!$K$7:$K$41,$AB404)))),AND(INDEX(Paramètres!$L$7:$L$41,$AB404)&gt;0,IF(INDEX(Paramètres!$L$7:$L$41,$AB404)&lt;=INDEX(Paramètres!$M$7:$M$41,$AB404),AND($AC404&gt;=INDEX(Paramètres!$L$7:$L$41,$AB404),$AC404&lt;=INDEX(Paramètres!$M$7:$M$41,$AB404)),OR($AC404&gt;=INDEX(Paramètres!$L$7:$L$41,$AB404),$AC404&lt;=INDEX(Paramètres!$M$7:$M$41,$AB404))))),1,0))</f>
        <v>0</v>
      </c>
      <c r="AE404" s="46">
        <f>IF($X404="",0,IF(INDEX(Fertilisants!$C$6:$C$45,$X404)="Oui",1,0))</f>
        <v>0</v>
      </c>
      <c r="AF404" s="46" t="str">
        <f t="shared" si="52"/>
        <v/>
      </c>
      <c r="AG404" s="46" t="str">
        <f t="shared" si="53"/>
        <v/>
      </c>
      <c r="AH404" s="46" t="str">
        <f t="shared" si="54"/>
        <v/>
      </c>
      <c r="AI404" s="46" t="str">
        <f t="shared" si="55"/>
        <v/>
      </c>
    </row>
    <row r="405" spans="1:35" ht="18" customHeight="1" x14ac:dyDescent="0.25">
      <c r="A405" s="42" t="str">
        <f>IF(B405="","",COUNT($B$6:B405))</f>
        <v/>
      </c>
      <c r="B405" s="26"/>
      <c r="C405" s="5"/>
      <c r="D405" s="28" t="str">
        <f>IF($W405="","",INDEX(Îlots!$N$6:$N$65,$W405))</f>
        <v/>
      </c>
      <c r="E405" s="5"/>
      <c r="F405" s="5"/>
      <c r="G405" s="30" t="str">
        <f>IF($X405="","",INDEX(Fertilisants!$B$6:$B$45,$X405))</f>
        <v/>
      </c>
      <c r="H405" s="43"/>
      <c r="I405" s="44"/>
      <c r="J405" s="30" t="str">
        <f>IF($X405="","",INDEX(Fertilisants!$D$6:$D$45,$X405))</f>
        <v/>
      </c>
      <c r="K405" s="35" t="str">
        <f t="shared" si="48"/>
        <v/>
      </c>
      <c r="L405" s="36" t="str">
        <f>IF(OR($I405="",$X405=""),"",$I405*N(INDEX(Fertilisants!$E$6:$E$45,$X405)))</f>
        <v/>
      </c>
      <c r="M405" s="36" t="str">
        <f>IF(OR($I405="",$X405=""),"",$I405*N(INDEX(Fertilisants!$G$6:$G$45,$X405)))</f>
        <v/>
      </c>
      <c r="N405" s="36" t="str">
        <f>IF(OR($I405="",$X405=""),"",$I405*N(INDEX(Fertilisants!$H$6:$H$45,$X405)))</f>
        <v/>
      </c>
      <c r="O405" s="36" t="str">
        <f>IF(OR($I405="",$X405=""),"",$I405*N(INDEX(Fertilisants!$I$6:$I$45,$X405)))</f>
        <v/>
      </c>
      <c r="P405" s="36" t="str">
        <f t="shared" si="49"/>
        <v/>
      </c>
      <c r="Q405" s="5"/>
      <c r="R405" s="5"/>
      <c r="S405" s="8"/>
      <c r="T405" s="45" t="str">
        <f t="shared" si="50"/>
        <v/>
      </c>
      <c r="U405" s="5"/>
      <c r="W405" s="46" t="str">
        <f>IF($C405="","",IFERROR(MATCH($C405,Îlots!$C$6:$C$65,0),""))</f>
        <v/>
      </c>
      <c r="X405" s="46" t="str">
        <f>IF($F405="","",IFERROR(MATCH($F405,Fertilisants!$A$6:$A$45,0),""))</f>
        <v/>
      </c>
      <c r="Y405" s="46" t="str">
        <f>IF($W405="","",INDEX(Îlots!$D$6:$D$65,$W405))</f>
        <v/>
      </c>
      <c r="Z405" s="46" t="str">
        <f>IF($W405="","",INDEX(Îlots!$F$6:$F$65,$W405))</f>
        <v/>
      </c>
      <c r="AA405" s="46" t="str">
        <f>IF($W405="","",IF($E405=ApportCouvert,OccCouvert,INDEX(Îlots!$O$6:$O$65,$W405)))</f>
        <v/>
      </c>
      <c r="AB405" s="46" t="str">
        <f>IF(OR($AA405="",$G405="",$Z405="Non"),"",IFERROR(MATCH($AA405&amp;" | "&amp;$G405,Paramètres!$I$7:$I$41,0),""))</f>
        <v/>
      </c>
      <c r="AC405" s="46" t="str">
        <f t="shared" si="51"/>
        <v/>
      </c>
      <c r="AD405" s="46">
        <f>IF(OR($AB405="",$AC405=""),0,IF(OR(AND(INDEX(Paramètres!$J$7:$J$41,$AB405)&gt;0,IF(INDEX(Paramètres!$J$7:$J$41,$AB405)&lt;=INDEX(Paramètres!$K$7:$K$41,$AB405),AND($AC405&gt;=INDEX(Paramètres!$J$7:$J$41,$AB405),$AC405&lt;=INDEX(Paramètres!$K$7:$K$41,$AB405)),OR($AC405&gt;=INDEX(Paramètres!$J$7:$J$41,$AB405),$AC405&lt;=INDEX(Paramètres!$K$7:$K$41,$AB405)))),AND(INDEX(Paramètres!$L$7:$L$41,$AB405)&gt;0,IF(INDEX(Paramètres!$L$7:$L$41,$AB405)&lt;=INDEX(Paramètres!$M$7:$M$41,$AB405),AND($AC405&gt;=INDEX(Paramètres!$L$7:$L$41,$AB405),$AC405&lt;=INDEX(Paramètres!$M$7:$M$41,$AB405)),OR($AC405&gt;=INDEX(Paramètres!$L$7:$L$41,$AB405),$AC405&lt;=INDEX(Paramètres!$M$7:$M$41,$AB405))))),1,0))</f>
        <v>0</v>
      </c>
      <c r="AE405" s="46">
        <f>IF($X405="",0,IF(INDEX(Fertilisants!$C$6:$C$45,$X405)="Oui",1,0))</f>
        <v>0</v>
      </c>
      <c r="AF405" s="46" t="str">
        <f t="shared" si="52"/>
        <v/>
      </c>
      <c r="AG405" s="46" t="str">
        <f t="shared" si="53"/>
        <v/>
      </c>
      <c r="AH405" s="46" t="str">
        <f t="shared" si="54"/>
        <v/>
      </c>
      <c r="AI405" s="46" t="str">
        <f t="shared" si="55"/>
        <v/>
      </c>
    </row>
  </sheetData>
  <autoFilter ref="A5:U405" xr:uid="{00000000-0009-0000-0000-000003000000}"/>
  <mergeCells count="7">
    <mergeCell ref="W4:AI4"/>
    <mergeCell ref="T4:U4"/>
    <mergeCell ref="F4:G4"/>
    <mergeCell ref="H4:K4"/>
    <mergeCell ref="L4:P4"/>
    <mergeCell ref="A4:E4"/>
    <mergeCell ref="Q4:S4"/>
  </mergeCells>
  <conditionalFormatting sqref="A6:S405">
    <cfRule type="expression" dxfId="26" priority="4">
      <formula>OR($T6="Sol interdit",$T6="Période d'interdiction")</formula>
    </cfRule>
  </conditionalFormatting>
  <conditionalFormatting sqref="H6:H405">
    <cfRule type="expression" dxfId="25" priority="5">
      <formula>$T6="Surface &gt; îlot"</formula>
    </cfRule>
  </conditionalFormatting>
  <conditionalFormatting sqref="T6:T405">
    <cfRule type="expression" dxfId="24" priority="1" stopIfTrue="1">
      <formula>OR(T6="Sol interdit",T6="Période d'interdiction")</formula>
    </cfRule>
    <cfRule type="expression" dxfId="23" priority="2" stopIfTrue="1">
      <formula>OR(T6="Conforme")</formula>
    </cfRule>
    <cfRule type="expression" dxfId="22" priority="3" stopIfTrue="1">
      <formula>T6&lt;&gt;""</formula>
    </cfRule>
  </conditionalFormatting>
  <dataValidations count="9">
    <dataValidation type="date" allowBlank="1" showInputMessage="1" showErrorMessage="1" errorTitle="Date non valide" error="Saisissez une date valide (jj/mm/aaaa)." promptTitle="Date d'épandage" prompt="Date du chantier (jj/mm/aaaa)." sqref="B6:B405" xr:uid="{00000000-0002-0000-0300-000000000000}">
      <formula1>36526</formula1>
      <formula2>73051</formula2>
    </dataValidation>
    <dataValidation type="list" allowBlank="1" showErrorMessage="1" errorTitle="Valeur non autorisée" error="Choisissez une valeur dans la liste déroulante." sqref="C6:C405" xr:uid="{00000000-0002-0000-0300-000001000000}">
      <formula1>ListeIlots</formula1>
    </dataValidation>
    <dataValidation type="list" allowBlank="1" showInputMessage="1" showErrorMessage="1" errorTitle="Valeur non autorisée" error="Choisissez une valeur dans la liste déroulante." promptTitle="Apport réalisé sur" prompt="« Couvert d'interculture » applique le calendrier des couverts ; sinon celui de la culture de l'îlot." sqref="E6:E405" xr:uid="{00000000-0002-0000-0300-000002000000}">
      <formula1>ListeApportSur</formula1>
    </dataValidation>
    <dataValidation type="list" allowBlank="1" showErrorMessage="1" errorTitle="Valeur non autorisée" error="Choisissez une valeur dans la liste déroulante." sqref="F6:F405" xr:uid="{00000000-0002-0000-0300-000003000000}">
      <formula1>ListeFertilisants</formula1>
    </dataValidation>
    <dataValidation type="decimal" allowBlank="1" showErrorMessage="1" errorTitle="Valeur non valide" error="Surface en hectares." sqref="H6:H405" xr:uid="{00000000-0002-0000-0300-000004000000}">
      <formula1>0</formula1>
      <formula2>10000</formula2>
    </dataValidation>
    <dataValidation type="decimal" allowBlank="1" showInputMessage="1" showErrorMessage="1" errorTitle="Valeur non valide" error="Dose par hectare, dans l'unité du fertilisant (t, m³, kg ou L)." promptTitle="Dose" prompt="Quantité de produit brut apportée par hectare, dans l'unité définie dans l'onglet Fertilisants." sqref="I6:I405" xr:uid="{00000000-0002-0000-0300-000005000000}">
      <formula1>0</formula1>
      <formula2>100000</formula2>
    </dataValidation>
    <dataValidation type="list" allowBlank="1" showInputMessage="1" showErrorMessage="1" errorTitle="Valeur non autorisée" error="Choisissez une valeur dans la liste déroulante." promptTitle="État du sol" prompt="Épandage interdit sur sol enneigé, détrempé ou inondé. Sur sol gelé, seuls les fumiers compacts et composts (types 0 et Ia) sont admis." sqref="Q6:Q405" xr:uid="{00000000-0002-0000-0300-000006000000}">
      <formula1>ListeEtatsSol</formula1>
    </dataValidation>
    <dataValidation type="list" allowBlank="1" showErrorMessage="1" errorTitle="Valeur non autorisée" error="Choisissez une valeur dans la liste déroulante." sqref="R6:R405" xr:uid="{00000000-0002-0000-0300-000007000000}">
      <formula1>ListeMateriel</formula1>
    </dataValidation>
    <dataValidation type="decimal" allowBlank="1" showInputMessage="1" showErrorMessage="1" errorTitle="Valeur non valide" error="Délai en heures (0 à 720)." promptTitle="Enfouissement" prompt="Laisser vide en l'absence d'enfouissement." sqref="S6:S405" xr:uid="{00000000-0002-0000-0300-000008000000}">
      <formula1>0</formula1>
      <formula2>720</formula2>
    </dataValidation>
  </dataValidations>
  <printOptions horizontalCentered="1"/>
  <pageMargins left="0.4" right="0.4" top="0.5" bottom="0.5" header="0.5" footer="0.5"/>
  <pageSetup paperSize="9" fitToHeight="0" orientation="landscape"/>
  <headerFooter>
    <oddFooter>&amp;L&amp;8 Cahier d'épandage – &amp;A&amp;R&amp;8 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E8A6E"/>
    <pageSetUpPr fitToPage="1"/>
  </sheetPr>
  <dimension ref="A1:P88"/>
  <sheetViews>
    <sheetView showGridLines="0" workbookViewId="0">
      <pane ySplit="3" topLeftCell="A4" activePane="bottomLeft" state="frozen"/>
      <selection pane="bottomLeft"/>
    </sheetView>
  </sheetViews>
  <sheetFormatPr baseColWidth="10" defaultColWidth="9.140625" defaultRowHeight="15" x14ac:dyDescent="0.25"/>
  <cols>
    <col min="1" max="1" width="2" customWidth="1"/>
    <col min="2" max="2" width="27" customWidth="1"/>
    <col min="3" max="3" width="10" customWidth="1"/>
    <col min="4" max="4" width="20" customWidth="1"/>
    <col min="5" max="5" width="10" customWidth="1"/>
    <col min="6" max="6" width="11" customWidth="1"/>
    <col min="7" max="9" width="12" customWidth="1"/>
    <col min="10" max="11" width="11" customWidth="1"/>
    <col min="12" max="15" width="10" customWidth="1"/>
    <col min="16" max="16" width="18" customWidth="1"/>
  </cols>
  <sheetData>
    <row r="1" spans="1:16" ht="30" customHeight="1" x14ac:dyDescent="0.25">
      <c r="A1" s="20" t="s">
        <v>255</v>
      </c>
    </row>
    <row r="2" spans="1:16" x14ac:dyDescent="0.25">
      <c r="A2" s="21" t="str">
        <f>"Synthèse automatique – campagne "&amp;(AnneeRecolte-1)&amp;"-"&amp;AnneeRecolte&amp;" (récolte "&amp;AnneeRecolte&amp;")"</f>
        <v>Synthèse automatique – campagne 2026-2027 (récolte 2027)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4" spans="1:16" ht="20.100000000000001" customHeight="1" x14ac:dyDescent="0.25">
      <c r="B4" s="91" t="s">
        <v>256</v>
      </c>
      <c r="C4" s="92"/>
      <c r="D4" s="91" t="s">
        <v>257</v>
      </c>
      <c r="E4" s="92"/>
      <c r="F4" s="91" t="s">
        <v>258</v>
      </c>
      <c r="G4" s="92"/>
      <c r="H4" s="92"/>
      <c r="I4" s="91" t="s">
        <v>259</v>
      </c>
      <c r="J4" s="92"/>
      <c r="K4" s="92"/>
      <c r="L4" s="91" t="s">
        <v>260</v>
      </c>
      <c r="M4" s="92"/>
      <c r="N4" s="91" t="s">
        <v>261</v>
      </c>
      <c r="O4" s="92"/>
      <c r="P4" s="92"/>
    </row>
    <row r="5" spans="1:16" ht="21.95" customHeight="1" x14ac:dyDescent="0.25">
      <c r="B5" s="87">
        <f>COUNT(Registre!$B$6:$B$405)</f>
        <v>26</v>
      </c>
      <c r="C5" s="88"/>
      <c r="D5" s="89">
        <f>SUM(Registre!$P$6:$P$405)</f>
        <v>18135.07</v>
      </c>
      <c r="E5" s="88"/>
      <c r="F5" s="94">
        <f>IFERROR(SUMIFS(Registre!$P$6:$P$405,Registre!$AE$6:$AE$405,1)/SAU,0)</f>
        <v>119.12990033222592</v>
      </c>
      <c r="G5" s="88"/>
      <c r="H5" s="88"/>
      <c r="I5" s="87">
        <f>SUMPRODUCT((Registre!$T$6:$T$405&lt;&gt;"")*(Registre!$T$6:$T$405&lt;&gt;"Conforme"))</f>
        <v>2</v>
      </c>
      <c r="J5" s="88"/>
      <c r="K5" s="88"/>
      <c r="L5" s="87">
        <f>COUNTIF($P$29:$P$88,"Au-delà du PPF")</f>
        <v>1</v>
      </c>
      <c r="M5" s="88"/>
      <c r="N5" s="95">
        <f>SUM(Fertilisants!$O$6:$O$45)</f>
        <v>11634.409999999998</v>
      </c>
      <c r="O5" s="88"/>
      <c r="P5" s="88"/>
    </row>
    <row r="6" spans="1:16" ht="21.95" customHeight="1" x14ac:dyDescent="0.25"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</row>
    <row r="7" spans="1:16" ht="18" customHeight="1" x14ac:dyDescent="0.25">
      <c r="B7" s="82" t="str">
        <f>"sur la campagne "&amp;(AnneeRecolte-1)&amp;"-"&amp;AnneeRecolte</f>
        <v>sur la campagne 2026-2027</v>
      </c>
      <c r="C7" s="83"/>
      <c r="D7" s="82" t="str">
        <f>"soit "&amp;ROUND(IFERROR(SUM(Registre!$P$6:$P$405)/SAU,0),0)&amp;" kg N/ha SAU"</f>
        <v>soit 241 kg N/ha SAU</v>
      </c>
      <c r="E7" s="83"/>
      <c r="F7" s="82" t="str">
        <f>"Plafond : "&amp;PlafondN&amp;" kg N/ha SAU"</f>
        <v>Plafond : 170 kg N/ha SAU</v>
      </c>
      <c r="G7" s="83"/>
      <c r="H7" s="83"/>
      <c r="I7" s="82" t="str">
        <f>"signalés par la colonne Contrôle"</f>
        <v>signalés par la colonne Contrôle</v>
      </c>
      <c r="J7" s="83"/>
      <c r="K7" s="83"/>
      <c r="L7" s="82" t="str">
        <f>"sur "&amp;COUNTIF($B$29:$B$88,"?*")&amp;" îlots suivis"</f>
        <v>sur 8 îlots suivis</v>
      </c>
      <c r="M7" s="83"/>
      <c r="N7" s="82" t="str">
        <f>"engrais et produits achetés"</f>
        <v>engrais et produits achetés</v>
      </c>
      <c r="O7" s="83"/>
      <c r="P7" s="83"/>
    </row>
    <row r="9" spans="1:16" ht="21.95" customHeight="1" x14ac:dyDescent="0.25">
      <c r="B9" s="72" t="s">
        <v>262</v>
      </c>
      <c r="C9" s="73"/>
      <c r="D9" s="73"/>
      <c r="E9" s="73"/>
      <c r="F9" s="73"/>
      <c r="H9" s="72" t="s">
        <v>263</v>
      </c>
      <c r="I9" s="73"/>
      <c r="J9" s="73"/>
      <c r="K9" s="73"/>
      <c r="L9" s="73"/>
      <c r="M9" s="73"/>
      <c r="N9" s="73"/>
      <c r="O9" s="73"/>
      <c r="P9" s="73"/>
    </row>
    <row r="10" spans="1:16" ht="30" customHeight="1" x14ac:dyDescent="0.25">
      <c r="B10" s="78" t="s">
        <v>264</v>
      </c>
      <c r="C10" s="79"/>
      <c r="D10" s="79"/>
      <c r="E10" s="86">
        <f>SAU</f>
        <v>75.25</v>
      </c>
      <c r="F10" s="81"/>
      <c r="H10" s="47" t="s">
        <v>265</v>
      </c>
      <c r="I10" s="47" t="s">
        <v>266</v>
      </c>
      <c r="J10" s="47" t="s">
        <v>267</v>
      </c>
      <c r="K10" s="47" t="s">
        <v>268</v>
      </c>
    </row>
    <row r="11" spans="1:16" ht="17.100000000000001" customHeight="1" x14ac:dyDescent="0.25">
      <c r="B11" s="78" t="s">
        <v>269</v>
      </c>
      <c r="C11" s="79"/>
      <c r="D11" s="79"/>
      <c r="E11" s="85">
        <f>SUMIFS(Registre!$P$6:$P$405,Registre!$AE$6:$AE$405,1)</f>
        <v>8964.5249999999996</v>
      </c>
      <c r="F11" s="81"/>
      <c r="H11" s="28" t="str">
        <f>CHOOSE(MONTH(DATE(AnneeRecolte-1,9,1)),"janv.","févr.","mars","avr.","mai","juin","juil.","août","sept.","oct.","nov.","déc.")&amp;" "&amp;YEAR(DATE(AnneeRecolte-1,9,1))</f>
        <v>sept. 2026</v>
      </c>
      <c r="I11" s="36">
        <f>SUMIFS(Registre!$P$6:$P$405,Registre!$AF$6:$AF$405,"Organique",Registre!$B$6:$B$405,"&gt;="&amp;DATE(AnneeRecolte-1,9,1),Registre!$B$6:$B$405,"&lt;"&amp;DATE(AnneeRecolte-1,10,1))</f>
        <v>2773.7249999999999</v>
      </c>
      <c r="J11" s="36">
        <f>SUMIFS(Registre!$P$6:$P$405,Registre!$AF$6:$AF$405,"Minéral",Registre!$B$6:$B$405,"&gt;="&amp;DATE(AnneeRecolte-1,9,1),Registre!$B$6:$B$405,"&lt;"&amp;DATE(AnneeRecolte-1,10,1))</f>
        <v>0</v>
      </c>
      <c r="K11" s="36">
        <f t="shared" ref="K11:K22" si="0">I11+J11</f>
        <v>2773.7249999999999</v>
      </c>
    </row>
    <row r="12" spans="1:16" ht="17.100000000000001" customHeight="1" x14ac:dyDescent="0.25">
      <c r="B12" s="78" t="s">
        <v>270</v>
      </c>
      <c r="C12" s="79"/>
      <c r="D12" s="79"/>
      <c r="E12" s="80">
        <f>IFERROR(E11/E10,0)</f>
        <v>119.12990033222592</v>
      </c>
      <c r="F12" s="81"/>
      <c r="H12" s="28" t="str">
        <f>CHOOSE(MONTH(DATE(AnneeRecolte-1,10,1)),"janv.","févr.","mars","avr.","mai","juin","juil.","août","sept.","oct.","nov.","déc.")&amp;" "&amp;YEAR(DATE(AnneeRecolte-1,10,1))</f>
        <v>oct. 2026</v>
      </c>
      <c r="I12" s="36">
        <f>SUMIFS(Registre!$P$6:$P$405,Registre!$AF$6:$AF$405,"Organique",Registre!$B$6:$B$405,"&gt;="&amp;DATE(AnneeRecolte-1,10,1),Registre!$B$6:$B$405,"&lt;"&amp;DATE(AnneeRecolte-1,11,1))</f>
        <v>1993.75</v>
      </c>
      <c r="J12" s="36">
        <f>SUMIFS(Registre!$P$6:$P$405,Registre!$AF$6:$AF$405,"Minéral",Registre!$B$6:$B$405,"&gt;="&amp;DATE(AnneeRecolte-1,10,1),Registre!$B$6:$B$405,"&lt;"&amp;DATE(AnneeRecolte-1,11,1))</f>
        <v>0</v>
      </c>
      <c r="K12" s="36">
        <f t="shared" si="0"/>
        <v>1993.75</v>
      </c>
    </row>
    <row r="13" spans="1:16" ht="17.100000000000001" customHeight="1" x14ac:dyDescent="0.25">
      <c r="B13" s="78" t="s">
        <v>271</v>
      </c>
      <c r="C13" s="79"/>
      <c r="D13" s="79"/>
      <c r="E13" s="90">
        <f>PlafondN</f>
        <v>170</v>
      </c>
      <c r="F13" s="81"/>
      <c r="H13" s="28" t="str">
        <f>CHOOSE(MONTH(DATE(AnneeRecolte-1,11,1)),"janv.","févr.","mars","avr.","mai","juin","juil.","août","sept.","oct.","nov.","déc.")&amp;" "&amp;YEAR(DATE(AnneeRecolte-1,11,1))</f>
        <v>nov. 2026</v>
      </c>
      <c r="I13" s="36">
        <f>SUMIFS(Registre!$P$6:$P$405,Registre!$AF$6:$AF$405,"Organique",Registre!$B$6:$B$405,"&gt;="&amp;DATE(AnneeRecolte-1,11,1),Registre!$B$6:$B$405,"&lt;"&amp;DATE(AnneeRecolte-1,12,1))</f>
        <v>742</v>
      </c>
      <c r="J13" s="36">
        <f>SUMIFS(Registre!$P$6:$P$405,Registre!$AF$6:$AF$405,"Minéral",Registre!$B$6:$B$405,"&gt;="&amp;DATE(AnneeRecolte-1,11,1),Registre!$B$6:$B$405,"&lt;"&amp;DATE(AnneeRecolte-1,12,1))</f>
        <v>0</v>
      </c>
      <c r="K13" s="36">
        <f t="shared" si="0"/>
        <v>742</v>
      </c>
    </row>
    <row r="14" spans="1:16" ht="17.100000000000001" customHeight="1" x14ac:dyDescent="0.25">
      <c r="B14" s="78" t="s">
        <v>272</v>
      </c>
      <c r="C14" s="79"/>
      <c r="D14" s="79"/>
      <c r="E14" s="84">
        <f>IFERROR(E12/E13,0)</f>
        <v>0.70076411960132889</v>
      </c>
      <c r="F14" s="81"/>
      <c r="H14" s="28" t="str">
        <f>CHOOSE(MONTH(DATE(AnneeRecolte-1,12,1)),"janv.","févr.","mars","avr.","mai","juin","juil.","août","sept.","oct.","nov.","déc.")&amp;" "&amp;YEAR(DATE(AnneeRecolte-1,12,1))</f>
        <v>déc. 2026</v>
      </c>
      <c r="I14" s="36">
        <f>SUMIFS(Registre!$P$6:$P$405,Registre!$AF$6:$AF$405,"Organique",Registre!$B$6:$B$405,"&gt;="&amp;DATE(AnneeRecolte-1,12,1),Registre!$B$6:$B$405,"&lt;"&amp;DATE(AnneeRecolte-1,13,1))</f>
        <v>0</v>
      </c>
      <c r="J14" s="36">
        <f>SUMIFS(Registre!$P$6:$P$405,Registre!$AF$6:$AF$405,"Minéral",Registre!$B$6:$B$405,"&gt;="&amp;DATE(AnneeRecolte-1,12,1),Registre!$B$6:$B$405,"&lt;"&amp;DATE(AnneeRecolte-1,13,1))</f>
        <v>0</v>
      </c>
      <c r="K14" s="36">
        <f t="shared" si="0"/>
        <v>0</v>
      </c>
    </row>
    <row r="15" spans="1:16" ht="17.100000000000001" customHeight="1" x14ac:dyDescent="0.25">
      <c r="B15" s="78" t="s">
        <v>273</v>
      </c>
      <c r="C15" s="79"/>
      <c r="D15" s="79"/>
      <c r="E15" s="85">
        <f>MAX(0,E13*E10-E11)</f>
        <v>3827.9750000000004</v>
      </c>
      <c r="F15" s="81"/>
      <c r="H15" s="28" t="str">
        <f>CHOOSE(MONTH(DATE(AnneeRecolte-1,13,1)),"janv.","févr.","mars","avr.","mai","juin","juil.","août","sept.","oct.","nov.","déc.")&amp;" "&amp;YEAR(DATE(AnneeRecolte-1,13,1))</f>
        <v>janv. 2027</v>
      </c>
      <c r="I15" s="36">
        <f>SUMIFS(Registre!$P$6:$P$405,Registre!$AF$6:$AF$405,"Organique",Registre!$B$6:$B$405,"&gt;="&amp;DATE(AnneeRecolte-1,13,1),Registre!$B$6:$B$405,"&lt;"&amp;DATE(AnneeRecolte-1,14,1))</f>
        <v>236.25</v>
      </c>
      <c r="J15" s="36">
        <f>SUMIFS(Registre!$P$6:$P$405,Registre!$AF$6:$AF$405,"Minéral",Registre!$B$6:$B$405,"&gt;="&amp;DATE(AnneeRecolte-1,13,1),Registre!$B$6:$B$405,"&lt;"&amp;DATE(AnneeRecolte-1,14,1))</f>
        <v>0</v>
      </c>
      <c r="K15" s="36">
        <f t="shared" si="0"/>
        <v>236.25</v>
      </c>
    </row>
    <row r="16" spans="1:16" ht="17.100000000000001" customHeight="1" x14ac:dyDescent="0.25">
      <c r="B16" s="78" t="s">
        <v>274</v>
      </c>
      <c r="C16" s="79"/>
      <c r="D16" s="79"/>
      <c r="E16" s="96" t="str">
        <f>IF(E10=0,"SAU à renseigner",IF(E12&lt;=E13,"Sous le plafond","Plafond dépassé"))</f>
        <v>Sous le plafond</v>
      </c>
      <c r="F16" s="81"/>
      <c r="H16" s="28" t="str">
        <f>CHOOSE(MONTH(DATE(AnneeRecolte-1,14,1)),"janv.","févr.","mars","avr.","mai","juin","juil.","août","sept.","oct.","nov.","déc.")&amp;" "&amp;YEAR(DATE(AnneeRecolte-1,14,1))</f>
        <v>févr. 2027</v>
      </c>
      <c r="I16" s="36">
        <f>SUMIFS(Registre!$P$6:$P$405,Registre!$AF$6:$AF$405,"Organique",Registre!$B$6:$B$405,"&gt;="&amp;DATE(AnneeRecolte-1,14,1),Registre!$B$6:$B$405,"&lt;"&amp;DATE(AnneeRecolte-1,15,1))</f>
        <v>0</v>
      </c>
      <c r="J16" s="36">
        <f>SUMIFS(Registre!$P$6:$P$405,Registre!$AF$6:$AF$405,"Minéral",Registre!$B$6:$B$405,"&gt;="&amp;DATE(AnneeRecolte-1,14,1),Registre!$B$6:$B$405,"&lt;"&amp;DATE(AnneeRecolte-1,15,1))</f>
        <v>1527.7950000000001</v>
      </c>
      <c r="K16" s="36">
        <f t="shared" si="0"/>
        <v>1527.7950000000001</v>
      </c>
    </row>
    <row r="17" spans="2:16" ht="17.100000000000001" customHeight="1" x14ac:dyDescent="0.25">
      <c r="B17" s="48" t="s">
        <v>275</v>
      </c>
      <c r="H17" s="28" t="str">
        <f>CHOOSE(MONTH(DATE(AnneeRecolte-1,15,1)),"janv.","févr.","mars","avr.","mai","juin","juil.","août","sept.","oct.","nov.","déc.")&amp;" "&amp;YEAR(DATE(AnneeRecolte-1,15,1))</f>
        <v>mars 2027</v>
      </c>
      <c r="I17" s="36">
        <f>SUMIFS(Registre!$P$6:$P$405,Registre!$AF$6:$AF$405,"Organique",Registre!$B$6:$B$405,"&gt;="&amp;DATE(AnneeRecolte-1,15,1),Registre!$B$6:$B$405,"&lt;"&amp;DATE(AnneeRecolte-1,16,1))</f>
        <v>3727.2</v>
      </c>
      <c r="J17" s="36">
        <f>SUMIFS(Registre!$P$6:$P$405,Registre!$AF$6:$AF$405,"Minéral",Registre!$B$6:$B$405,"&gt;="&amp;DATE(AnneeRecolte-1,15,1),Registre!$B$6:$B$405,"&lt;"&amp;DATE(AnneeRecolte-1,16,1))</f>
        <v>1853.88</v>
      </c>
      <c r="K17" s="36">
        <f t="shared" si="0"/>
        <v>5581.08</v>
      </c>
    </row>
    <row r="18" spans="2:16" ht="17.100000000000001" customHeight="1" x14ac:dyDescent="0.25">
      <c r="B18" s="78" t="s">
        <v>276</v>
      </c>
      <c r="C18" s="79"/>
      <c r="D18" s="79"/>
      <c r="E18" s="85">
        <f>'Échanges et stockage'!$A$5</f>
        <v>1850.625</v>
      </c>
      <c r="F18" s="81"/>
      <c r="H18" s="28" t="str">
        <f>CHOOSE(MONTH(DATE(AnneeRecolte-1,16,1)),"janv.","févr.","mars","avr.","mai","juin","juil.","août","sept.","oct.","nov.","déc.")&amp;" "&amp;YEAR(DATE(AnneeRecolte-1,16,1))</f>
        <v>avr. 2027</v>
      </c>
      <c r="I18" s="36">
        <f>SUMIFS(Registre!$P$6:$P$405,Registre!$AF$6:$AF$405,"Organique",Registre!$B$6:$B$405,"&gt;="&amp;DATE(AnneeRecolte-1,16,1),Registre!$B$6:$B$405,"&lt;"&amp;DATE(AnneeRecolte-1,17,1))</f>
        <v>1749</v>
      </c>
      <c r="J18" s="36">
        <f>SUMIFS(Registre!$P$6:$P$405,Registre!$AF$6:$AF$405,"Minéral",Registre!$B$6:$B$405,"&gt;="&amp;DATE(AnneeRecolte-1,16,1),Registre!$B$6:$B$405,"&lt;"&amp;DATE(AnneeRecolte-1,17,1))</f>
        <v>1505.7</v>
      </c>
      <c r="K18" s="36">
        <f t="shared" si="0"/>
        <v>3254.7</v>
      </c>
    </row>
    <row r="19" spans="2:16" ht="17.100000000000001" customHeight="1" x14ac:dyDescent="0.25">
      <c r="B19" s="78" t="s">
        <v>277</v>
      </c>
      <c r="C19" s="79"/>
      <c r="D19" s="79"/>
      <c r="E19" s="85">
        <f>'Échanges et stockage'!$C$5</f>
        <v>660</v>
      </c>
      <c r="F19" s="81"/>
      <c r="H19" s="28" t="str">
        <f>CHOOSE(MONTH(DATE(AnneeRecolte-1,17,1)),"janv.","févr.","mars","avr.","mai","juin","juil.","août","sept.","oct.","nov.","déc.")&amp;" "&amp;YEAR(DATE(AnneeRecolte-1,17,1))</f>
        <v>mai 2027</v>
      </c>
      <c r="I19" s="36">
        <f>SUMIFS(Registre!$P$6:$P$405,Registre!$AF$6:$AF$405,"Organique",Registre!$B$6:$B$405,"&gt;="&amp;DATE(AnneeRecolte-1,17,1),Registre!$B$6:$B$405,"&lt;"&amp;DATE(AnneeRecolte-1,18,1))</f>
        <v>0</v>
      </c>
      <c r="J19" s="36">
        <f>SUMIFS(Registre!$P$6:$P$405,Registre!$AF$6:$AF$405,"Minéral",Registre!$B$6:$B$405,"&gt;="&amp;DATE(AnneeRecolte-1,17,1),Registre!$B$6:$B$405,"&lt;"&amp;DATE(AnneeRecolte-1,18,1))</f>
        <v>1682.77</v>
      </c>
      <c r="K19" s="36">
        <f t="shared" si="0"/>
        <v>1682.77</v>
      </c>
    </row>
    <row r="20" spans="2:16" ht="17.100000000000001" customHeight="1" x14ac:dyDescent="0.25">
      <c r="B20" s="78" t="s">
        <v>278</v>
      </c>
      <c r="C20" s="79"/>
      <c r="D20" s="79"/>
      <c r="E20" s="85">
        <f>'Échanges et stockage'!$D$5</f>
        <v>742.5</v>
      </c>
      <c r="F20" s="81"/>
      <c r="H20" s="28" t="str">
        <f>CHOOSE(MONTH(DATE(AnneeRecolte-1,18,1)),"janv.","févr.","mars","avr.","mai","juin","juil.","août","sept.","oct.","nov.","déc.")&amp;" "&amp;YEAR(DATE(AnneeRecolte-1,18,1))</f>
        <v>juin 2027</v>
      </c>
      <c r="I20" s="36">
        <f>SUMIFS(Registre!$P$6:$P$405,Registre!$AF$6:$AF$405,"Organique",Registre!$B$6:$B$405,"&gt;="&amp;DATE(AnneeRecolte-1,18,1),Registre!$B$6:$B$405,"&lt;"&amp;DATE(AnneeRecolte-1,19,1))</f>
        <v>343</v>
      </c>
      <c r="J20" s="36">
        <f>SUMIFS(Registre!$P$6:$P$405,Registre!$AF$6:$AF$405,"Minéral",Registre!$B$6:$B$405,"&gt;="&amp;DATE(AnneeRecolte-1,18,1),Registre!$B$6:$B$405,"&lt;"&amp;DATE(AnneeRecolte-1,19,1))</f>
        <v>0</v>
      </c>
      <c r="K20" s="36">
        <f t="shared" si="0"/>
        <v>343</v>
      </c>
    </row>
    <row r="21" spans="2:16" ht="17.100000000000001" customHeight="1" x14ac:dyDescent="0.25">
      <c r="B21" s="78" t="s">
        <v>279</v>
      </c>
      <c r="C21" s="79"/>
      <c r="D21" s="79"/>
      <c r="E21" s="97">
        <f>'Échanges et stockage'!$F$5</f>
        <v>1</v>
      </c>
      <c r="F21" s="81"/>
      <c r="H21" s="28" t="str">
        <f>CHOOSE(MONTH(DATE(AnneeRecolte-1,19,1)),"janv.","févr.","mars","avr.","mai","juin","juil.","août","sept.","oct.","nov.","déc.")&amp;" "&amp;YEAR(DATE(AnneeRecolte-1,19,1))</f>
        <v>juil. 2027</v>
      </c>
      <c r="I21" s="36">
        <f>SUMIFS(Registre!$P$6:$P$405,Registre!$AF$6:$AF$405,"Organique",Registre!$B$6:$B$405,"&gt;="&amp;DATE(AnneeRecolte-1,19,1),Registre!$B$6:$B$405,"&lt;"&amp;DATE(AnneeRecolte-1,20,1))</f>
        <v>0</v>
      </c>
      <c r="J21" s="36">
        <f>SUMIFS(Registre!$P$6:$P$405,Registre!$AF$6:$AF$405,"Minéral",Registre!$B$6:$B$405,"&gt;="&amp;DATE(AnneeRecolte-1,19,1),Registre!$B$6:$B$405,"&lt;"&amp;DATE(AnneeRecolte-1,20,1))</f>
        <v>0</v>
      </c>
      <c r="K21" s="36">
        <f t="shared" si="0"/>
        <v>0</v>
      </c>
    </row>
    <row r="22" spans="2:16" ht="17.100000000000001" customHeight="1" x14ac:dyDescent="0.25">
      <c r="H22" s="28" t="str">
        <f>CHOOSE(MONTH(DATE(AnneeRecolte-1,20,1)),"janv.","févr.","mars","avr.","mai","juin","juil.","août","sept.","oct.","nov.","déc.")&amp;" "&amp;YEAR(DATE(AnneeRecolte-1,20,1))</f>
        <v>août 2027</v>
      </c>
      <c r="I22" s="36">
        <f>SUMIFS(Registre!$P$6:$P$405,Registre!$AF$6:$AF$405,"Organique",Registre!$B$6:$B$405,"&gt;="&amp;DATE(AnneeRecolte-1,20,1),Registre!$B$6:$B$405,"&lt;"&amp;DATE(AnneeRecolte-1,21,1))</f>
        <v>0</v>
      </c>
      <c r="J22" s="36">
        <f>SUMIFS(Registre!$P$6:$P$405,Registre!$AF$6:$AF$405,"Minéral",Registre!$B$6:$B$405,"&gt;="&amp;DATE(AnneeRecolte-1,20,1),Registre!$B$6:$B$405,"&lt;"&amp;DATE(AnneeRecolte-1,21,1))</f>
        <v>0</v>
      </c>
      <c r="K22" s="36">
        <f t="shared" si="0"/>
        <v>0</v>
      </c>
    </row>
    <row r="23" spans="2:16" x14ac:dyDescent="0.25">
      <c r="B23" s="93" t="s">
        <v>280</v>
      </c>
      <c r="C23" s="77"/>
      <c r="D23" s="77"/>
      <c r="E23" s="77"/>
      <c r="F23" s="77"/>
      <c r="H23" s="49" t="s">
        <v>281</v>
      </c>
      <c r="I23" s="39">
        <f>SUM(I11:I22)</f>
        <v>11564.924999999999</v>
      </c>
      <c r="J23" s="39">
        <f>SUM(J11:J22)</f>
        <v>6570.1450000000004</v>
      </c>
      <c r="K23" s="39">
        <f>SUM(K11:K22)</f>
        <v>18135.07</v>
      </c>
    </row>
    <row r="24" spans="2:16" x14ac:dyDescent="0.25">
      <c r="B24" s="77"/>
      <c r="C24" s="77"/>
      <c r="D24" s="77"/>
      <c r="E24" s="77"/>
      <c r="F24" s="77"/>
    </row>
    <row r="25" spans="2:16" x14ac:dyDescent="0.25">
      <c r="B25" s="77"/>
      <c r="C25" s="77"/>
      <c r="D25" s="77"/>
      <c r="E25" s="77"/>
      <c r="F25" s="77"/>
    </row>
    <row r="26" spans="2:16" ht="21.95" customHeight="1" x14ac:dyDescent="0.25">
      <c r="B26" s="72" t="s">
        <v>282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</row>
    <row r="27" spans="2:16" ht="48" customHeight="1" x14ac:dyDescent="0.25">
      <c r="B27" s="24" t="s">
        <v>189</v>
      </c>
      <c r="C27" s="24" t="s">
        <v>62</v>
      </c>
      <c r="D27" s="24" t="s">
        <v>283</v>
      </c>
      <c r="E27" s="24" t="s">
        <v>209</v>
      </c>
      <c r="F27" s="24" t="s">
        <v>284</v>
      </c>
      <c r="G27" s="24" t="s">
        <v>285</v>
      </c>
      <c r="H27" s="24" t="s">
        <v>286</v>
      </c>
      <c r="I27" s="24" t="s">
        <v>287</v>
      </c>
      <c r="J27" s="24" t="s">
        <v>288</v>
      </c>
      <c r="K27" s="24" t="s">
        <v>289</v>
      </c>
      <c r="L27" s="24" t="s">
        <v>198</v>
      </c>
      <c r="M27" s="24" t="s">
        <v>199</v>
      </c>
      <c r="N27" s="24" t="s">
        <v>290</v>
      </c>
      <c r="O27" s="24" t="s">
        <v>291</v>
      </c>
      <c r="P27" s="24" t="s">
        <v>292</v>
      </c>
    </row>
    <row r="28" spans="2:16" ht="20.100000000000001" customHeight="1" x14ac:dyDescent="0.25">
      <c r="B28" s="50" t="s">
        <v>293</v>
      </c>
      <c r="C28" s="51">
        <f>SUM(C29:C88)</f>
        <v>75.25</v>
      </c>
      <c r="D28" s="52"/>
      <c r="E28" s="52"/>
      <c r="F28" s="53">
        <f>IFERROR(SUMPRODUCT(C29:C88,F29:F88)/SUMIFS(C29:C88,F29:F88,"&gt;0"),"")</f>
        <v>152.35548172757476</v>
      </c>
      <c r="G28" s="53">
        <f>IFERROR(SUMPRODUCT(C29:C88,G29:G88)/C28,0)</f>
        <v>153.68671096345514</v>
      </c>
      <c r="H28" s="53">
        <f>IFERROR(SUMPRODUCT(C29:C88,H29:H88)/C28,0)</f>
        <v>87.310897009966766</v>
      </c>
      <c r="I28" s="53">
        <f>IFERROR(SUMPRODUCT(C29:C88,I29:I88)/C28,0)</f>
        <v>143.70883720930232</v>
      </c>
      <c r="J28" s="54">
        <f>IF(F28="","",ROUND(I28-F28,0))</f>
        <v>-9</v>
      </c>
      <c r="K28" s="55">
        <f>IF(N(F28)=0,"",I28/F28)</f>
        <v>0.94324690900368513</v>
      </c>
      <c r="L28" s="53">
        <f>IFERROR(SUMPRODUCT(C29:C88,L29:L88)/C28,0)</f>
        <v>79.078073089700993</v>
      </c>
      <c r="M28" s="53">
        <f>IFERROR(SUMPRODUCT(C29:C88,M29:M88)/C28,0)</f>
        <v>191.20199335548173</v>
      </c>
      <c r="N28" s="56">
        <f>SUM(N29:N88)</f>
        <v>26</v>
      </c>
      <c r="O28" s="56">
        <f>SUM(O29:O88)</f>
        <v>2</v>
      </c>
      <c r="P28" s="50" t="str">
        <f>IF(COUNTIF(P29:P88,"Au-delà du PPF")=0,"Aucun dépassement",COUNTIF(P29:P88,"Au-delà du PPF")&amp;" îlot(s) au-delà")</f>
        <v>1 îlot(s) au-delà</v>
      </c>
    </row>
    <row r="29" spans="2:16" ht="17.100000000000001" customHeight="1" x14ac:dyDescent="0.25">
      <c r="B29" s="57" t="str">
        <f>IF(Îlots!$C6="","",Îlots!$C6)</f>
        <v>01 – Les Grandes Terres</v>
      </c>
      <c r="C29" s="58">
        <f>IF($B29="","",N(Îlots!$D6))</f>
        <v>12.4</v>
      </c>
      <c r="D29" s="57" t="str">
        <f>IF($B29="","",Îlots!$N6&amp;"")</f>
        <v>Blé tendre d'hiver</v>
      </c>
      <c r="E29" s="59" t="str">
        <f>IF($B29="","",Îlots!$F6&amp;"")</f>
        <v>Oui</v>
      </c>
      <c r="F29" s="60">
        <f>IF(OR($B29="",Îlots!$S6=""),"",Îlots!$S6)</f>
        <v>180</v>
      </c>
      <c r="G29" s="60">
        <f>IF(OR($B29="",N($C29)=0),"",SUMIFS(Registre!$P$6:$P$405,Registre!$C$6:$C$405,$B29,Registre!$AF$6:$AF$405,"Organique")/$C29)</f>
        <v>137.5</v>
      </c>
      <c r="H29" s="60">
        <f>IF(OR($B29="",N($C29)=0),"",SUMIFS(Registre!$P$6:$P$405,Registre!$C$6:$C$405,$B29,Registre!$AF$6:$AF$405,"Minéral")/$C29)</f>
        <v>159</v>
      </c>
      <c r="I29" s="60">
        <f>IF(OR($B29="",N($C29)=0),"",SUMIFS(Registre!$AG$6:$AG$405,Registre!$C$6:$C$405,$B29)/$C29)</f>
        <v>179.625</v>
      </c>
      <c r="J29" s="61">
        <f t="shared" ref="J29:J60" si="1">IF(OR($B29="",$F29="",$I29=""),"",ROUND($I29-$F29,0))</f>
        <v>0</v>
      </c>
      <c r="K29" s="62">
        <f t="shared" ref="K29:K60" si="2">IF(OR($B29="",N($F29)=0,$I29=""),"",$I29/$F29)</f>
        <v>0.99791666666666667</v>
      </c>
      <c r="L29" s="60">
        <f>IF(OR($B29="",N($C29)=0),"",SUMIFS(Registre!$AH$6:$AH$405,Registre!$C$6:$C$405,$B29)/$C29)</f>
        <v>70</v>
      </c>
      <c r="M29" s="60">
        <f>IF(OR($B29="",N($C29)=0),"",SUMIFS(Registre!$AI$6:$AI$405,Registre!$C$6:$C$405,$B29)/$C29)</f>
        <v>225</v>
      </c>
      <c r="N29" s="63">
        <f>IF($B29="","",COUNTIF(Registre!$C$6:$C$405,$B29))</f>
        <v>4</v>
      </c>
      <c r="O29" s="63">
        <f>IF($B29="","",SUMPRODUCT((Registre!$C$6:$C$405=$B29)*(Registre!$T$6:$T$405&lt;&gt;"")*(Registre!$T$6:$T$405&lt;&gt;"Conforme")))</f>
        <v>0</v>
      </c>
      <c r="P29" s="57" t="str">
        <f t="shared" ref="P29:P60" si="3">IF($B29="","",IF($N29=0,"Aucun apport",IF($F29="","PPF à renseigner",IF($I29&gt;$F29+0.5,"Au-delà du PPF",IF($O29&gt;0,"Apports à vérifier","Conforme")))))</f>
        <v>Conforme</v>
      </c>
    </row>
    <row r="30" spans="2:16" ht="17.100000000000001" customHeight="1" x14ac:dyDescent="0.25">
      <c r="B30" s="57" t="str">
        <f>IF(Îlots!$C7="","",Îlots!$C7)</f>
        <v>02 – Le Champ du Moulin</v>
      </c>
      <c r="C30" s="58">
        <f>IF($B30="","",N(Îlots!$D7))</f>
        <v>9.85</v>
      </c>
      <c r="D30" s="57" t="str">
        <f>IF($B30="","",Îlots!$N7&amp;"")</f>
        <v>Colza d'hiver</v>
      </c>
      <c r="E30" s="59" t="str">
        <f>IF($B30="","",Îlots!$F7&amp;"")</f>
        <v>Oui</v>
      </c>
      <c r="F30" s="60">
        <f>IF(OR($B30="",Îlots!$S7=""),"",Îlots!$S7)</f>
        <v>195</v>
      </c>
      <c r="G30" s="60">
        <f>IF(OR($B30="",N($C30)=0),"",SUMIFS(Registre!$P$6:$P$405,Registre!$C$6:$C$405,$B30,Registre!$AF$6:$AF$405,"Organique")/$C30)</f>
        <v>112.5</v>
      </c>
      <c r="H30" s="60">
        <f>IF(OR($B30="",N($C30)=0),"",SUMIFS(Registre!$P$6:$P$405,Registre!$C$6:$C$405,$B30,Registre!$AF$6:$AF$405,"Minéral")/$C30)</f>
        <v>124.19999999999999</v>
      </c>
      <c r="I30" s="60">
        <f>IF(OR($B30="",N($C30)=0),"",SUMIFS(Registre!$AG$6:$AG$405,Registre!$C$6:$C$405,$B30)/$C30)</f>
        <v>191.7</v>
      </c>
      <c r="J30" s="61">
        <f t="shared" si="1"/>
        <v>-3</v>
      </c>
      <c r="K30" s="62">
        <f t="shared" si="2"/>
        <v>0.98307692307692307</v>
      </c>
      <c r="L30" s="60">
        <f>IF(OR($B30="",N($C30)=0),"",SUMIFS(Registre!$AH$6:$AH$405,Registre!$C$6:$C$405,$B30)/$C30)</f>
        <v>62.5</v>
      </c>
      <c r="M30" s="60">
        <f>IF(OR($B30="",N($C30)=0),"",SUMIFS(Registre!$AI$6:$AI$405,Registre!$C$6:$C$405,$B30)/$C30)</f>
        <v>75</v>
      </c>
      <c r="N30" s="63">
        <f>IF($B30="","",COUNTIF(Registre!$C$6:$C$405,$B30))</f>
        <v>3</v>
      </c>
      <c r="O30" s="63">
        <f>IF($B30="","",SUMPRODUCT((Registre!$C$6:$C$405=$B30)*(Registre!$T$6:$T$405&lt;&gt;"")*(Registre!$T$6:$T$405&lt;&gt;"Conforme")))</f>
        <v>0</v>
      </c>
      <c r="P30" s="57" t="str">
        <f t="shared" si="3"/>
        <v>Conforme</v>
      </c>
    </row>
    <row r="31" spans="2:16" ht="17.100000000000001" customHeight="1" x14ac:dyDescent="0.25">
      <c r="B31" s="57" t="str">
        <f>IF(Îlots!$C8="","",Îlots!$C8)</f>
        <v>03 – La Pièce du Bas</v>
      </c>
      <c r="C31" s="58">
        <f>IF($B31="","",N(Îlots!$D8))</f>
        <v>15.2</v>
      </c>
      <c r="D31" s="57" t="str">
        <f>IF($B31="","",Îlots!$N8&amp;"")</f>
        <v>Maïs grain</v>
      </c>
      <c r="E31" s="59" t="str">
        <f>IF($B31="","",Îlots!$F8&amp;"")</f>
        <v>Oui</v>
      </c>
      <c r="F31" s="60">
        <f>IF(OR($B31="",Îlots!$S8=""),"",Îlots!$S8)</f>
        <v>170</v>
      </c>
      <c r="G31" s="60">
        <f>IF(OR($B31="",N($C31)=0),"",SUMIFS(Registre!$P$6:$P$405,Registre!$C$6:$C$405,$B31,Registre!$AF$6:$AF$405,"Organique")/$C31)</f>
        <v>226.5</v>
      </c>
      <c r="H31" s="60">
        <f>IF(OR($B31="",N($C31)=0),"",SUMIFS(Registre!$P$6:$P$405,Registre!$C$6:$C$405,$B31,Registre!$AF$6:$AF$405,"Minéral")/$C31)</f>
        <v>73.099999999999994</v>
      </c>
      <c r="I31" s="60">
        <f>IF(OR($B31="",N($C31)=0),"",SUMIFS(Registre!$AG$6:$AG$405,Registre!$C$6:$C$405,$B31)/$C31)</f>
        <v>164.67500000000001</v>
      </c>
      <c r="J31" s="61">
        <f t="shared" si="1"/>
        <v>-5</v>
      </c>
      <c r="K31" s="62">
        <f t="shared" si="2"/>
        <v>0.96867647058823536</v>
      </c>
      <c r="L31" s="60">
        <f>IF(OR($B31="",N($C31)=0),"",SUMIFS(Registre!$AH$6:$AH$405,Registre!$C$6:$C$405,$B31)/$C31)</f>
        <v>118.5</v>
      </c>
      <c r="M31" s="60">
        <f>IF(OR($B31="",N($C31)=0),"",SUMIFS(Registre!$AI$6:$AI$405,Registre!$C$6:$C$405,$B31)/$C31)</f>
        <v>292.5</v>
      </c>
      <c r="N31" s="63">
        <f>IF($B31="","",COUNTIF(Registre!$C$6:$C$405,$B31))</f>
        <v>4</v>
      </c>
      <c r="O31" s="63">
        <f>IF($B31="","",SUMPRODUCT((Registre!$C$6:$C$405=$B31)*(Registre!$T$6:$T$405&lt;&gt;"")*(Registre!$T$6:$T$405&lt;&gt;"Conforme")))</f>
        <v>0</v>
      </c>
      <c r="P31" s="57" t="str">
        <f t="shared" si="3"/>
        <v>Conforme</v>
      </c>
    </row>
    <row r="32" spans="2:16" ht="17.100000000000001" customHeight="1" x14ac:dyDescent="0.25">
      <c r="B32" s="57" t="str">
        <f>IF(Îlots!$C9="","",Îlots!$C9)</f>
        <v>04 – Les Longues Raies</v>
      </c>
      <c r="C32" s="58">
        <f>IF($B32="","",N(Îlots!$D9))</f>
        <v>7.3</v>
      </c>
      <c r="D32" s="57" t="str">
        <f>IF($B32="","",Îlots!$N9&amp;"")</f>
        <v>Orge de printemps</v>
      </c>
      <c r="E32" s="59" t="str">
        <f>IF($B32="","",Îlots!$F9&amp;"")</f>
        <v>Oui</v>
      </c>
      <c r="F32" s="60">
        <f>IF(OR($B32="",Îlots!$S9=""),"",Îlots!$S9)</f>
        <v>110</v>
      </c>
      <c r="G32" s="60">
        <f>IF(OR($B32="",N($C32)=0),"",SUMIFS(Registre!$P$6:$P$405,Registre!$C$6:$C$405,$B32,Registre!$AF$6:$AF$405,"Organique")/$C32)</f>
        <v>0</v>
      </c>
      <c r="H32" s="60">
        <f>IF(OR($B32="",N($C32)=0),"",SUMIFS(Registre!$P$6:$P$405,Registre!$C$6:$C$405,$B32,Registre!$AF$6:$AF$405,"Minéral")/$C32)</f>
        <v>102.60000000000001</v>
      </c>
      <c r="I32" s="60">
        <f>IF(OR($B32="",N($C32)=0),"",SUMIFS(Registre!$AG$6:$AG$405,Registre!$C$6:$C$405,$B32)/$C32)</f>
        <v>102.60000000000001</v>
      </c>
      <c r="J32" s="61">
        <f t="shared" si="1"/>
        <v>-7</v>
      </c>
      <c r="K32" s="62">
        <f t="shared" si="2"/>
        <v>0.93272727272727285</v>
      </c>
      <c r="L32" s="60">
        <f>IF(OR($B32="",N($C32)=0),"",SUMIFS(Registre!$AH$6:$AH$405,Registre!$C$6:$C$405,$B32)/$C32)</f>
        <v>0</v>
      </c>
      <c r="M32" s="60">
        <f>IF(OR($B32="",N($C32)=0),"",SUMIFS(Registre!$AI$6:$AI$405,Registre!$C$6:$C$405,$B32)/$C32)</f>
        <v>0</v>
      </c>
      <c r="N32" s="63">
        <f>IF($B32="","",COUNTIF(Registre!$C$6:$C$405,$B32))</f>
        <v>2</v>
      </c>
      <c r="O32" s="63">
        <f>IF($B32="","",SUMPRODUCT((Registre!$C$6:$C$405=$B32)*(Registre!$T$6:$T$405&lt;&gt;"")*(Registre!$T$6:$T$405&lt;&gt;"Conforme")))</f>
        <v>0</v>
      </c>
      <c r="P32" s="57" t="str">
        <f t="shared" si="3"/>
        <v>Conforme</v>
      </c>
    </row>
    <row r="33" spans="2:16" ht="17.100000000000001" customHeight="1" x14ac:dyDescent="0.25">
      <c r="B33" s="57" t="str">
        <f>IF(Îlots!$C10="","",Îlots!$C10)</f>
        <v>05 – Pré de la Fontaine</v>
      </c>
      <c r="C33" s="58">
        <f>IF($B33="","",N(Îlots!$D10))</f>
        <v>6.75</v>
      </c>
      <c r="D33" s="57" t="str">
        <f>IF($B33="","",Îlots!$N10&amp;"")</f>
        <v>Prairie permanente</v>
      </c>
      <c r="E33" s="59" t="str">
        <f>IF($B33="","",Îlots!$F10&amp;"")</f>
        <v>Oui</v>
      </c>
      <c r="F33" s="60">
        <f>IF(OR($B33="",Îlots!$S10=""),"",Îlots!$S10)</f>
        <v>90</v>
      </c>
      <c r="G33" s="60">
        <f>IF(OR($B33="",N($C33)=0),"",SUMIFS(Registre!$P$6:$P$405,Registre!$C$6:$C$405,$B33,Registre!$AF$6:$AF$405,"Organique")/$C33)</f>
        <v>147.77777777777777</v>
      </c>
      <c r="H33" s="60">
        <f>IF(OR($B33="",N($C33)=0),"",SUMIFS(Registre!$P$6:$P$405,Registre!$C$6:$C$405,$B33,Registre!$AF$6:$AF$405,"Minéral")/$C33)</f>
        <v>27</v>
      </c>
      <c r="I33" s="60">
        <f>IF(OR($B33="",N($C33)=0),"",SUMIFS(Registre!$AG$6:$AG$405,Registre!$C$6:$C$405,$B33)/$C33)</f>
        <v>100.88888888888889</v>
      </c>
      <c r="J33" s="61">
        <f t="shared" si="1"/>
        <v>11</v>
      </c>
      <c r="K33" s="62">
        <f t="shared" si="2"/>
        <v>1.1209876543209876</v>
      </c>
      <c r="L33" s="60">
        <f>IF(OR($B33="",N($C33)=0),"",SUMIFS(Registre!$AH$6:$AH$405,Registre!$C$6:$C$405,$B33)/$C33)</f>
        <v>63.333333333333336</v>
      </c>
      <c r="M33" s="60">
        <f>IF(OR($B33="",N($C33)=0),"",SUMIFS(Registre!$AI$6:$AI$405,Registre!$C$6:$C$405,$B33)/$C33)</f>
        <v>168.88888888888889</v>
      </c>
      <c r="N33" s="63">
        <f>IF($B33="","",COUNTIF(Registre!$C$6:$C$405,$B33))</f>
        <v>4</v>
      </c>
      <c r="O33" s="63">
        <f>IF($B33="","",SUMPRODUCT((Registre!$C$6:$C$405=$B33)*(Registre!$T$6:$T$405&lt;&gt;"")*(Registre!$T$6:$T$405&lt;&gt;"Conforme")))</f>
        <v>1</v>
      </c>
      <c r="P33" s="57" t="str">
        <f t="shared" si="3"/>
        <v>Au-delà du PPF</v>
      </c>
    </row>
    <row r="34" spans="2:16" ht="17.100000000000001" customHeight="1" x14ac:dyDescent="0.25">
      <c r="B34" s="57" t="str">
        <f>IF(Îlots!$C11="","",Îlots!$C11)</f>
        <v>06 – Le Grand Clos</v>
      </c>
      <c r="C34" s="58">
        <f>IF($B34="","",N(Îlots!$D11))</f>
        <v>10.6</v>
      </c>
      <c r="D34" s="57" t="str">
        <f>IF($B34="","",Îlots!$N11&amp;"")</f>
        <v>Maïs ensilage</v>
      </c>
      <c r="E34" s="59" t="str">
        <f>IF($B34="","",Îlots!$F11&amp;"")</f>
        <v>Oui</v>
      </c>
      <c r="F34" s="60">
        <f>IF(OR($B34="",Îlots!$S11=""),"",Îlots!$S11)</f>
        <v>150</v>
      </c>
      <c r="G34" s="60">
        <f>IF(OR($B34="",N($C34)=0),"",SUMIFS(Registre!$P$6:$P$405,Registre!$C$6:$C$405,$B34,Registre!$AF$6:$AF$405,"Organique")/$C34)</f>
        <v>235</v>
      </c>
      <c r="H34" s="60">
        <f>IF(OR($B34="",N($C34)=0),"",SUMIFS(Registre!$P$6:$P$405,Registre!$C$6:$C$405,$B34,Registre!$AF$6:$AF$405,"Minéral")/$C34)</f>
        <v>69</v>
      </c>
      <c r="I34" s="60">
        <f>IF(OR($B34="",N($C34)=0),"",SUMIFS(Registre!$AG$6:$AG$405,Registre!$C$6:$C$405,$B34)/$C34)</f>
        <v>128.75</v>
      </c>
      <c r="J34" s="61">
        <f t="shared" si="1"/>
        <v>-21</v>
      </c>
      <c r="K34" s="62">
        <f t="shared" si="2"/>
        <v>0.85833333333333328</v>
      </c>
      <c r="L34" s="60">
        <f>IF(OR($B34="",N($C34)=0),"",SUMIFS(Registre!$AH$6:$AH$405,Registre!$C$6:$C$405,$B34)/$C34)</f>
        <v>114.00000000000001</v>
      </c>
      <c r="M34" s="60">
        <f>IF(OR($B34="",N($C34)=0),"",SUMIFS(Registre!$AI$6:$AI$405,Registre!$C$6:$C$405,$B34)/$C34)</f>
        <v>350</v>
      </c>
      <c r="N34" s="63">
        <f>IF($B34="","",COUNTIF(Registre!$C$6:$C$405,$B34))</f>
        <v>3</v>
      </c>
      <c r="O34" s="63">
        <f>IF($B34="","",SUMPRODUCT((Registre!$C$6:$C$405=$B34)*(Registre!$T$6:$T$405&lt;&gt;"")*(Registre!$T$6:$T$405&lt;&gt;"Conforme")))</f>
        <v>1</v>
      </c>
      <c r="P34" s="57" t="str">
        <f t="shared" si="3"/>
        <v>Apports à vérifier</v>
      </c>
    </row>
    <row r="35" spans="2:16" ht="17.100000000000001" customHeight="1" x14ac:dyDescent="0.25">
      <c r="B35" s="57" t="str">
        <f>IF(Îlots!$C12="","",Îlots!$C12)</f>
        <v>07 – La Butte</v>
      </c>
      <c r="C35" s="58">
        <f>IF($B35="","",N(Îlots!$D12))</f>
        <v>4.9000000000000004</v>
      </c>
      <c r="D35" s="57" t="str">
        <f>IF($B35="","",Îlots!$N12&amp;"")</f>
        <v>Prairie temporaire</v>
      </c>
      <c r="E35" s="59" t="str">
        <f>IF($B35="","",Îlots!$F12&amp;"")</f>
        <v>Non</v>
      </c>
      <c r="F35" s="60">
        <f>IF(OR($B35="",Îlots!$S12=""),"",Îlots!$S12)</f>
        <v>100</v>
      </c>
      <c r="G35" s="60">
        <f>IF(OR($B35="",N($C35)=0),"",SUMIFS(Registre!$P$6:$P$405,Registre!$C$6:$C$405,$B35,Registre!$AF$6:$AF$405,"Organique")/$C35)</f>
        <v>219.99999999999997</v>
      </c>
      <c r="H35" s="60">
        <f>IF(OR($B35="",N($C35)=0),"",SUMIFS(Registre!$P$6:$P$405,Registre!$C$6:$C$405,$B35,Registre!$AF$6:$AF$405,"Minéral")/$C35)</f>
        <v>0</v>
      </c>
      <c r="I35" s="60">
        <f>IF(OR($B35="",N($C35)=0),"",SUMIFS(Registre!$AG$6:$AG$405,Registre!$C$6:$C$405,$B35)/$C35)</f>
        <v>72.2</v>
      </c>
      <c r="J35" s="61">
        <f t="shared" si="1"/>
        <v>-28</v>
      </c>
      <c r="K35" s="62">
        <f t="shared" si="2"/>
        <v>0.72199999999999998</v>
      </c>
      <c r="L35" s="60">
        <f>IF(OR($B35="",N($C35)=0),"",SUMIFS(Registre!$AH$6:$AH$405,Registre!$C$6:$C$405,$B35)/$C35)</f>
        <v>125.99999999999999</v>
      </c>
      <c r="M35" s="60">
        <f>IF(OR($B35="",N($C35)=0),"",SUMIFS(Registre!$AI$6:$AI$405,Registre!$C$6:$C$405,$B35)/$C35)</f>
        <v>218</v>
      </c>
      <c r="N35" s="63">
        <f>IF($B35="","",COUNTIF(Registre!$C$6:$C$405,$B35))</f>
        <v>3</v>
      </c>
      <c r="O35" s="63">
        <f>IF($B35="","",SUMPRODUCT((Registre!$C$6:$C$405=$B35)*(Registre!$T$6:$T$405&lt;&gt;"")*(Registre!$T$6:$T$405&lt;&gt;"Conforme")))</f>
        <v>0</v>
      </c>
      <c r="P35" s="57" t="str">
        <f t="shared" si="3"/>
        <v>Conforme</v>
      </c>
    </row>
    <row r="36" spans="2:16" ht="17.100000000000001" customHeight="1" x14ac:dyDescent="0.25">
      <c r="B36" s="57" t="str">
        <f>IF(Îlots!$C13="","",Îlots!$C13)</f>
        <v>08 – Les Aulnes</v>
      </c>
      <c r="C36" s="58">
        <f>IF($B36="","",N(Îlots!$D13))</f>
        <v>8.25</v>
      </c>
      <c r="D36" s="57" t="str">
        <f>IF($B36="","",Îlots!$N13&amp;"")</f>
        <v>Orge d'hiver</v>
      </c>
      <c r="E36" s="59" t="str">
        <f>IF($B36="","",Îlots!$F13&amp;"")</f>
        <v>Oui</v>
      </c>
      <c r="F36" s="60">
        <f>IF(OR($B36="",Îlots!$S13=""),"",Îlots!$S13)</f>
        <v>150</v>
      </c>
      <c r="G36" s="60">
        <f>IF(OR($B36="",N($C36)=0),"",SUMIFS(Registre!$P$6:$P$405,Registre!$C$6:$C$405,$B36,Registre!$AF$6:$AF$405,"Organique")/$C36)</f>
        <v>90</v>
      </c>
      <c r="H36" s="60">
        <f>IF(OR($B36="",N($C36)=0),"",SUMIFS(Registre!$P$6:$P$405,Registre!$C$6:$C$405,$B36,Registre!$AF$6:$AF$405,"Minéral")/$C36)</f>
        <v>72.900000000000006</v>
      </c>
      <c r="I36" s="60">
        <f>IF(OR($B36="",N($C36)=0),"",SUMIFS(Registre!$AG$6:$AG$405,Registre!$C$6:$C$405,$B36)/$C36)</f>
        <v>126.90000000000002</v>
      </c>
      <c r="J36" s="61">
        <f t="shared" si="1"/>
        <v>-23</v>
      </c>
      <c r="K36" s="62">
        <f t="shared" si="2"/>
        <v>0.84600000000000009</v>
      </c>
      <c r="L36" s="60">
        <f>IF(OR($B36="",N($C36)=0),"",SUMIFS(Registre!$AH$6:$AH$405,Registre!$C$6:$C$405,$B36)/$C36)</f>
        <v>50</v>
      </c>
      <c r="M36" s="60">
        <f>IF(OR($B36="",N($C36)=0),"",SUMIFS(Registre!$AI$6:$AI$405,Registre!$C$6:$C$405,$B36)/$C36)</f>
        <v>60</v>
      </c>
      <c r="N36" s="63">
        <f>IF($B36="","",COUNTIF(Registre!$C$6:$C$405,$B36))</f>
        <v>3</v>
      </c>
      <c r="O36" s="63">
        <f>IF($B36="","",SUMPRODUCT((Registre!$C$6:$C$405=$B36)*(Registre!$T$6:$T$405&lt;&gt;"")*(Registre!$T$6:$T$405&lt;&gt;"Conforme")))</f>
        <v>0</v>
      </c>
      <c r="P36" s="57" t="str">
        <f t="shared" si="3"/>
        <v>Conforme</v>
      </c>
    </row>
    <row r="37" spans="2:16" ht="17.100000000000001" customHeight="1" x14ac:dyDescent="0.25">
      <c r="B37" s="57" t="str">
        <f>IF(Îlots!$C14="","",Îlots!$C14)</f>
        <v/>
      </c>
      <c r="C37" s="58" t="str">
        <f>IF($B37="","",N(Îlots!$D14))</f>
        <v/>
      </c>
      <c r="D37" s="57" t="str">
        <f>IF($B37="","",Îlots!$N14&amp;"")</f>
        <v/>
      </c>
      <c r="E37" s="59" t="str">
        <f>IF($B37="","",Îlots!$F14&amp;"")</f>
        <v/>
      </c>
      <c r="F37" s="60" t="str">
        <f>IF(OR($B37="",Îlots!$S14=""),"",Îlots!$S14)</f>
        <v/>
      </c>
      <c r="G37" s="60" t="str">
        <f>IF(OR($B37="",N($C37)=0),"",SUMIFS(Registre!$P$6:$P$405,Registre!$C$6:$C$405,$B37,Registre!$AF$6:$AF$405,"Organique")/$C37)</f>
        <v/>
      </c>
      <c r="H37" s="60" t="str">
        <f>IF(OR($B37="",N($C37)=0),"",SUMIFS(Registre!$P$6:$P$405,Registre!$C$6:$C$405,$B37,Registre!$AF$6:$AF$405,"Minéral")/$C37)</f>
        <v/>
      </c>
      <c r="I37" s="60" t="str">
        <f>IF(OR($B37="",N($C37)=0),"",SUMIFS(Registre!$AG$6:$AG$405,Registre!$C$6:$C$405,$B37)/$C37)</f>
        <v/>
      </c>
      <c r="J37" s="61" t="str">
        <f t="shared" si="1"/>
        <v/>
      </c>
      <c r="K37" s="62" t="str">
        <f t="shared" si="2"/>
        <v/>
      </c>
      <c r="L37" s="60" t="str">
        <f>IF(OR($B37="",N($C37)=0),"",SUMIFS(Registre!$AH$6:$AH$405,Registre!$C$6:$C$405,$B37)/$C37)</f>
        <v/>
      </c>
      <c r="M37" s="60" t="str">
        <f>IF(OR($B37="",N($C37)=0),"",SUMIFS(Registre!$AI$6:$AI$405,Registre!$C$6:$C$405,$B37)/$C37)</f>
        <v/>
      </c>
      <c r="N37" s="63" t="str">
        <f>IF($B37="","",COUNTIF(Registre!$C$6:$C$405,$B37))</f>
        <v/>
      </c>
      <c r="O37" s="63" t="str">
        <f>IF($B37="","",SUMPRODUCT((Registre!$C$6:$C$405=$B37)*(Registre!$T$6:$T$405&lt;&gt;"")*(Registre!$T$6:$T$405&lt;&gt;"Conforme")))</f>
        <v/>
      </c>
      <c r="P37" s="57" t="str">
        <f t="shared" si="3"/>
        <v/>
      </c>
    </row>
    <row r="38" spans="2:16" ht="17.100000000000001" customHeight="1" x14ac:dyDescent="0.25">
      <c r="B38" s="57" t="str">
        <f>IF(Îlots!$C15="","",Îlots!$C15)</f>
        <v/>
      </c>
      <c r="C38" s="58" t="str">
        <f>IF($B38="","",N(Îlots!$D15))</f>
        <v/>
      </c>
      <c r="D38" s="57" t="str">
        <f>IF($B38="","",Îlots!$N15&amp;"")</f>
        <v/>
      </c>
      <c r="E38" s="59" t="str">
        <f>IF($B38="","",Îlots!$F15&amp;"")</f>
        <v/>
      </c>
      <c r="F38" s="60" t="str">
        <f>IF(OR($B38="",Îlots!$S15=""),"",Îlots!$S15)</f>
        <v/>
      </c>
      <c r="G38" s="60" t="str">
        <f>IF(OR($B38="",N($C38)=0),"",SUMIFS(Registre!$P$6:$P$405,Registre!$C$6:$C$405,$B38,Registre!$AF$6:$AF$405,"Organique")/$C38)</f>
        <v/>
      </c>
      <c r="H38" s="60" t="str">
        <f>IF(OR($B38="",N($C38)=0),"",SUMIFS(Registre!$P$6:$P$405,Registre!$C$6:$C$405,$B38,Registre!$AF$6:$AF$405,"Minéral")/$C38)</f>
        <v/>
      </c>
      <c r="I38" s="60" t="str">
        <f>IF(OR($B38="",N($C38)=0),"",SUMIFS(Registre!$AG$6:$AG$405,Registre!$C$6:$C$405,$B38)/$C38)</f>
        <v/>
      </c>
      <c r="J38" s="61" t="str">
        <f t="shared" si="1"/>
        <v/>
      </c>
      <c r="K38" s="62" t="str">
        <f t="shared" si="2"/>
        <v/>
      </c>
      <c r="L38" s="60" t="str">
        <f>IF(OR($B38="",N($C38)=0),"",SUMIFS(Registre!$AH$6:$AH$405,Registre!$C$6:$C$405,$B38)/$C38)</f>
        <v/>
      </c>
      <c r="M38" s="60" t="str">
        <f>IF(OR($B38="",N($C38)=0),"",SUMIFS(Registre!$AI$6:$AI$405,Registre!$C$6:$C$405,$B38)/$C38)</f>
        <v/>
      </c>
      <c r="N38" s="63" t="str">
        <f>IF($B38="","",COUNTIF(Registre!$C$6:$C$405,$B38))</f>
        <v/>
      </c>
      <c r="O38" s="63" t="str">
        <f>IF($B38="","",SUMPRODUCT((Registre!$C$6:$C$405=$B38)*(Registre!$T$6:$T$405&lt;&gt;"")*(Registre!$T$6:$T$405&lt;&gt;"Conforme")))</f>
        <v/>
      </c>
      <c r="P38" s="57" t="str">
        <f t="shared" si="3"/>
        <v/>
      </c>
    </row>
    <row r="39" spans="2:16" ht="17.100000000000001" customHeight="1" x14ac:dyDescent="0.25">
      <c r="B39" s="57" t="str">
        <f>IF(Îlots!$C16="","",Îlots!$C16)</f>
        <v/>
      </c>
      <c r="C39" s="58" t="str">
        <f>IF($B39="","",N(Îlots!$D16))</f>
        <v/>
      </c>
      <c r="D39" s="57" t="str">
        <f>IF($B39="","",Îlots!$N16&amp;"")</f>
        <v/>
      </c>
      <c r="E39" s="59" t="str">
        <f>IF($B39="","",Îlots!$F16&amp;"")</f>
        <v/>
      </c>
      <c r="F39" s="60" t="str">
        <f>IF(OR($B39="",Îlots!$S16=""),"",Îlots!$S16)</f>
        <v/>
      </c>
      <c r="G39" s="60" t="str">
        <f>IF(OR($B39="",N($C39)=0),"",SUMIFS(Registre!$P$6:$P$405,Registre!$C$6:$C$405,$B39,Registre!$AF$6:$AF$405,"Organique")/$C39)</f>
        <v/>
      </c>
      <c r="H39" s="60" t="str">
        <f>IF(OR($B39="",N($C39)=0),"",SUMIFS(Registre!$P$6:$P$405,Registre!$C$6:$C$405,$B39,Registre!$AF$6:$AF$405,"Minéral")/$C39)</f>
        <v/>
      </c>
      <c r="I39" s="60" t="str">
        <f>IF(OR($B39="",N($C39)=0),"",SUMIFS(Registre!$AG$6:$AG$405,Registre!$C$6:$C$405,$B39)/$C39)</f>
        <v/>
      </c>
      <c r="J39" s="61" t="str">
        <f t="shared" si="1"/>
        <v/>
      </c>
      <c r="K39" s="62" t="str">
        <f t="shared" si="2"/>
        <v/>
      </c>
      <c r="L39" s="60" t="str">
        <f>IF(OR($B39="",N($C39)=0),"",SUMIFS(Registre!$AH$6:$AH$405,Registre!$C$6:$C$405,$B39)/$C39)</f>
        <v/>
      </c>
      <c r="M39" s="60" t="str">
        <f>IF(OR($B39="",N($C39)=0),"",SUMIFS(Registre!$AI$6:$AI$405,Registre!$C$6:$C$405,$B39)/$C39)</f>
        <v/>
      </c>
      <c r="N39" s="63" t="str">
        <f>IF($B39="","",COUNTIF(Registre!$C$6:$C$405,$B39))</f>
        <v/>
      </c>
      <c r="O39" s="63" t="str">
        <f>IF($B39="","",SUMPRODUCT((Registre!$C$6:$C$405=$B39)*(Registre!$T$6:$T$405&lt;&gt;"")*(Registre!$T$6:$T$405&lt;&gt;"Conforme")))</f>
        <v/>
      </c>
      <c r="P39" s="57" t="str">
        <f t="shared" si="3"/>
        <v/>
      </c>
    </row>
    <row r="40" spans="2:16" ht="17.100000000000001" customHeight="1" x14ac:dyDescent="0.25">
      <c r="B40" s="57" t="str">
        <f>IF(Îlots!$C17="","",Îlots!$C17)</f>
        <v/>
      </c>
      <c r="C40" s="58" t="str">
        <f>IF($B40="","",N(Îlots!$D17))</f>
        <v/>
      </c>
      <c r="D40" s="57" t="str">
        <f>IF($B40="","",Îlots!$N17&amp;"")</f>
        <v/>
      </c>
      <c r="E40" s="59" t="str">
        <f>IF($B40="","",Îlots!$F17&amp;"")</f>
        <v/>
      </c>
      <c r="F40" s="60" t="str">
        <f>IF(OR($B40="",Îlots!$S17=""),"",Îlots!$S17)</f>
        <v/>
      </c>
      <c r="G40" s="60" t="str">
        <f>IF(OR($B40="",N($C40)=0),"",SUMIFS(Registre!$P$6:$P$405,Registre!$C$6:$C$405,$B40,Registre!$AF$6:$AF$405,"Organique")/$C40)</f>
        <v/>
      </c>
      <c r="H40" s="60" t="str">
        <f>IF(OR($B40="",N($C40)=0),"",SUMIFS(Registre!$P$6:$P$405,Registre!$C$6:$C$405,$B40,Registre!$AF$6:$AF$405,"Minéral")/$C40)</f>
        <v/>
      </c>
      <c r="I40" s="60" t="str">
        <f>IF(OR($B40="",N($C40)=0),"",SUMIFS(Registre!$AG$6:$AG$405,Registre!$C$6:$C$405,$B40)/$C40)</f>
        <v/>
      </c>
      <c r="J40" s="61" t="str">
        <f t="shared" si="1"/>
        <v/>
      </c>
      <c r="K40" s="62" t="str">
        <f t="shared" si="2"/>
        <v/>
      </c>
      <c r="L40" s="60" t="str">
        <f>IF(OR($B40="",N($C40)=0),"",SUMIFS(Registre!$AH$6:$AH$405,Registre!$C$6:$C$405,$B40)/$C40)</f>
        <v/>
      </c>
      <c r="M40" s="60" t="str">
        <f>IF(OR($B40="",N($C40)=0),"",SUMIFS(Registre!$AI$6:$AI$405,Registre!$C$6:$C$405,$B40)/$C40)</f>
        <v/>
      </c>
      <c r="N40" s="63" t="str">
        <f>IF($B40="","",COUNTIF(Registre!$C$6:$C$405,$B40))</f>
        <v/>
      </c>
      <c r="O40" s="63" t="str">
        <f>IF($B40="","",SUMPRODUCT((Registre!$C$6:$C$405=$B40)*(Registre!$T$6:$T$405&lt;&gt;"")*(Registre!$T$6:$T$405&lt;&gt;"Conforme")))</f>
        <v/>
      </c>
      <c r="P40" s="57" t="str">
        <f t="shared" si="3"/>
        <v/>
      </c>
    </row>
    <row r="41" spans="2:16" ht="17.100000000000001" customHeight="1" x14ac:dyDescent="0.25">
      <c r="B41" s="57" t="str">
        <f>IF(Îlots!$C18="","",Îlots!$C18)</f>
        <v/>
      </c>
      <c r="C41" s="58" t="str">
        <f>IF($B41="","",N(Îlots!$D18))</f>
        <v/>
      </c>
      <c r="D41" s="57" t="str">
        <f>IF($B41="","",Îlots!$N18&amp;"")</f>
        <v/>
      </c>
      <c r="E41" s="59" t="str">
        <f>IF($B41="","",Îlots!$F18&amp;"")</f>
        <v/>
      </c>
      <c r="F41" s="60" t="str">
        <f>IF(OR($B41="",Îlots!$S18=""),"",Îlots!$S18)</f>
        <v/>
      </c>
      <c r="G41" s="60" t="str">
        <f>IF(OR($B41="",N($C41)=0),"",SUMIFS(Registre!$P$6:$P$405,Registre!$C$6:$C$405,$B41,Registre!$AF$6:$AF$405,"Organique")/$C41)</f>
        <v/>
      </c>
      <c r="H41" s="60" t="str">
        <f>IF(OR($B41="",N($C41)=0),"",SUMIFS(Registre!$P$6:$P$405,Registre!$C$6:$C$405,$B41,Registre!$AF$6:$AF$405,"Minéral")/$C41)</f>
        <v/>
      </c>
      <c r="I41" s="60" t="str">
        <f>IF(OR($B41="",N($C41)=0),"",SUMIFS(Registre!$AG$6:$AG$405,Registre!$C$6:$C$405,$B41)/$C41)</f>
        <v/>
      </c>
      <c r="J41" s="61" t="str">
        <f t="shared" si="1"/>
        <v/>
      </c>
      <c r="K41" s="62" t="str">
        <f t="shared" si="2"/>
        <v/>
      </c>
      <c r="L41" s="60" t="str">
        <f>IF(OR($B41="",N($C41)=0),"",SUMIFS(Registre!$AH$6:$AH$405,Registre!$C$6:$C$405,$B41)/$C41)</f>
        <v/>
      </c>
      <c r="M41" s="60" t="str">
        <f>IF(OR($B41="",N($C41)=0),"",SUMIFS(Registre!$AI$6:$AI$405,Registre!$C$6:$C$405,$B41)/$C41)</f>
        <v/>
      </c>
      <c r="N41" s="63" t="str">
        <f>IF($B41="","",COUNTIF(Registre!$C$6:$C$405,$B41))</f>
        <v/>
      </c>
      <c r="O41" s="63" t="str">
        <f>IF($B41="","",SUMPRODUCT((Registre!$C$6:$C$405=$B41)*(Registre!$T$6:$T$405&lt;&gt;"")*(Registre!$T$6:$T$405&lt;&gt;"Conforme")))</f>
        <v/>
      </c>
      <c r="P41" s="57" t="str">
        <f t="shared" si="3"/>
        <v/>
      </c>
    </row>
    <row r="42" spans="2:16" ht="17.100000000000001" customHeight="1" x14ac:dyDescent="0.25">
      <c r="B42" s="57" t="str">
        <f>IF(Îlots!$C19="","",Îlots!$C19)</f>
        <v/>
      </c>
      <c r="C42" s="58" t="str">
        <f>IF($B42="","",N(Îlots!$D19))</f>
        <v/>
      </c>
      <c r="D42" s="57" t="str">
        <f>IF($B42="","",Îlots!$N19&amp;"")</f>
        <v/>
      </c>
      <c r="E42" s="59" t="str">
        <f>IF($B42="","",Îlots!$F19&amp;"")</f>
        <v/>
      </c>
      <c r="F42" s="60" t="str">
        <f>IF(OR($B42="",Îlots!$S19=""),"",Îlots!$S19)</f>
        <v/>
      </c>
      <c r="G42" s="60" t="str">
        <f>IF(OR($B42="",N($C42)=0),"",SUMIFS(Registre!$P$6:$P$405,Registre!$C$6:$C$405,$B42,Registre!$AF$6:$AF$405,"Organique")/$C42)</f>
        <v/>
      </c>
      <c r="H42" s="60" t="str">
        <f>IF(OR($B42="",N($C42)=0),"",SUMIFS(Registre!$P$6:$P$405,Registre!$C$6:$C$405,$B42,Registre!$AF$6:$AF$405,"Minéral")/$C42)</f>
        <v/>
      </c>
      <c r="I42" s="60" t="str">
        <f>IF(OR($B42="",N($C42)=0),"",SUMIFS(Registre!$AG$6:$AG$405,Registre!$C$6:$C$405,$B42)/$C42)</f>
        <v/>
      </c>
      <c r="J42" s="61" t="str">
        <f t="shared" si="1"/>
        <v/>
      </c>
      <c r="K42" s="62" t="str">
        <f t="shared" si="2"/>
        <v/>
      </c>
      <c r="L42" s="60" t="str">
        <f>IF(OR($B42="",N($C42)=0),"",SUMIFS(Registre!$AH$6:$AH$405,Registre!$C$6:$C$405,$B42)/$C42)</f>
        <v/>
      </c>
      <c r="M42" s="60" t="str">
        <f>IF(OR($B42="",N($C42)=0),"",SUMIFS(Registre!$AI$6:$AI$405,Registre!$C$6:$C$405,$B42)/$C42)</f>
        <v/>
      </c>
      <c r="N42" s="63" t="str">
        <f>IF($B42="","",COUNTIF(Registre!$C$6:$C$405,$B42))</f>
        <v/>
      </c>
      <c r="O42" s="63" t="str">
        <f>IF($B42="","",SUMPRODUCT((Registre!$C$6:$C$405=$B42)*(Registre!$T$6:$T$405&lt;&gt;"")*(Registre!$T$6:$T$405&lt;&gt;"Conforme")))</f>
        <v/>
      </c>
      <c r="P42" s="57" t="str">
        <f t="shared" si="3"/>
        <v/>
      </c>
    </row>
    <row r="43" spans="2:16" ht="17.100000000000001" customHeight="1" x14ac:dyDescent="0.25">
      <c r="B43" s="57" t="str">
        <f>IF(Îlots!$C20="","",Îlots!$C20)</f>
        <v/>
      </c>
      <c r="C43" s="58" t="str">
        <f>IF($B43="","",N(Îlots!$D20))</f>
        <v/>
      </c>
      <c r="D43" s="57" t="str">
        <f>IF($B43="","",Îlots!$N20&amp;"")</f>
        <v/>
      </c>
      <c r="E43" s="59" t="str">
        <f>IF($B43="","",Îlots!$F20&amp;"")</f>
        <v/>
      </c>
      <c r="F43" s="60" t="str">
        <f>IF(OR($B43="",Îlots!$S20=""),"",Îlots!$S20)</f>
        <v/>
      </c>
      <c r="G43" s="60" t="str">
        <f>IF(OR($B43="",N($C43)=0),"",SUMIFS(Registre!$P$6:$P$405,Registre!$C$6:$C$405,$B43,Registre!$AF$6:$AF$405,"Organique")/$C43)</f>
        <v/>
      </c>
      <c r="H43" s="60" t="str">
        <f>IF(OR($B43="",N($C43)=0),"",SUMIFS(Registre!$P$6:$P$405,Registre!$C$6:$C$405,$B43,Registre!$AF$6:$AF$405,"Minéral")/$C43)</f>
        <v/>
      </c>
      <c r="I43" s="60" t="str">
        <f>IF(OR($B43="",N($C43)=0),"",SUMIFS(Registre!$AG$6:$AG$405,Registre!$C$6:$C$405,$B43)/$C43)</f>
        <v/>
      </c>
      <c r="J43" s="61" t="str">
        <f t="shared" si="1"/>
        <v/>
      </c>
      <c r="K43" s="62" t="str">
        <f t="shared" si="2"/>
        <v/>
      </c>
      <c r="L43" s="60" t="str">
        <f>IF(OR($B43="",N($C43)=0),"",SUMIFS(Registre!$AH$6:$AH$405,Registre!$C$6:$C$405,$B43)/$C43)</f>
        <v/>
      </c>
      <c r="M43" s="60" t="str">
        <f>IF(OR($B43="",N($C43)=0),"",SUMIFS(Registre!$AI$6:$AI$405,Registre!$C$6:$C$405,$B43)/$C43)</f>
        <v/>
      </c>
      <c r="N43" s="63" t="str">
        <f>IF($B43="","",COUNTIF(Registre!$C$6:$C$405,$B43))</f>
        <v/>
      </c>
      <c r="O43" s="63" t="str">
        <f>IF($B43="","",SUMPRODUCT((Registre!$C$6:$C$405=$B43)*(Registre!$T$6:$T$405&lt;&gt;"")*(Registre!$T$6:$T$405&lt;&gt;"Conforme")))</f>
        <v/>
      </c>
      <c r="P43" s="57" t="str">
        <f t="shared" si="3"/>
        <v/>
      </c>
    </row>
    <row r="44" spans="2:16" ht="17.100000000000001" customHeight="1" x14ac:dyDescent="0.25">
      <c r="B44" s="57" t="str">
        <f>IF(Îlots!$C21="","",Îlots!$C21)</f>
        <v/>
      </c>
      <c r="C44" s="58" t="str">
        <f>IF($B44="","",N(Îlots!$D21))</f>
        <v/>
      </c>
      <c r="D44" s="57" t="str">
        <f>IF($B44="","",Îlots!$N21&amp;"")</f>
        <v/>
      </c>
      <c r="E44" s="59" t="str">
        <f>IF($B44="","",Îlots!$F21&amp;"")</f>
        <v/>
      </c>
      <c r="F44" s="60" t="str">
        <f>IF(OR($B44="",Îlots!$S21=""),"",Îlots!$S21)</f>
        <v/>
      </c>
      <c r="G44" s="60" t="str">
        <f>IF(OR($B44="",N($C44)=0),"",SUMIFS(Registre!$P$6:$P$405,Registre!$C$6:$C$405,$B44,Registre!$AF$6:$AF$405,"Organique")/$C44)</f>
        <v/>
      </c>
      <c r="H44" s="60" t="str">
        <f>IF(OR($B44="",N($C44)=0),"",SUMIFS(Registre!$P$6:$P$405,Registre!$C$6:$C$405,$B44,Registre!$AF$6:$AF$405,"Minéral")/$C44)</f>
        <v/>
      </c>
      <c r="I44" s="60" t="str">
        <f>IF(OR($B44="",N($C44)=0),"",SUMIFS(Registre!$AG$6:$AG$405,Registre!$C$6:$C$405,$B44)/$C44)</f>
        <v/>
      </c>
      <c r="J44" s="61" t="str">
        <f t="shared" si="1"/>
        <v/>
      </c>
      <c r="K44" s="62" t="str">
        <f t="shared" si="2"/>
        <v/>
      </c>
      <c r="L44" s="60" t="str">
        <f>IF(OR($B44="",N($C44)=0),"",SUMIFS(Registre!$AH$6:$AH$405,Registre!$C$6:$C$405,$B44)/$C44)</f>
        <v/>
      </c>
      <c r="M44" s="60" t="str">
        <f>IF(OR($B44="",N($C44)=0),"",SUMIFS(Registre!$AI$6:$AI$405,Registre!$C$6:$C$405,$B44)/$C44)</f>
        <v/>
      </c>
      <c r="N44" s="63" t="str">
        <f>IF($B44="","",COUNTIF(Registre!$C$6:$C$405,$B44))</f>
        <v/>
      </c>
      <c r="O44" s="63" t="str">
        <f>IF($B44="","",SUMPRODUCT((Registre!$C$6:$C$405=$B44)*(Registre!$T$6:$T$405&lt;&gt;"")*(Registre!$T$6:$T$405&lt;&gt;"Conforme")))</f>
        <v/>
      </c>
      <c r="P44" s="57" t="str">
        <f t="shared" si="3"/>
        <v/>
      </c>
    </row>
    <row r="45" spans="2:16" ht="17.100000000000001" customHeight="1" x14ac:dyDescent="0.25">
      <c r="B45" s="57" t="str">
        <f>IF(Îlots!$C22="","",Îlots!$C22)</f>
        <v/>
      </c>
      <c r="C45" s="58" t="str">
        <f>IF($B45="","",N(Îlots!$D22))</f>
        <v/>
      </c>
      <c r="D45" s="57" t="str">
        <f>IF($B45="","",Îlots!$N22&amp;"")</f>
        <v/>
      </c>
      <c r="E45" s="59" t="str">
        <f>IF($B45="","",Îlots!$F22&amp;"")</f>
        <v/>
      </c>
      <c r="F45" s="60" t="str">
        <f>IF(OR($B45="",Îlots!$S22=""),"",Îlots!$S22)</f>
        <v/>
      </c>
      <c r="G45" s="60" t="str">
        <f>IF(OR($B45="",N($C45)=0),"",SUMIFS(Registre!$P$6:$P$405,Registre!$C$6:$C$405,$B45,Registre!$AF$6:$AF$405,"Organique")/$C45)</f>
        <v/>
      </c>
      <c r="H45" s="60" t="str">
        <f>IF(OR($B45="",N($C45)=0),"",SUMIFS(Registre!$P$6:$P$405,Registre!$C$6:$C$405,$B45,Registre!$AF$6:$AF$405,"Minéral")/$C45)</f>
        <v/>
      </c>
      <c r="I45" s="60" t="str">
        <f>IF(OR($B45="",N($C45)=0),"",SUMIFS(Registre!$AG$6:$AG$405,Registre!$C$6:$C$405,$B45)/$C45)</f>
        <v/>
      </c>
      <c r="J45" s="61" t="str">
        <f t="shared" si="1"/>
        <v/>
      </c>
      <c r="K45" s="62" t="str">
        <f t="shared" si="2"/>
        <v/>
      </c>
      <c r="L45" s="60" t="str">
        <f>IF(OR($B45="",N($C45)=0),"",SUMIFS(Registre!$AH$6:$AH$405,Registre!$C$6:$C$405,$B45)/$C45)</f>
        <v/>
      </c>
      <c r="M45" s="60" t="str">
        <f>IF(OR($B45="",N($C45)=0),"",SUMIFS(Registre!$AI$6:$AI$405,Registre!$C$6:$C$405,$B45)/$C45)</f>
        <v/>
      </c>
      <c r="N45" s="63" t="str">
        <f>IF($B45="","",COUNTIF(Registre!$C$6:$C$405,$B45))</f>
        <v/>
      </c>
      <c r="O45" s="63" t="str">
        <f>IF($B45="","",SUMPRODUCT((Registre!$C$6:$C$405=$B45)*(Registre!$T$6:$T$405&lt;&gt;"")*(Registre!$T$6:$T$405&lt;&gt;"Conforme")))</f>
        <v/>
      </c>
      <c r="P45" s="57" t="str">
        <f t="shared" si="3"/>
        <v/>
      </c>
    </row>
    <row r="46" spans="2:16" ht="17.100000000000001" customHeight="1" x14ac:dyDescent="0.25">
      <c r="B46" s="57" t="str">
        <f>IF(Îlots!$C23="","",Îlots!$C23)</f>
        <v/>
      </c>
      <c r="C46" s="58" t="str">
        <f>IF($B46="","",N(Îlots!$D23))</f>
        <v/>
      </c>
      <c r="D46" s="57" t="str">
        <f>IF($B46="","",Îlots!$N23&amp;"")</f>
        <v/>
      </c>
      <c r="E46" s="59" t="str">
        <f>IF($B46="","",Îlots!$F23&amp;"")</f>
        <v/>
      </c>
      <c r="F46" s="60" t="str">
        <f>IF(OR($B46="",Îlots!$S23=""),"",Îlots!$S23)</f>
        <v/>
      </c>
      <c r="G46" s="60" t="str">
        <f>IF(OR($B46="",N($C46)=0),"",SUMIFS(Registre!$P$6:$P$405,Registre!$C$6:$C$405,$B46,Registre!$AF$6:$AF$405,"Organique")/$C46)</f>
        <v/>
      </c>
      <c r="H46" s="60" t="str">
        <f>IF(OR($B46="",N($C46)=0),"",SUMIFS(Registre!$P$6:$P$405,Registre!$C$6:$C$405,$B46,Registre!$AF$6:$AF$405,"Minéral")/$C46)</f>
        <v/>
      </c>
      <c r="I46" s="60" t="str">
        <f>IF(OR($B46="",N($C46)=0),"",SUMIFS(Registre!$AG$6:$AG$405,Registre!$C$6:$C$405,$B46)/$C46)</f>
        <v/>
      </c>
      <c r="J46" s="61" t="str">
        <f t="shared" si="1"/>
        <v/>
      </c>
      <c r="K46" s="62" t="str">
        <f t="shared" si="2"/>
        <v/>
      </c>
      <c r="L46" s="60" t="str">
        <f>IF(OR($B46="",N($C46)=0),"",SUMIFS(Registre!$AH$6:$AH$405,Registre!$C$6:$C$405,$B46)/$C46)</f>
        <v/>
      </c>
      <c r="M46" s="60" t="str">
        <f>IF(OR($B46="",N($C46)=0),"",SUMIFS(Registre!$AI$6:$AI$405,Registre!$C$6:$C$405,$B46)/$C46)</f>
        <v/>
      </c>
      <c r="N46" s="63" t="str">
        <f>IF($B46="","",COUNTIF(Registre!$C$6:$C$405,$B46))</f>
        <v/>
      </c>
      <c r="O46" s="63" t="str">
        <f>IF($B46="","",SUMPRODUCT((Registre!$C$6:$C$405=$B46)*(Registre!$T$6:$T$405&lt;&gt;"")*(Registre!$T$6:$T$405&lt;&gt;"Conforme")))</f>
        <v/>
      </c>
      <c r="P46" s="57" t="str">
        <f t="shared" si="3"/>
        <v/>
      </c>
    </row>
    <row r="47" spans="2:16" ht="17.100000000000001" customHeight="1" x14ac:dyDescent="0.25">
      <c r="B47" s="57" t="str">
        <f>IF(Îlots!$C24="","",Îlots!$C24)</f>
        <v/>
      </c>
      <c r="C47" s="58" t="str">
        <f>IF($B47="","",N(Îlots!$D24))</f>
        <v/>
      </c>
      <c r="D47" s="57" t="str">
        <f>IF($B47="","",Îlots!$N24&amp;"")</f>
        <v/>
      </c>
      <c r="E47" s="59" t="str">
        <f>IF($B47="","",Îlots!$F24&amp;"")</f>
        <v/>
      </c>
      <c r="F47" s="60" t="str">
        <f>IF(OR($B47="",Îlots!$S24=""),"",Îlots!$S24)</f>
        <v/>
      </c>
      <c r="G47" s="60" t="str">
        <f>IF(OR($B47="",N($C47)=0),"",SUMIFS(Registre!$P$6:$P$405,Registre!$C$6:$C$405,$B47,Registre!$AF$6:$AF$405,"Organique")/$C47)</f>
        <v/>
      </c>
      <c r="H47" s="60" t="str">
        <f>IF(OR($B47="",N($C47)=0),"",SUMIFS(Registre!$P$6:$P$405,Registre!$C$6:$C$405,$B47,Registre!$AF$6:$AF$405,"Minéral")/$C47)</f>
        <v/>
      </c>
      <c r="I47" s="60" t="str">
        <f>IF(OR($B47="",N($C47)=0),"",SUMIFS(Registre!$AG$6:$AG$405,Registre!$C$6:$C$405,$B47)/$C47)</f>
        <v/>
      </c>
      <c r="J47" s="61" t="str">
        <f t="shared" si="1"/>
        <v/>
      </c>
      <c r="K47" s="62" t="str">
        <f t="shared" si="2"/>
        <v/>
      </c>
      <c r="L47" s="60" t="str">
        <f>IF(OR($B47="",N($C47)=0),"",SUMIFS(Registre!$AH$6:$AH$405,Registre!$C$6:$C$405,$B47)/$C47)</f>
        <v/>
      </c>
      <c r="M47" s="60" t="str">
        <f>IF(OR($B47="",N($C47)=0),"",SUMIFS(Registre!$AI$6:$AI$405,Registre!$C$6:$C$405,$B47)/$C47)</f>
        <v/>
      </c>
      <c r="N47" s="63" t="str">
        <f>IF($B47="","",COUNTIF(Registre!$C$6:$C$405,$B47))</f>
        <v/>
      </c>
      <c r="O47" s="63" t="str">
        <f>IF($B47="","",SUMPRODUCT((Registre!$C$6:$C$405=$B47)*(Registre!$T$6:$T$405&lt;&gt;"")*(Registre!$T$6:$T$405&lt;&gt;"Conforme")))</f>
        <v/>
      </c>
      <c r="P47" s="57" t="str">
        <f t="shared" si="3"/>
        <v/>
      </c>
    </row>
    <row r="48" spans="2:16" ht="17.100000000000001" customHeight="1" x14ac:dyDescent="0.25">
      <c r="B48" s="57" t="str">
        <f>IF(Îlots!$C25="","",Îlots!$C25)</f>
        <v/>
      </c>
      <c r="C48" s="58" t="str">
        <f>IF($B48="","",N(Îlots!$D25))</f>
        <v/>
      </c>
      <c r="D48" s="57" t="str">
        <f>IF($B48="","",Îlots!$N25&amp;"")</f>
        <v/>
      </c>
      <c r="E48" s="59" t="str">
        <f>IF($B48="","",Îlots!$F25&amp;"")</f>
        <v/>
      </c>
      <c r="F48" s="60" t="str">
        <f>IF(OR($B48="",Îlots!$S25=""),"",Îlots!$S25)</f>
        <v/>
      </c>
      <c r="G48" s="60" t="str">
        <f>IF(OR($B48="",N($C48)=0),"",SUMIFS(Registre!$P$6:$P$405,Registre!$C$6:$C$405,$B48,Registre!$AF$6:$AF$405,"Organique")/$C48)</f>
        <v/>
      </c>
      <c r="H48" s="60" t="str">
        <f>IF(OR($B48="",N($C48)=0),"",SUMIFS(Registre!$P$6:$P$405,Registre!$C$6:$C$405,$B48,Registre!$AF$6:$AF$405,"Minéral")/$C48)</f>
        <v/>
      </c>
      <c r="I48" s="60" t="str">
        <f>IF(OR($B48="",N($C48)=0),"",SUMIFS(Registre!$AG$6:$AG$405,Registre!$C$6:$C$405,$B48)/$C48)</f>
        <v/>
      </c>
      <c r="J48" s="61" t="str">
        <f t="shared" si="1"/>
        <v/>
      </c>
      <c r="K48" s="62" t="str">
        <f t="shared" si="2"/>
        <v/>
      </c>
      <c r="L48" s="60" t="str">
        <f>IF(OR($B48="",N($C48)=0),"",SUMIFS(Registre!$AH$6:$AH$405,Registre!$C$6:$C$405,$B48)/$C48)</f>
        <v/>
      </c>
      <c r="M48" s="60" t="str">
        <f>IF(OR($B48="",N($C48)=0),"",SUMIFS(Registre!$AI$6:$AI$405,Registre!$C$6:$C$405,$B48)/$C48)</f>
        <v/>
      </c>
      <c r="N48" s="63" t="str">
        <f>IF($B48="","",COUNTIF(Registre!$C$6:$C$405,$B48))</f>
        <v/>
      </c>
      <c r="O48" s="63" t="str">
        <f>IF($B48="","",SUMPRODUCT((Registre!$C$6:$C$405=$B48)*(Registre!$T$6:$T$405&lt;&gt;"")*(Registre!$T$6:$T$405&lt;&gt;"Conforme")))</f>
        <v/>
      </c>
      <c r="P48" s="57" t="str">
        <f t="shared" si="3"/>
        <v/>
      </c>
    </row>
    <row r="49" spans="2:16" ht="17.100000000000001" customHeight="1" x14ac:dyDescent="0.25">
      <c r="B49" s="57" t="str">
        <f>IF(Îlots!$C26="","",Îlots!$C26)</f>
        <v/>
      </c>
      <c r="C49" s="58" t="str">
        <f>IF($B49="","",N(Îlots!$D26))</f>
        <v/>
      </c>
      <c r="D49" s="57" t="str">
        <f>IF($B49="","",Îlots!$N26&amp;"")</f>
        <v/>
      </c>
      <c r="E49" s="59" t="str">
        <f>IF($B49="","",Îlots!$F26&amp;"")</f>
        <v/>
      </c>
      <c r="F49" s="60" t="str">
        <f>IF(OR($B49="",Îlots!$S26=""),"",Îlots!$S26)</f>
        <v/>
      </c>
      <c r="G49" s="60" t="str">
        <f>IF(OR($B49="",N($C49)=0),"",SUMIFS(Registre!$P$6:$P$405,Registre!$C$6:$C$405,$B49,Registre!$AF$6:$AF$405,"Organique")/$C49)</f>
        <v/>
      </c>
      <c r="H49" s="60" t="str">
        <f>IF(OR($B49="",N($C49)=0),"",SUMIFS(Registre!$P$6:$P$405,Registre!$C$6:$C$405,$B49,Registre!$AF$6:$AF$405,"Minéral")/$C49)</f>
        <v/>
      </c>
      <c r="I49" s="60" t="str">
        <f>IF(OR($B49="",N($C49)=0),"",SUMIFS(Registre!$AG$6:$AG$405,Registre!$C$6:$C$405,$B49)/$C49)</f>
        <v/>
      </c>
      <c r="J49" s="61" t="str">
        <f t="shared" si="1"/>
        <v/>
      </c>
      <c r="K49" s="62" t="str">
        <f t="shared" si="2"/>
        <v/>
      </c>
      <c r="L49" s="60" t="str">
        <f>IF(OR($B49="",N($C49)=0),"",SUMIFS(Registre!$AH$6:$AH$405,Registre!$C$6:$C$405,$B49)/$C49)</f>
        <v/>
      </c>
      <c r="M49" s="60" t="str">
        <f>IF(OR($B49="",N($C49)=0),"",SUMIFS(Registre!$AI$6:$AI$405,Registre!$C$6:$C$405,$B49)/$C49)</f>
        <v/>
      </c>
      <c r="N49" s="63" t="str">
        <f>IF($B49="","",COUNTIF(Registre!$C$6:$C$405,$B49))</f>
        <v/>
      </c>
      <c r="O49" s="63" t="str">
        <f>IF($B49="","",SUMPRODUCT((Registre!$C$6:$C$405=$B49)*(Registre!$T$6:$T$405&lt;&gt;"")*(Registre!$T$6:$T$405&lt;&gt;"Conforme")))</f>
        <v/>
      </c>
      <c r="P49" s="57" t="str">
        <f t="shared" si="3"/>
        <v/>
      </c>
    </row>
    <row r="50" spans="2:16" ht="17.100000000000001" customHeight="1" x14ac:dyDescent="0.25">
      <c r="B50" s="57" t="str">
        <f>IF(Îlots!$C27="","",Îlots!$C27)</f>
        <v/>
      </c>
      <c r="C50" s="58" t="str">
        <f>IF($B50="","",N(Îlots!$D27))</f>
        <v/>
      </c>
      <c r="D50" s="57" t="str">
        <f>IF($B50="","",Îlots!$N27&amp;"")</f>
        <v/>
      </c>
      <c r="E50" s="59" t="str">
        <f>IF($B50="","",Îlots!$F27&amp;"")</f>
        <v/>
      </c>
      <c r="F50" s="60" t="str">
        <f>IF(OR($B50="",Îlots!$S27=""),"",Îlots!$S27)</f>
        <v/>
      </c>
      <c r="G50" s="60" t="str">
        <f>IF(OR($B50="",N($C50)=0),"",SUMIFS(Registre!$P$6:$P$405,Registre!$C$6:$C$405,$B50,Registre!$AF$6:$AF$405,"Organique")/$C50)</f>
        <v/>
      </c>
      <c r="H50" s="60" t="str">
        <f>IF(OR($B50="",N($C50)=0),"",SUMIFS(Registre!$P$6:$P$405,Registre!$C$6:$C$405,$B50,Registre!$AF$6:$AF$405,"Minéral")/$C50)</f>
        <v/>
      </c>
      <c r="I50" s="60" t="str">
        <f>IF(OR($B50="",N($C50)=0),"",SUMIFS(Registre!$AG$6:$AG$405,Registre!$C$6:$C$405,$B50)/$C50)</f>
        <v/>
      </c>
      <c r="J50" s="61" t="str">
        <f t="shared" si="1"/>
        <v/>
      </c>
      <c r="K50" s="62" t="str">
        <f t="shared" si="2"/>
        <v/>
      </c>
      <c r="L50" s="60" t="str">
        <f>IF(OR($B50="",N($C50)=0),"",SUMIFS(Registre!$AH$6:$AH$405,Registre!$C$6:$C$405,$B50)/$C50)</f>
        <v/>
      </c>
      <c r="M50" s="60" t="str">
        <f>IF(OR($B50="",N($C50)=0),"",SUMIFS(Registre!$AI$6:$AI$405,Registre!$C$6:$C$405,$B50)/$C50)</f>
        <v/>
      </c>
      <c r="N50" s="63" t="str">
        <f>IF($B50="","",COUNTIF(Registre!$C$6:$C$405,$B50))</f>
        <v/>
      </c>
      <c r="O50" s="63" t="str">
        <f>IF($B50="","",SUMPRODUCT((Registre!$C$6:$C$405=$B50)*(Registre!$T$6:$T$405&lt;&gt;"")*(Registre!$T$6:$T$405&lt;&gt;"Conforme")))</f>
        <v/>
      </c>
      <c r="P50" s="57" t="str">
        <f t="shared" si="3"/>
        <v/>
      </c>
    </row>
    <row r="51" spans="2:16" ht="17.100000000000001" customHeight="1" x14ac:dyDescent="0.25">
      <c r="B51" s="57" t="str">
        <f>IF(Îlots!$C28="","",Îlots!$C28)</f>
        <v/>
      </c>
      <c r="C51" s="58" t="str">
        <f>IF($B51="","",N(Îlots!$D28))</f>
        <v/>
      </c>
      <c r="D51" s="57" t="str">
        <f>IF($B51="","",Îlots!$N28&amp;"")</f>
        <v/>
      </c>
      <c r="E51" s="59" t="str">
        <f>IF($B51="","",Îlots!$F28&amp;"")</f>
        <v/>
      </c>
      <c r="F51" s="60" t="str">
        <f>IF(OR($B51="",Îlots!$S28=""),"",Îlots!$S28)</f>
        <v/>
      </c>
      <c r="G51" s="60" t="str">
        <f>IF(OR($B51="",N($C51)=0),"",SUMIFS(Registre!$P$6:$P$405,Registre!$C$6:$C$405,$B51,Registre!$AF$6:$AF$405,"Organique")/$C51)</f>
        <v/>
      </c>
      <c r="H51" s="60" t="str">
        <f>IF(OR($B51="",N($C51)=0),"",SUMIFS(Registre!$P$6:$P$405,Registre!$C$6:$C$405,$B51,Registre!$AF$6:$AF$405,"Minéral")/$C51)</f>
        <v/>
      </c>
      <c r="I51" s="60" t="str">
        <f>IF(OR($B51="",N($C51)=0),"",SUMIFS(Registre!$AG$6:$AG$405,Registre!$C$6:$C$405,$B51)/$C51)</f>
        <v/>
      </c>
      <c r="J51" s="61" t="str">
        <f t="shared" si="1"/>
        <v/>
      </c>
      <c r="K51" s="62" t="str">
        <f t="shared" si="2"/>
        <v/>
      </c>
      <c r="L51" s="60" t="str">
        <f>IF(OR($B51="",N($C51)=0),"",SUMIFS(Registre!$AH$6:$AH$405,Registre!$C$6:$C$405,$B51)/$C51)</f>
        <v/>
      </c>
      <c r="M51" s="60" t="str">
        <f>IF(OR($B51="",N($C51)=0),"",SUMIFS(Registre!$AI$6:$AI$405,Registre!$C$6:$C$405,$B51)/$C51)</f>
        <v/>
      </c>
      <c r="N51" s="63" t="str">
        <f>IF($B51="","",COUNTIF(Registre!$C$6:$C$405,$B51))</f>
        <v/>
      </c>
      <c r="O51" s="63" t="str">
        <f>IF($B51="","",SUMPRODUCT((Registre!$C$6:$C$405=$B51)*(Registre!$T$6:$T$405&lt;&gt;"")*(Registre!$T$6:$T$405&lt;&gt;"Conforme")))</f>
        <v/>
      </c>
      <c r="P51" s="57" t="str">
        <f t="shared" si="3"/>
        <v/>
      </c>
    </row>
    <row r="52" spans="2:16" ht="17.100000000000001" customHeight="1" x14ac:dyDescent="0.25">
      <c r="B52" s="57" t="str">
        <f>IF(Îlots!$C29="","",Îlots!$C29)</f>
        <v/>
      </c>
      <c r="C52" s="58" t="str">
        <f>IF($B52="","",N(Îlots!$D29))</f>
        <v/>
      </c>
      <c r="D52" s="57" t="str">
        <f>IF($B52="","",Îlots!$N29&amp;"")</f>
        <v/>
      </c>
      <c r="E52" s="59" t="str">
        <f>IF($B52="","",Îlots!$F29&amp;"")</f>
        <v/>
      </c>
      <c r="F52" s="60" t="str">
        <f>IF(OR($B52="",Îlots!$S29=""),"",Îlots!$S29)</f>
        <v/>
      </c>
      <c r="G52" s="60" t="str">
        <f>IF(OR($B52="",N($C52)=0),"",SUMIFS(Registre!$P$6:$P$405,Registre!$C$6:$C$405,$B52,Registre!$AF$6:$AF$405,"Organique")/$C52)</f>
        <v/>
      </c>
      <c r="H52" s="60" t="str">
        <f>IF(OR($B52="",N($C52)=0),"",SUMIFS(Registre!$P$6:$P$405,Registre!$C$6:$C$405,$B52,Registre!$AF$6:$AF$405,"Minéral")/$C52)</f>
        <v/>
      </c>
      <c r="I52" s="60" t="str">
        <f>IF(OR($B52="",N($C52)=0),"",SUMIFS(Registre!$AG$6:$AG$405,Registre!$C$6:$C$405,$B52)/$C52)</f>
        <v/>
      </c>
      <c r="J52" s="61" t="str">
        <f t="shared" si="1"/>
        <v/>
      </c>
      <c r="K52" s="62" t="str">
        <f t="shared" si="2"/>
        <v/>
      </c>
      <c r="L52" s="60" t="str">
        <f>IF(OR($B52="",N($C52)=0),"",SUMIFS(Registre!$AH$6:$AH$405,Registre!$C$6:$C$405,$B52)/$C52)</f>
        <v/>
      </c>
      <c r="M52" s="60" t="str">
        <f>IF(OR($B52="",N($C52)=0),"",SUMIFS(Registre!$AI$6:$AI$405,Registre!$C$6:$C$405,$B52)/$C52)</f>
        <v/>
      </c>
      <c r="N52" s="63" t="str">
        <f>IF($B52="","",COUNTIF(Registre!$C$6:$C$405,$B52))</f>
        <v/>
      </c>
      <c r="O52" s="63" t="str">
        <f>IF($B52="","",SUMPRODUCT((Registre!$C$6:$C$405=$B52)*(Registre!$T$6:$T$405&lt;&gt;"")*(Registre!$T$6:$T$405&lt;&gt;"Conforme")))</f>
        <v/>
      </c>
      <c r="P52" s="57" t="str">
        <f t="shared" si="3"/>
        <v/>
      </c>
    </row>
    <row r="53" spans="2:16" ht="17.100000000000001" customHeight="1" x14ac:dyDescent="0.25">
      <c r="B53" s="57" t="str">
        <f>IF(Îlots!$C30="","",Îlots!$C30)</f>
        <v/>
      </c>
      <c r="C53" s="58" t="str">
        <f>IF($B53="","",N(Îlots!$D30))</f>
        <v/>
      </c>
      <c r="D53" s="57" t="str">
        <f>IF($B53="","",Îlots!$N30&amp;"")</f>
        <v/>
      </c>
      <c r="E53" s="59" t="str">
        <f>IF($B53="","",Îlots!$F30&amp;"")</f>
        <v/>
      </c>
      <c r="F53" s="60" t="str">
        <f>IF(OR($B53="",Îlots!$S30=""),"",Îlots!$S30)</f>
        <v/>
      </c>
      <c r="G53" s="60" t="str">
        <f>IF(OR($B53="",N($C53)=0),"",SUMIFS(Registre!$P$6:$P$405,Registre!$C$6:$C$405,$B53,Registre!$AF$6:$AF$405,"Organique")/$C53)</f>
        <v/>
      </c>
      <c r="H53" s="60" t="str">
        <f>IF(OR($B53="",N($C53)=0),"",SUMIFS(Registre!$P$6:$P$405,Registre!$C$6:$C$405,$B53,Registre!$AF$6:$AF$405,"Minéral")/$C53)</f>
        <v/>
      </c>
      <c r="I53" s="60" t="str">
        <f>IF(OR($B53="",N($C53)=0),"",SUMIFS(Registre!$AG$6:$AG$405,Registre!$C$6:$C$405,$B53)/$C53)</f>
        <v/>
      </c>
      <c r="J53" s="61" t="str">
        <f t="shared" si="1"/>
        <v/>
      </c>
      <c r="K53" s="62" t="str">
        <f t="shared" si="2"/>
        <v/>
      </c>
      <c r="L53" s="60" t="str">
        <f>IF(OR($B53="",N($C53)=0),"",SUMIFS(Registre!$AH$6:$AH$405,Registre!$C$6:$C$405,$B53)/$C53)</f>
        <v/>
      </c>
      <c r="M53" s="60" t="str">
        <f>IF(OR($B53="",N($C53)=0),"",SUMIFS(Registre!$AI$6:$AI$405,Registre!$C$6:$C$405,$B53)/$C53)</f>
        <v/>
      </c>
      <c r="N53" s="63" t="str">
        <f>IF($B53="","",COUNTIF(Registre!$C$6:$C$405,$B53))</f>
        <v/>
      </c>
      <c r="O53" s="63" t="str">
        <f>IF($B53="","",SUMPRODUCT((Registre!$C$6:$C$405=$B53)*(Registre!$T$6:$T$405&lt;&gt;"")*(Registre!$T$6:$T$405&lt;&gt;"Conforme")))</f>
        <v/>
      </c>
      <c r="P53" s="57" t="str">
        <f t="shared" si="3"/>
        <v/>
      </c>
    </row>
    <row r="54" spans="2:16" ht="17.100000000000001" customHeight="1" x14ac:dyDescent="0.25">
      <c r="B54" s="57" t="str">
        <f>IF(Îlots!$C31="","",Îlots!$C31)</f>
        <v/>
      </c>
      <c r="C54" s="58" t="str">
        <f>IF($B54="","",N(Îlots!$D31))</f>
        <v/>
      </c>
      <c r="D54" s="57" t="str">
        <f>IF($B54="","",Îlots!$N31&amp;"")</f>
        <v/>
      </c>
      <c r="E54" s="59" t="str">
        <f>IF($B54="","",Îlots!$F31&amp;"")</f>
        <v/>
      </c>
      <c r="F54" s="60" t="str">
        <f>IF(OR($B54="",Îlots!$S31=""),"",Îlots!$S31)</f>
        <v/>
      </c>
      <c r="G54" s="60" t="str">
        <f>IF(OR($B54="",N($C54)=0),"",SUMIFS(Registre!$P$6:$P$405,Registre!$C$6:$C$405,$B54,Registre!$AF$6:$AF$405,"Organique")/$C54)</f>
        <v/>
      </c>
      <c r="H54" s="60" t="str">
        <f>IF(OR($B54="",N($C54)=0),"",SUMIFS(Registre!$P$6:$P$405,Registre!$C$6:$C$405,$B54,Registre!$AF$6:$AF$405,"Minéral")/$C54)</f>
        <v/>
      </c>
      <c r="I54" s="60" t="str">
        <f>IF(OR($B54="",N($C54)=0),"",SUMIFS(Registre!$AG$6:$AG$405,Registre!$C$6:$C$405,$B54)/$C54)</f>
        <v/>
      </c>
      <c r="J54" s="61" t="str">
        <f t="shared" si="1"/>
        <v/>
      </c>
      <c r="K54" s="62" t="str">
        <f t="shared" si="2"/>
        <v/>
      </c>
      <c r="L54" s="60" t="str">
        <f>IF(OR($B54="",N($C54)=0),"",SUMIFS(Registre!$AH$6:$AH$405,Registre!$C$6:$C$405,$B54)/$C54)</f>
        <v/>
      </c>
      <c r="M54" s="60" t="str">
        <f>IF(OR($B54="",N($C54)=0),"",SUMIFS(Registre!$AI$6:$AI$405,Registre!$C$6:$C$405,$B54)/$C54)</f>
        <v/>
      </c>
      <c r="N54" s="63" t="str">
        <f>IF($B54="","",COUNTIF(Registre!$C$6:$C$405,$B54))</f>
        <v/>
      </c>
      <c r="O54" s="63" t="str">
        <f>IF($B54="","",SUMPRODUCT((Registre!$C$6:$C$405=$B54)*(Registre!$T$6:$T$405&lt;&gt;"")*(Registre!$T$6:$T$405&lt;&gt;"Conforme")))</f>
        <v/>
      </c>
      <c r="P54" s="57" t="str">
        <f t="shared" si="3"/>
        <v/>
      </c>
    </row>
    <row r="55" spans="2:16" ht="17.100000000000001" customHeight="1" x14ac:dyDescent="0.25">
      <c r="B55" s="57" t="str">
        <f>IF(Îlots!$C32="","",Îlots!$C32)</f>
        <v/>
      </c>
      <c r="C55" s="58" t="str">
        <f>IF($B55="","",N(Îlots!$D32))</f>
        <v/>
      </c>
      <c r="D55" s="57" t="str">
        <f>IF($B55="","",Îlots!$N32&amp;"")</f>
        <v/>
      </c>
      <c r="E55" s="59" t="str">
        <f>IF($B55="","",Îlots!$F32&amp;"")</f>
        <v/>
      </c>
      <c r="F55" s="60" t="str">
        <f>IF(OR($B55="",Îlots!$S32=""),"",Îlots!$S32)</f>
        <v/>
      </c>
      <c r="G55" s="60" t="str">
        <f>IF(OR($B55="",N($C55)=0),"",SUMIFS(Registre!$P$6:$P$405,Registre!$C$6:$C$405,$B55,Registre!$AF$6:$AF$405,"Organique")/$C55)</f>
        <v/>
      </c>
      <c r="H55" s="60" t="str">
        <f>IF(OR($B55="",N($C55)=0),"",SUMIFS(Registre!$P$6:$P$405,Registre!$C$6:$C$405,$B55,Registre!$AF$6:$AF$405,"Minéral")/$C55)</f>
        <v/>
      </c>
      <c r="I55" s="60" t="str">
        <f>IF(OR($B55="",N($C55)=0),"",SUMIFS(Registre!$AG$6:$AG$405,Registre!$C$6:$C$405,$B55)/$C55)</f>
        <v/>
      </c>
      <c r="J55" s="61" t="str">
        <f t="shared" si="1"/>
        <v/>
      </c>
      <c r="K55" s="62" t="str">
        <f t="shared" si="2"/>
        <v/>
      </c>
      <c r="L55" s="60" t="str">
        <f>IF(OR($B55="",N($C55)=0),"",SUMIFS(Registre!$AH$6:$AH$405,Registre!$C$6:$C$405,$B55)/$C55)</f>
        <v/>
      </c>
      <c r="M55" s="60" t="str">
        <f>IF(OR($B55="",N($C55)=0),"",SUMIFS(Registre!$AI$6:$AI$405,Registre!$C$6:$C$405,$B55)/$C55)</f>
        <v/>
      </c>
      <c r="N55" s="63" t="str">
        <f>IF($B55="","",COUNTIF(Registre!$C$6:$C$405,$B55))</f>
        <v/>
      </c>
      <c r="O55" s="63" t="str">
        <f>IF($B55="","",SUMPRODUCT((Registre!$C$6:$C$405=$B55)*(Registre!$T$6:$T$405&lt;&gt;"")*(Registre!$T$6:$T$405&lt;&gt;"Conforme")))</f>
        <v/>
      </c>
      <c r="P55" s="57" t="str">
        <f t="shared" si="3"/>
        <v/>
      </c>
    </row>
    <row r="56" spans="2:16" ht="17.100000000000001" customHeight="1" x14ac:dyDescent="0.25">
      <c r="B56" s="57" t="str">
        <f>IF(Îlots!$C33="","",Îlots!$C33)</f>
        <v/>
      </c>
      <c r="C56" s="58" t="str">
        <f>IF($B56="","",N(Îlots!$D33))</f>
        <v/>
      </c>
      <c r="D56" s="57" t="str">
        <f>IF($B56="","",Îlots!$N33&amp;"")</f>
        <v/>
      </c>
      <c r="E56" s="59" t="str">
        <f>IF($B56="","",Îlots!$F33&amp;"")</f>
        <v/>
      </c>
      <c r="F56" s="60" t="str">
        <f>IF(OR($B56="",Îlots!$S33=""),"",Îlots!$S33)</f>
        <v/>
      </c>
      <c r="G56" s="60" t="str">
        <f>IF(OR($B56="",N($C56)=0),"",SUMIFS(Registre!$P$6:$P$405,Registre!$C$6:$C$405,$B56,Registre!$AF$6:$AF$405,"Organique")/$C56)</f>
        <v/>
      </c>
      <c r="H56" s="60" t="str">
        <f>IF(OR($B56="",N($C56)=0),"",SUMIFS(Registre!$P$6:$P$405,Registre!$C$6:$C$405,$B56,Registre!$AF$6:$AF$405,"Minéral")/$C56)</f>
        <v/>
      </c>
      <c r="I56" s="60" t="str">
        <f>IF(OR($B56="",N($C56)=0),"",SUMIFS(Registre!$AG$6:$AG$405,Registre!$C$6:$C$405,$B56)/$C56)</f>
        <v/>
      </c>
      <c r="J56" s="61" t="str">
        <f t="shared" si="1"/>
        <v/>
      </c>
      <c r="K56" s="62" t="str">
        <f t="shared" si="2"/>
        <v/>
      </c>
      <c r="L56" s="60" t="str">
        <f>IF(OR($B56="",N($C56)=0),"",SUMIFS(Registre!$AH$6:$AH$405,Registre!$C$6:$C$405,$B56)/$C56)</f>
        <v/>
      </c>
      <c r="M56" s="60" t="str">
        <f>IF(OR($B56="",N($C56)=0),"",SUMIFS(Registre!$AI$6:$AI$405,Registre!$C$6:$C$405,$B56)/$C56)</f>
        <v/>
      </c>
      <c r="N56" s="63" t="str">
        <f>IF($B56="","",COUNTIF(Registre!$C$6:$C$405,$B56))</f>
        <v/>
      </c>
      <c r="O56" s="63" t="str">
        <f>IF($B56="","",SUMPRODUCT((Registre!$C$6:$C$405=$B56)*(Registre!$T$6:$T$405&lt;&gt;"")*(Registre!$T$6:$T$405&lt;&gt;"Conforme")))</f>
        <v/>
      </c>
      <c r="P56" s="57" t="str">
        <f t="shared" si="3"/>
        <v/>
      </c>
    </row>
    <row r="57" spans="2:16" ht="17.100000000000001" customHeight="1" x14ac:dyDescent="0.25">
      <c r="B57" s="57" t="str">
        <f>IF(Îlots!$C34="","",Îlots!$C34)</f>
        <v/>
      </c>
      <c r="C57" s="58" t="str">
        <f>IF($B57="","",N(Îlots!$D34))</f>
        <v/>
      </c>
      <c r="D57" s="57" t="str">
        <f>IF($B57="","",Îlots!$N34&amp;"")</f>
        <v/>
      </c>
      <c r="E57" s="59" t="str">
        <f>IF($B57="","",Îlots!$F34&amp;"")</f>
        <v/>
      </c>
      <c r="F57" s="60" t="str">
        <f>IF(OR($B57="",Îlots!$S34=""),"",Îlots!$S34)</f>
        <v/>
      </c>
      <c r="G57" s="60" t="str">
        <f>IF(OR($B57="",N($C57)=0),"",SUMIFS(Registre!$P$6:$P$405,Registre!$C$6:$C$405,$B57,Registre!$AF$6:$AF$405,"Organique")/$C57)</f>
        <v/>
      </c>
      <c r="H57" s="60" t="str">
        <f>IF(OR($B57="",N($C57)=0),"",SUMIFS(Registre!$P$6:$P$405,Registre!$C$6:$C$405,$B57,Registre!$AF$6:$AF$405,"Minéral")/$C57)</f>
        <v/>
      </c>
      <c r="I57" s="60" t="str">
        <f>IF(OR($B57="",N($C57)=0),"",SUMIFS(Registre!$AG$6:$AG$405,Registre!$C$6:$C$405,$B57)/$C57)</f>
        <v/>
      </c>
      <c r="J57" s="61" t="str">
        <f t="shared" si="1"/>
        <v/>
      </c>
      <c r="K57" s="62" t="str">
        <f t="shared" si="2"/>
        <v/>
      </c>
      <c r="L57" s="60" t="str">
        <f>IF(OR($B57="",N($C57)=0),"",SUMIFS(Registre!$AH$6:$AH$405,Registre!$C$6:$C$405,$B57)/$C57)</f>
        <v/>
      </c>
      <c r="M57" s="60" t="str">
        <f>IF(OR($B57="",N($C57)=0),"",SUMIFS(Registre!$AI$6:$AI$405,Registre!$C$6:$C$405,$B57)/$C57)</f>
        <v/>
      </c>
      <c r="N57" s="63" t="str">
        <f>IF($B57="","",COUNTIF(Registre!$C$6:$C$405,$B57))</f>
        <v/>
      </c>
      <c r="O57" s="63" t="str">
        <f>IF($B57="","",SUMPRODUCT((Registre!$C$6:$C$405=$B57)*(Registre!$T$6:$T$405&lt;&gt;"")*(Registre!$T$6:$T$405&lt;&gt;"Conforme")))</f>
        <v/>
      </c>
      <c r="P57" s="57" t="str">
        <f t="shared" si="3"/>
        <v/>
      </c>
    </row>
    <row r="58" spans="2:16" ht="17.100000000000001" customHeight="1" x14ac:dyDescent="0.25">
      <c r="B58" s="57" t="str">
        <f>IF(Îlots!$C35="","",Îlots!$C35)</f>
        <v/>
      </c>
      <c r="C58" s="58" t="str">
        <f>IF($B58="","",N(Îlots!$D35))</f>
        <v/>
      </c>
      <c r="D58" s="57" t="str">
        <f>IF($B58="","",Îlots!$N35&amp;"")</f>
        <v/>
      </c>
      <c r="E58" s="59" t="str">
        <f>IF($B58="","",Îlots!$F35&amp;"")</f>
        <v/>
      </c>
      <c r="F58" s="60" t="str">
        <f>IF(OR($B58="",Îlots!$S35=""),"",Îlots!$S35)</f>
        <v/>
      </c>
      <c r="G58" s="60" t="str">
        <f>IF(OR($B58="",N($C58)=0),"",SUMIFS(Registre!$P$6:$P$405,Registre!$C$6:$C$405,$B58,Registre!$AF$6:$AF$405,"Organique")/$C58)</f>
        <v/>
      </c>
      <c r="H58" s="60" t="str">
        <f>IF(OR($B58="",N($C58)=0),"",SUMIFS(Registre!$P$6:$P$405,Registre!$C$6:$C$405,$B58,Registre!$AF$6:$AF$405,"Minéral")/$C58)</f>
        <v/>
      </c>
      <c r="I58" s="60" t="str">
        <f>IF(OR($B58="",N($C58)=0),"",SUMIFS(Registre!$AG$6:$AG$405,Registre!$C$6:$C$405,$B58)/$C58)</f>
        <v/>
      </c>
      <c r="J58" s="61" t="str">
        <f t="shared" si="1"/>
        <v/>
      </c>
      <c r="K58" s="62" t="str">
        <f t="shared" si="2"/>
        <v/>
      </c>
      <c r="L58" s="60" t="str">
        <f>IF(OR($B58="",N($C58)=0),"",SUMIFS(Registre!$AH$6:$AH$405,Registre!$C$6:$C$405,$B58)/$C58)</f>
        <v/>
      </c>
      <c r="M58" s="60" t="str">
        <f>IF(OR($B58="",N($C58)=0),"",SUMIFS(Registre!$AI$6:$AI$405,Registre!$C$6:$C$405,$B58)/$C58)</f>
        <v/>
      </c>
      <c r="N58" s="63" t="str">
        <f>IF($B58="","",COUNTIF(Registre!$C$6:$C$405,$B58))</f>
        <v/>
      </c>
      <c r="O58" s="63" t="str">
        <f>IF($B58="","",SUMPRODUCT((Registre!$C$6:$C$405=$B58)*(Registre!$T$6:$T$405&lt;&gt;"")*(Registre!$T$6:$T$405&lt;&gt;"Conforme")))</f>
        <v/>
      </c>
      <c r="P58" s="57" t="str">
        <f t="shared" si="3"/>
        <v/>
      </c>
    </row>
    <row r="59" spans="2:16" ht="17.100000000000001" customHeight="1" x14ac:dyDescent="0.25">
      <c r="B59" s="57" t="str">
        <f>IF(Îlots!$C36="","",Îlots!$C36)</f>
        <v/>
      </c>
      <c r="C59" s="58" t="str">
        <f>IF($B59="","",N(Îlots!$D36))</f>
        <v/>
      </c>
      <c r="D59" s="57" t="str">
        <f>IF($B59="","",Îlots!$N36&amp;"")</f>
        <v/>
      </c>
      <c r="E59" s="59" t="str">
        <f>IF($B59="","",Îlots!$F36&amp;"")</f>
        <v/>
      </c>
      <c r="F59" s="60" t="str">
        <f>IF(OR($B59="",Îlots!$S36=""),"",Îlots!$S36)</f>
        <v/>
      </c>
      <c r="G59" s="60" t="str">
        <f>IF(OR($B59="",N($C59)=0),"",SUMIFS(Registre!$P$6:$P$405,Registre!$C$6:$C$405,$B59,Registre!$AF$6:$AF$405,"Organique")/$C59)</f>
        <v/>
      </c>
      <c r="H59" s="60" t="str">
        <f>IF(OR($B59="",N($C59)=0),"",SUMIFS(Registre!$P$6:$P$405,Registre!$C$6:$C$405,$B59,Registre!$AF$6:$AF$405,"Minéral")/$C59)</f>
        <v/>
      </c>
      <c r="I59" s="60" t="str">
        <f>IF(OR($B59="",N($C59)=0),"",SUMIFS(Registre!$AG$6:$AG$405,Registre!$C$6:$C$405,$B59)/$C59)</f>
        <v/>
      </c>
      <c r="J59" s="61" t="str">
        <f t="shared" si="1"/>
        <v/>
      </c>
      <c r="K59" s="62" t="str">
        <f t="shared" si="2"/>
        <v/>
      </c>
      <c r="L59" s="60" t="str">
        <f>IF(OR($B59="",N($C59)=0),"",SUMIFS(Registre!$AH$6:$AH$405,Registre!$C$6:$C$405,$B59)/$C59)</f>
        <v/>
      </c>
      <c r="M59" s="60" t="str">
        <f>IF(OR($B59="",N($C59)=0),"",SUMIFS(Registre!$AI$6:$AI$405,Registre!$C$6:$C$405,$B59)/$C59)</f>
        <v/>
      </c>
      <c r="N59" s="63" t="str">
        <f>IF($B59="","",COUNTIF(Registre!$C$6:$C$405,$B59))</f>
        <v/>
      </c>
      <c r="O59" s="63" t="str">
        <f>IF($B59="","",SUMPRODUCT((Registre!$C$6:$C$405=$B59)*(Registre!$T$6:$T$405&lt;&gt;"")*(Registre!$T$6:$T$405&lt;&gt;"Conforme")))</f>
        <v/>
      </c>
      <c r="P59" s="57" t="str">
        <f t="shared" si="3"/>
        <v/>
      </c>
    </row>
    <row r="60" spans="2:16" ht="17.100000000000001" customHeight="1" x14ac:dyDescent="0.25">
      <c r="B60" s="57" t="str">
        <f>IF(Îlots!$C37="","",Îlots!$C37)</f>
        <v/>
      </c>
      <c r="C60" s="58" t="str">
        <f>IF($B60="","",N(Îlots!$D37))</f>
        <v/>
      </c>
      <c r="D60" s="57" t="str">
        <f>IF($B60="","",Îlots!$N37&amp;"")</f>
        <v/>
      </c>
      <c r="E60" s="59" t="str">
        <f>IF($B60="","",Îlots!$F37&amp;"")</f>
        <v/>
      </c>
      <c r="F60" s="60" t="str">
        <f>IF(OR($B60="",Îlots!$S37=""),"",Îlots!$S37)</f>
        <v/>
      </c>
      <c r="G60" s="60" t="str">
        <f>IF(OR($B60="",N($C60)=0),"",SUMIFS(Registre!$P$6:$P$405,Registre!$C$6:$C$405,$B60,Registre!$AF$6:$AF$405,"Organique")/$C60)</f>
        <v/>
      </c>
      <c r="H60" s="60" t="str">
        <f>IF(OR($B60="",N($C60)=0),"",SUMIFS(Registre!$P$6:$P$405,Registre!$C$6:$C$405,$B60,Registre!$AF$6:$AF$405,"Minéral")/$C60)</f>
        <v/>
      </c>
      <c r="I60" s="60" t="str">
        <f>IF(OR($B60="",N($C60)=0),"",SUMIFS(Registre!$AG$6:$AG$405,Registre!$C$6:$C$405,$B60)/$C60)</f>
        <v/>
      </c>
      <c r="J60" s="61" t="str">
        <f t="shared" si="1"/>
        <v/>
      </c>
      <c r="K60" s="62" t="str">
        <f t="shared" si="2"/>
        <v/>
      </c>
      <c r="L60" s="60" t="str">
        <f>IF(OR($B60="",N($C60)=0),"",SUMIFS(Registre!$AH$6:$AH$405,Registre!$C$6:$C$405,$B60)/$C60)</f>
        <v/>
      </c>
      <c r="M60" s="60" t="str">
        <f>IF(OR($B60="",N($C60)=0),"",SUMIFS(Registre!$AI$6:$AI$405,Registre!$C$6:$C$405,$B60)/$C60)</f>
        <v/>
      </c>
      <c r="N60" s="63" t="str">
        <f>IF($B60="","",COUNTIF(Registre!$C$6:$C$405,$B60))</f>
        <v/>
      </c>
      <c r="O60" s="63" t="str">
        <f>IF($B60="","",SUMPRODUCT((Registre!$C$6:$C$405=$B60)*(Registre!$T$6:$T$405&lt;&gt;"")*(Registre!$T$6:$T$405&lt;&gt;"Conforme")))</f>
        <v/>
      </c>
      <c r="P60" s="57" t="str">
        <f t="shared" si="3"/>
        <v/>
      </c>
    </row>
    <row r="61" spans="2:16" ht="17.100000000000001" customHeight="1" x14ac:dyDescent="0.25">
      <c r="B61" s="57" t="str">
        <f>IF(Îlots!$C38="","",Îlots!$C38)</f>
        <v/>
      </c>
      <c r="C61" s="58" t="str">
        <f>IF($B61="","",N(Îlots!$D38))</f>
        <v/>
      </c>
      <c r="D61" s="57" t="str">
        <f>IF($B61="","",Îlots!$N38&amp;"")</f>
        <v/>
      </c>
      <c r="E61" s="59" t="str">
        <f>IF($B61="","",Îlots!$F38&amp;"")</f>
        <v/>
      </c>
      <c r="F61" s="60" t="str">
        <f>IF(OR($B61="",Îlots!$S38=""),"",Îlots!$S38)</f>
        <v/>
      </c>
      <c r="G61" s="60" t="str">
        <f>IF(OR($B61="",N($C61)=0),"",SUMIFS(Registre!$P$6:$P$405,Registre!$C$6:$C$405,$B61,Registre!$AF$6:$AF$405,"Organique")/$C61)</f>
        <v/>
      </c>
      <c r="H61" s="60" t="str">
        <f>IF(OR($B61="",N($C61)=0),"",SUMIFS(Registre!$P$6:$P$405,Registre!$C$6:$C$405,$B61,Registre!$AF$6:$AF$405,"Minéral")/$C61)</f>
        <v/>
      </c>
      <c r="I61" s="60" t="str">
        <f>IF(OR($B61="",N($C61)=0),"",SUMIFS(Registre!$AG$6:$AG$405,Registre!$C$6:$C$405,$B61)/$C61)</f>
        <v/>
      </c>
      <c r="J61" s="61" t="str">
        <f t="shared" ref="J61:J88" si="4">IF(OR($B61="",$F61="",$I61=""),"",ROUND($I61-$F61,0))</f>
        <v/>
      </c>
      <c r="K61" s="62" t="str">
        <f t="shared" ref="K61:K88" si="5">IF(OR($B61="",N($F61)=0,$I61=""),"",$I61/$F61)</f>
        <v/>
      </c>
      <c r="L61" s="60" t="str">
        <f>IF(OR($B61="",N($C61)=0),"",SUMIFS(Registre!$AH$6:$AH$405,Registre!$C$6:$C$405,$B61)/$C61)</f>
        <v/>
      </c>
      <c r="M61" s="60" t="str">
        <f>IF(OR($B61="",N($C61)=0),"",SUMIFS(Registre!$AI$6:$AI$405,Registre!$C$6:$C$405,$B61)/$C61)</f>
        <v/>
      </c>
      <c r="N61" s="63" t="str">
        <f>IF($B61="","",COUNTIF(Registre!$C$6:$C$405,$B61))</f>
        <v/>
      </c>
      <c r="O61" s="63" t="str">
        <f>IF($B61="","",SUMPRODUCT((Registre!$C$6:$C$405=$B61)*(Registre!$T$6:$T$405&lt;&gt;"")*(Registre!$T$6:$T$405&lt;&gt;"Conforme")))</f>
        <v/>
      </c>
      <c r="P61" s="57" t="str">
        <f t="shared" ref="P61:P88" si="6">IF($B61="","",IF($N61=0,"Aucun apport",IF($F61="","PPF à renseigner",IF($I61&gt;$F61+0.5,"Au-delà du PPF",IF($O61&gt;0,"Apports à vérifier","Conforme")))))</f>
        <v/>
      </c>
    </row>
    <row r="62" spans="2:16" ht="17.100000000000001" customHeight="1" x14ac:dyDescent="0.25">
      <c r="B62" s="57" t="str">
        <f>IF(Îlots!$C39="","",Îlots!$C39)</f>
        <v/>
      </c>
      <c r="C62" s="58" t="str">
        <f>IF($B62="","",N(Îlots!$D39))</f>
        <v/>
      </c>
      <c r="D62" s="57" t="str">
        <f>IF($B62="","",Îlots!$N39&amp;"")</f>
        <v/>
      </c>
      <c r="E62" s="59" t="str">
        <f>IF($B62="","",Îlots!$F39&amp;"")</f>
        <v/>
      </c>
      <c r="F62" s="60" t="str">
        <f>IF(OR($B62="",Îlots!$S39=""),"",Îlots!$S39)</f>
        <v/>
      </c>
      <c r="G62" s="60" t="str">
        <f>IF(OR($B62="",N($C62)=0),"",SUMIFS(Registre!$P$6:$P$405,Registre!$C$6:$C$405,$B62,Registre!$AF$6:$AF$405,"Organique")/$C62)</f>
        <v/>
      </c>
      <c r="H62" s="60" t="str">
        <f>IF(OR($B62="",N($C62)=0),"",SUMIFS(Registre!$P$6:$P$405,Registre!$C$6:$C$405,$B62,Registre!$AF$6:$AF$405,"Minéral")/$C62)</f>
        <v/>
      </c>
      <c r="I62" s="60" t="str">
        <f>IF(OR($B62="",N($C62)=0),"",SUMIFS(Registre!$AG$6:$AG$405,Registre!$C$6:$C$405,$B62)/$C62)</f>
        <v/>
      </c>
      <c r="J62" s="61" t="str">
        <f t="shared" si="4"/>
        <v/>
      </c>
      <c r="K62" s="62" t="str">
        <f t="shared" si="5"/>
        <v/>
      </c>
      <c r="L62" s="60" t="str">
        <f>IF(OR($B62="",N($C62)=0),"",SUMIFS(Registre!$AH$6:$AH$405,Registre!$C$6:$C$405,$B62)/$C62)</f>
        <v/>
      </c>
      <c r="M62" s="60" t="str">
        <f>IF(OR($B62="",N($C62)=0),"",SUMIFS(Registre!$AI$6:$AI$405,Registre!$C$6:$C$405,$B62)/$C62)</f>
        <v/>
      </c>
      <c r="N62" s="63" t="str">
        <f>IF($B62="","",COUNTIF(Registre!$C$6:$C$405,$B62))</f>
        <v/>
      </c>
      <c r="O62" s="63" t="str">
        <f>IF($B62="","",SUMPRODUCT((Registre!$C$6:$C$405=$B62)*(Registre!$T$6:$T$405&lt;&gt;"")*(Registre!$T$6:$T$405&lt;&gt;"Conforme")))</f>
        <v/>
      </c>
      <c r="P62" s="57" t="str">
        <f t="shared" si="6"/>
        <v/>
      </c>
    </row>
    <row r="63" spans="2:16" ht="17.100000000000001" customHeight="1" x14ac:dyDescent="0.25">
      <c r="B63" s="57" t="str">
        <f>IF(Îlots!$C40="","",Îlots!$C40)</f>
        <v/>
      </c>
      <c r="C63" s="58" t="str">
        <f>IF($B63="","",N(Îlots!$D40))</f>
        <v/>
      </c>
      <c r="D63" s="57" t="str">
        <f>IF($B63="","",Îlots!$N40&amp;"")</f>
        <v/>
      </c>
      <c r="E63" s="59" t="str">
        <f>IF($B63="","",Îlots!$F40&amp;"")</f>
        <v/>
      </c>
      <c r="F63" s="60" t="str">
        <f>IF(OR($B63="",Îlots!$S40=""),"",Îlots!$S40)</f>
        <v/>
      </c>
      <c r="G63" s="60" t="str">
        <f>IF(OR($B63="",N($C63)=0),"",SUMIFS(Registre!$P$6:$P$405,Registre!$C$6:$C$405,$B63,Registre!$AF$6:$AF$405,"Organique")/$C63)</f>
        <v/>
      </c>
      <c r="H63" s="60" t="str">
        <f>IF(OR($B63="",N($C63)=0),"",SUMIFS(Registre!$P$6:$P$405,Registre!$C$6:$C$405,$B63,Registre!$AF$6:$AF$405,"Minéral")/$C63)</f>
        <v/>
      </c>
      <c r="I63" s="60" t="str">
        <f>IF(OR($B63="",N($C63)=0),"",SUMIFS(Registre!$AG$6:$AG$405,Registre!$C$6:$C$405,$B63)/$C63)</f>
        <v/>
      </c>
      <c r="J63" s="61" t="str">
        <f t="shared" si="4"/>
        <v/>
      </c>
      <c r="K63" s="62" t="str">
        <f t="shared" si="5"/>
        <v/>
      </c>
      <c r="L63" s="60" t="str">
        <f>IF(OR($B63="",N($C63)=0),"",SUMIFS(Registre!$AH$6:$AH$405,Registre!$C$6:$C$405,$B63)/$C63)</f>
        <v/>
      </c>
      <c r="M63" s="60" t="str">
        <f>IF(OR($B63="",N($C63)=0),"",SUMIFS(Registre!$AI$6:$AI$405,Registre!$C$6:$C$405,$B63)/$C63)</f>
        <v/>
      </c>
      <c r="N63" s="63" t="str">
        <f>IF($B63="","",COUNTIF(Registre!$C$6:$C$405,$B63))</f>
        <v/>
      </c>
      <c r="O63" s="63" t="str">
        <f>IF($B63="","",SUMPRODUCT((Registre!$C$6:$C$405=$B63)*(Registre!$T$6:$T$405&lt;&gt;"")*(Registre!$T$6:$T$405&lt;&gt;"Conforme")))</f>
        <v/>
      </c>
      <c r="P63" s="57" t="str">
        <f t="shared" si="6"/>
        <v/>
      </c>
    </row>
    <row r="64" spans="2:16" ht="17.100000000000001" customHeight="1" x14ac:dyDescent="0.25">
      <c r="B64" s="57" t="str">
        <f>IF(Îlots!$C41="","",Îlots!$C41)</f>
        <v/>
      </c>
      <c r="C64" s="58" t="str">
        <f>IF($B64="","",N(Îlots!$D41))</f>
        <v/>
      </c>
      <c r="D64" s="57" t="str">
        <f>IF($B64="","",Îlots!$N41&amp;"")</f>
        <v/>
      </c>
      <c r="E64" s="59" t="str">
        <f>IF($B64="","",Îlots!$F41&amp;"")</f>
        <v/>
      </c>
      <c r="F64" s="60" t="str">
        <f>IF(OR($B64="",Îlots!$S41=""),"",Îlots!$S41)</f>
        <v/>
      </c>
      <c r="G64" s="60" t="str">
        <f>IF(OR($B64="",N($C64)=0),"",SUMIFS(Registre!$P$6:$P$405,Registre!$C$6:$C$405,$B64,Registre!$AF$6:$AF$405,"Organique")/$C64)</f>
        <v/>
      </c>
      <c r="H64" s="60" t="str">
        <f>IF(OR($B64="",N($C64)=0),"",SUMIFS(Registre!$P$6:$P$405,Registre!$C$6:$C$405,$B64,Registre!$AF$6:$AF$405,"Minéral")/$C64)</f>
        <v/>
      </c>
      <c r="I64" s="60" t="str">
        <f>IF(OR($B64="",N($C64)=0),"",SUMIFS(Registre!$AG$6:$AG$405,Registre!$C$6:$C$405,$B64)/$C64)</f>
        <v/>
      </c>
      <c r="J64" s="61" t="str">
        <f t="shared" si="4"/>
        <v/>
      </c>
      <c r="K64" s="62" t="str">
        <f t="shared" si="5"/>
        <v/>
      </c>
      <c r="L64" s="60" t="str">
        <f>IF(OR($B64="",N($C64)=0),"",SUMIFS(Registre!$AH$6:$AH$405,Registre!$C$6:$C$405,$B64)/$C64)</f>
        <v/>
      </c>
      <c r="M64" s="60" t="str">
        <f>IF(OR($B64="",N($C64)=0),"",SUMIFS(Registre!$AI$6:$AI$405,Registre!$C$6:$C$405,$B64)/$C64)</f>
        <v/>
      </c>
      <c r="N64" s="63" t="str">
        <f>IF($B64="","",COUNTIF(Registre!$C$6:$C$405,$B64))</f>
        <v/>
      </c>
      <c r="O64" s="63" t="str">
        <f>IF($B64="","",SUMPRODUCT((Registre!$C$6:$C$405=$B64)*(Registre!$T$6:$T$405&lt;&gt;"")*(Registre!$T$6:$T$405&lt;&gt;"Conforme")))</f>
        <v/>
      </c>
      <c r="P64" s="57" t="str">
        <f t="shared" si="6"/>
        <v/>
      </c>
    </row>
    <row r="65" spans="2:16" ht="17.100000000000001" customHeight="1" x14ac:dyDescent="0.25">
      <c r="B65" s="57" t="str">
        <f>IF(Îlots!$C42="","",Îlots!$C42)</f>
        <v/>
      </c>
      <c r="C65" s="58" t="str">
        <f>IF($B65="","",N(Îlots!$D42))</f>
        <v/>
      </c>
      <c r="D65" s="57" t="str">
        <f>IF($B65="","",Îlots!$N42&amp;"")</f>
        <v/>
      </c>
      <c r="E65" s="59" t="str">
        <f>IF($B65="","",Îlots!$F42&amp;"")</f>
        <v/>
      </c>
      <c r="F65" s="60" t="str">
        <f>IF(OR($B65="",Îlots!$S42=""),"",Îlots!$S42)</f>
        <v/>
      </c>
      <c r="G65" s="60" t="str">
        <f>IF(OR($B65="",N($C65)=0),"",SUMIFS(Registre!$P$6:$P$405,Registre!$C$6:$C$405,$B65,Registre!$AF$6:$AF$405,"Organique")/$C65)</f>
        <v/>
      </c>
      <c r="H65" s="60" t="str">
        <f>IF(OR($B65="",N($C65)=0),"",SUMIFS(Registre!$P$6:$P$405,Registre!$C$6:$C$405,$B65,Registre!$AF$6:$AF$405,"Minéral")/$C65)</f>
        <v/>
      </c>
      <c r="I65" s="60" t="str">
        <f>IF(OR($B65="",N($C65)=0),"",SUMIFS(Registre!$AG$6:$AG$405,Registre!$C$6:$C$405,$B65)/$C65)</f>
        <v/>
      </c>
      <c r="J65" s="61" t="str">
        <f t="shared" si="4"/>
        <v/>
      </c>
      <c r="K65" s="62" t="str">
        <f t="shared" si="5"/>
        <v/>
      </c>
      <c r="L65" s="60" t="str">
        <f>IF(OR($B65="",N($C65)=0),"",SUMIFS(Registre!$AH$6:$AH$405,Registre!$C$6:$C$405,$B65)/$C65)</f>
        <v/>
      </c>
      <c r="M65" s="60" t="str">
        <f>IF(OR($B65="",N($C65)=0),"",SUMIFS(Registre!$AI$6:$AI$405,Registre!$C$6:$C$405,$B65)/$C65)</f>
        <v/>
      </c>
      <c r="N65" s="63" t="str">
        <f>IF($B65="","",COUNTIF(Registre!$C$6:$C$405,$B65))</f>
        <v/>
      </c>
      <c r="O65" s="63" t="str">
        <f>IF($B65="","",SUMPRODUCT((Registre!$C$6:$C$405=$B65)*(Registre!$T$6:$T$405&lt;&gt;"")*(Registre!$T$6:$T$405&lt;&gt;"Conforme")))</f>
        <v/>
      </c>
      <c r="P65" s="57" t="str">
        <f t="shared" si="6"/>
        <v/>
      </c>
    </row>
    <row r="66" spans="2:16" ht="17.100000000000001" customHeight="1" x14ac:dyDescent="0.25">
      <c r="B66" s="57" t="str">
        <f>IF(Îlots!$C43="","",Îlots!$C43)</f>
        <v/>
      </c>
      <c r="C66" s="58" t="str">
        <f>IF($B66="","",N(Îlots!$D43))</f>
        <v/>
      </c>
      <c r="D66" s="57" t="str">
        <f>IF($B66="","",Îlots!$N43&amp;"")</f>
        <v/>
      </c>
      <c r="E66" s="59" t="str">
        <f>IF($B66="","",Îlots!$F43&amp;"")</f>
        <v/>
      </c>
      <c r="F66" s="60" t="str">
        <f>IF(OR($B66="",Îlots!$S43=""),"",Îlots!$S43)</f>
        <v/>
      </c>
      <c r="G66" s="60" t="str">
        <f>IF(OR($B66="",N($C66)=0),"",SUMIFS(Registre!$P$6:$P$405,Registre!$C$6:$C$405,$B66,Registre!$AF$6:$AF$405,"Organique")/$C66)</f>
        <v/>
      </c>
      <c r="H66" s="60" t="str">
        <f>IF(OR($B66="",N($C66)=0),"",SUMIFS(Registre!$P$6:$P$405,Registre!$C$6:$C$405,$B66,Registre!$AF$6:$AF$405,"Minéral")/$C66)</f>
        <v/>
      </c>
      <c r="I66" s="60" t="str">
        <f>IF(OR($B66="",N($C66)=0),"",SUMIFS(Registre!$AG$6:$AG$405,Registre!$C$6:$C$405,$B66)/$C66)</f>
        <v/>
      </c>
      <c r="J66" s="61" t="str">
        <f t="shared" si="4"/>
        <v/>
      </c>
      <c r="K66" s="62" t="str">
        <f t="shared" si="5"/>
        <v/>
      </c>
      <c r="L66" s="60" t="str">
        <f>IF(OR($B66="",N($C66)=0),"",SUMIFS(Registre!$AH$6:$AH$405,Registre!$C$6:$C$405,$B66)/$C66)</f>
        <v/>
      </c>
      <c r="M66" s="60" t="str">
        <f>IF(OR($B66="",N($C66)=0),"",SUMIFS(Registre!$AI$6:$AI$405,Registre!$C$6:$C$405,$B66)/$C66)</f>
        <v/>
      </c>
      <c r="N66" s="63" t="str">
        <f>IF($B66="","",COUNTIF(Registre!$C$6:$C$405,$B66))</f>
        <v/>
      </c>
      <c r="O66" s="63" t="str">
        <f>IF($B66="","",SUMPRODUCT((Registre!$C$6:$C$405=$B66)*(Registre!$T$6:$T$405&lt;&gt;"")*(Registre!$T$6:$T$405&lt;&gt;"Conforme")))</f>
        <v/>
      </c>
      <c r="P66" s="57" t="str">
        <f t="shared" si="6"/>
        <v/>
      </c>
    </row>
    <row r="67" spans="2:16" ht="17.100000000000001" customHeight="1" x14ac:dyDescent="0.25">
      <c r="B67" s="57" t="str">
        <f>IF(Îlots!$C44="","",Îlots!$C44)</f>
        <v/>
      </c>
      <c r="C67" s="58" t="str">
        <f>IF($B67="","",N(Îlots!$D44))</f>
        <v/>
      </c>
      <c r="D67" s="57" t="str">
        <f>IF($B67="","",Îlots!$N44&amp;"")</f>
        <v/>
      </c>
      <c r="E67" s="59" t="str">
        <f>IF($B67="","",Îlots!$F44&amp;"")</f>
        <v/>
      </c>
      <c r="F67" s="60" t="str">
        <f>IF(OR($B67="",Îlots!$S44=""),"",Îlots!$S44)</f>
        <v/>
      </c>
      <c r="G67" s="60" t="str">
        <f>IF(OR($B67="",N($C67)=0),"",SUMIFS(Registre!$P$6:$P$405,Registre!$C$6:$C$405,$B67,Registre!$AF$6:$AF$405,"Organique")/$C67)</f>
        <v/>
      </c>
      <c r="H67" s="60" t="str">
        <f>IF(OR($B67="",N($C67)=0),"",SUMIFS(Registre!$P$6:$P$405,Registre!$C$6:$C$405,$B67,Registre!$AF$6:$AF$405,"Minéral")/$C67)</f>
        <v/>
      </c>
      <c r="I67" s="60" t="str">
        <f>IF(OR($B67="",N($C67)=0),"",SUMIFS(Registre!$AG$6:$AG$405,Registre!$C$6:$C$405,$B67)/$C67)</f>
        <v/>
      </c>
      <c r="J67" s="61" t="str">
        <f t="shared" si="4"/>
        <v/>
      </c>
      <c r="K67" s="62" t="str">
        <f t="shared" si="5"/>
        <v/>
      </c>
      <c r="L67" s="60" t="str">
        <f>IF(OR($B67="",N($C67)=0),"",SUMIFS(Registre!$AH$6:$AH$405,Registre!$C$6:$C$405,$B67)/$C67)</f>
        <v/>
      </c>
      <c r="M67" s="60" t="str">
        <f>IF(OR($B67="",N($C67)=0),"",SUMIFS(Registre!$AI$6:$AI$405,Registre!$C$6:$C$405,$B67)/$C67)</f>
        <v/>
      </c>
      <c r="N67" s="63" t="str">
        <f>IF($B67="","",COUNTIF(Registre!$C$6:$C$405,$B67))</f>
        <v/>
      </c>
      <c r="O67" s="63" t="str">
        <f>IF($B67="","",SUMPRODUCT((Registre!$C$6:$C$405=$B67)*(Registre!$T$6:$T$405&lt;&gt;"")*(Registre!$T$6:$T$405&lt;&gt;"Conforme")))</f>
        <v/>
      </c>
      <c r="P67" s="57" t="str">
        <f t="shared" si="6"/>
        <v/>
      </c>
    </row>
    <row r="68" spans="2:16" ht="17.100000000000001" customHeight="1" x14ac:dyDescent="0.25">
      <c r="B68" s="57" t="str">
        <f>IF(Îlots!$C45="","",Îlots!$C45)</f>
        <v/>
      </c>
      <c r="C68" s="58" t="str">
        <f>IF($B68="","",N(Îlots!$D45))</f>
        <v/>
      </c>
      <c r="D68" s="57" t="str">
        <f>IF($B68="","",Îlots!$N45&amp;"")</f>
        <v/>
      </c>
      <c r="E68" s="59" t="str">
        <f>IF($B68="","",Îlots!$F45&amp;"")</f>
        <v/>
      </c>
      <c r="F68" s="60" t="str">
        <f>IF(OR($B68="",Îlots!$S45=""),"",Îlots!$S45)</f>
        <v/>
      </c>
      <c r="G68" s="60" t="str">
        <f>IF(OR($B68="",N($C68)=0),"",SUMIFS(Registre!$P$6:$P$405,Registre!$C$6:$C$405,$B68,Registre!$AF$6:$AF$405,"Organique")/$C68)</f>
        <v/>
      </c>
      <c r="H68" s="60" t="str">
        <f>IF(OR($B68="",N($C68)=0),"",SUMIFS(Registre!$P$6:$P$405,Registre!$C$6:$C$405,$B68,Registre!$AF$6:$AF$405,"Minéral")/$C68)</f>
        <v/>
      </c>
      <c r="I68" s="60" t="str">
        <f>IF(OR($B68="",N($C68)=0),"",SUMIFS(Registre!$AG$6:$AG$405,Registre!$C$6:$C$405,$B68)/$C68)</f>
        <v/>
      </c>
      <c r="J68" s="61" t="str">
        <f t="shared" si="4"/>
        <v/>
      </c>
      <c r="K68" s="62" t="str">
        <f t="shared" si="5"/>
        <v/>
      </c>
      <c r="L68" s="60" t="str">
        <f>IF(OR($B68="",N($C68)=0),"",SUMIFS(Registre!$AH$6:$AH$405,Registre!$C$6:$C$405,$B68)/$C68)</f>
        <v/>
      </c>
      <c r="M68" s="60" t="str">
        <f>IF(OR($B68="",N($C68)=0),"",SUMIFS(Registre!$AI$6:$AI$405,Registre!$C$6:$C$405,$B68)/$C68)</f>
        <v/>
      </c>
      <c r="N68" s="63" t="str">
        <f>IF($B68="","",COUNTIF(Registre!$C$6:$C$405,$B68))</f>
        <v/>
      </c>
      <c r="O68" s="63" t="str">
        <f>IF($B68="","",SUMPRODUCT((Registre!$C$6:$C$405=$B68)*(Registre!$T$6:$T$405&lt;&gt;"")*(Registre!$T$6:$T$405&lt;&gt;"Conforme")))</f>
        <v/>
      </c>
      <c r="P68" s="57" t="str">
        <f t="shared" si="6"/>
        <v/>
      </c>
    </row>
    <row r="69" spans="2:16" ht="17.100000000000001" customHeight="1" x14ac:dyDescent="0.25">
      <c r="B69" s="57" t="str">
        <f>IF(Îlots!$C46="","",Îlots!$C46)</f>
        <v/>
      </c>
      <c r="C69" s="58" t="str">
        <f>IF($B69="","",N(Îlots!$D46))</f>
        <v/>
      </c>
      <c r="D69" s="57" t="str">
        <f>IF($B69="","",Îlots!$N46&amp;"")</f>
        <v/>
      </c>
      <c r="E69" s="59" t="str">
        <f>IF($B69="","",Îlots!$F46&amp;"")</f>
        <v/>
      </c>
      <c r="F69" s="60" t="str">
        <f>IF(OR($B69="",Îlots!$S46=""),"",Îlots!$S46)</f>
        <v/>
      </c>
      <c r="G69" s="60" t="str">
        <f>IF(OR($B69="",N($C69)=0),"",SUMIFS(Registre!$P$6:$P$405,Registre!$C$6:$C$405,$B69,Registre!$AF$6:$AF$405,"Organique")/$C69)</f>
        <v/>
      </c>
      <c r="H69" s="60" t="str">
        <f>IF(OR($B69="",N($C69)=0),"",SUMIFS(Registre!$P$6:$P$405,Registre!$C$6:$C$405,$B69,Registre!$AF$6:$AF$405,"Minéral")/$C69)</f>
        <v/>
      </c>
      <c r="I69" s="60" t="str">
        <f>IF(OR($B69="",N($C69)=0),"",SUMIFS(Registre!$AG$6:$AG$405,Registre!$C$6:$C$405,$B69)/$C69)</f>
        <v/>
      </c>
      <c r="J69" s="61" t="str">
        <f t="shared" si="4"/>
        <v/>
      </c>
      <c r="K69" s="62" t="str">
        <f t="shared" si="5"/>
        <v/>
      </c>
      <c r="L69" s="60" t="str">
        <f>IF(OR($B69="",N($C69)=0),"",SUMIFS(Registre!$AH$6:$AH$405,Registre!$C$6:$C$405,$B69)/$C69)</f>
        <v/>
      </c>
      <c r="M69" s="60" t="str">
        <f>IF(OR($B69="",N($C69)=0),"",SUMIFS(Registre!$AI$6:$AI$405,Registre!$C$6:$C$405,$B69)/$C69)</f>
        <v/>
      </c>
      <c r="N69" s="63" t="str">
        <f>IF($B69="","",COUNTIF(Registre!$C$6:$C$405,$B69))</f>
        <v/>
      </c>
      <c r="O69" s="63" t="str">
        <f>IF($B69="","",SUMPRODUCT((Registre!$C$6:$C$405=$B69)*(Registre!$T$6:$T$405&lt;&gt;"")*(Registre!$T$6:$T$405&lt;&gt;"Conforme")))</f>
        <v/>
      </c>
      <c r="P69" s="57" t="str">
        <f t="shared" si="6"/>
        <v/>
      </c>
    </row>
    <row r="70" spans="2:16" ht="17.100000000000001" customHeight="1" x14ac:dyDescent="0.25">
      <c r="B70" s="57" t="str">
        <f>IF(Îlots!$C47="","",Îlots!$C47)</f>
        <v/>
      </c>
      <c r="C70" s="58" t="str">
        <f>IF($B70="","",N(Îlots!$D47))</f>
        <v/>
      </c>
      <c r="D70" s="57" t="str">
        <f>IF($B70="","",Îlots!$N47&amp;"")</f>
        <v/>
      </c>
      <c r="E70" s="59" t="str">
        <f>IF($B70="","",Îlots!$F47&amp;"")</f>
        <v/>
      </c>
      <c r="F70" s="60" t="str">
        <f>IF(OR($B70="",Îlots!$S47=""),"",Îlots!$S47)</f>
        <v/>
      </c>
      <c r="G70" s="60" t="str">
        <f>IF(OR($B70="",N($C70)=0),"",SUMIFS(Registre!$P$6:$P$405,Registre!$C$6:$C$405,$B70,Registre!$AF$6:$AF$405,"Organique")/$C70)</f>
        <v/>
      </c>
      <c r="H70" s="60" t="str">
        <f>IF(OR($B70="",N($C70)=0),"",SUMIFS(Registre!$P$6:$P$405,Registre!$C$6:$C$405,$B70,Registre!$AF$6:$AF$405,"Minéral")/$C70)</f>
        <v/>
      </c>
      <c r="I70" s="60" t="str">
        <f>IF(OR($B70="",N($C70)=0),"",SUMIFS(Registre!$AG$6:$AG$405,Registre!$C$6:$C$405,$B70)/$C70)</f>
        <v/>
      </c>
      <c r="J70" s="61" t="str">
        <f t="shared" si="4"/>
        <v/>
      </c>
      <c r="K70" s="62" t="str">
        <f t="shared" si="5"/>
        <v/>
      </c>
      <c r="L70" s="60" t="str">
        <f>IF(OR($B70="",N($C70)=0),"",SUMIFS(Registre!$AH$6:$AH$405,Registre!$C$6:$C$405,$B70)/$C70)</f>
        <v/>
      </c>
      <c r="M70" s="60" t="str">
        <f>IF(OR($B70="",N($C70)=0),"",SUMIFS(Registre!$AI$6:$AI$405,Registre!$C$6:$C$405,$B70)/$C70)</f>
        <v/>
      </c>
      <c r="N70" s="63" t="str">
        <f>IF($B70="","",COUNTIF(Registre!$C$6:$C$405,$B70))</f>
        <v/>
      </c>
      <c r="O70" s="63" t="str">
        <f>IF($B70="","",SUMPRODUCT((Registre!$C$6:$C$405=$B70)*(Registre!$T$6:$T$405&lt;&gt;"")*(Registre!$T$6:$T$405&lt;&gt;"Conforme")))</f>
        <v/>
      </c>
      <c r="P70" s="57" t="str">
        <f t="shared" si="6"/>
        <v/>
      </c>
    </row>
    <row r="71" spans="2:16" ht="17.100000000000001" customHeight="1" x14ac:dyDescent="0.25">
      <c r="B71" s="57" t="str">
        <f>IF(Îlots!$C48="","",Îlots!$C48)</f>
        <v/>
      </c>
      <c r="C71" s="58" t="str">
        <f>IF($B71="","",N(Îlots!$D48))</f>
        <v/>
      </c>
      <c r="D71" s="57" t="str">
        <f>IF($B71="","",Îlots!$N48&amp;"")</f>
        <v/>
      </c>
      <c r="E71" s="59" t="str">
        <f>IF($B71="","",Îlots!$F48&amp;"")</f>
        <v/>
      </c>
      <c r="F71" s="60" t="str">
        <f>IF(OR($B71="",Îlots!$S48=""),"",Îlots!$S48)</f>
        <v/>
      </c>
      <c r="G71" s="60" t="str">
        <f>IF(OR($B71="",N($C71)=0),"",SUMIFS(Registre!$P$6:$P$405,Registre!$C$6:$C$405,$B71,Registre!$AF$6:$AF$405,"Organique")/$C71)</f>
        <v/>
      </c>
      <c r="H71" s="60" t="str">
        <f>IF(OR($B71="",N($C71)=0),"",SUMIFS(Registre!$P$6:$P$405,Registre!$C$6:$C$405,$B71,Registre!$AF$6:$AF$405,"Minéral")/$C71)</f>
        <v/>
      </c>
      <c r="I71" s="60" t="str">
        <f>IF(OR($B71="",N($C71)=0),"",SUMIFS(Registre!$AG$6:$AG$405,Registre!$C$6:$C$405,$B71)/$C71)</f>
        <v/>
      </c>
      <c r="J71" s="61" t="str">
        <f t="shared" si="4"/>
        <v/>
      </c>
      <c r="K71" s="62" t="str">
        <f t="shared" si="5"/>
        <v/>
      </c>
      <c r="L71" s="60" t="str">
        <f>IF(OR($B71="",N($C71)=0),"",SUMIFS(Registre!$AH$6:$AH$405,Registre!$C$6:$C$405,$B71)/$C71)</f>
        <v/>
      </c>
      <c r="M71" s="60" t="str">
        <f>IF(OR($B71="",N($C71)=0),"",SUMIFS(Registre!$AI$6:$AI$405,Registre!$C$6:$C$405,$B71)/$C71)</f>
        <v/>
      </c>
      <c r="N71" s="63" t="str">
        <f>IF($B71="","",COUNTIF(Registre!$C$6:$C$405,$B71))</f>
        <v/>
      </c>
      <c r="O71" s="63" t="str">
        <f>IF($B71="","",SUMPRODUCT((Registre!$C$6:$C$405=$B71)*(Registre!$T$6:$T$405&lt;&gt;"")*(Registre!$T$6:$T$405&lt;&gt;"Conforme")))</f>
        <v/>
      </c>
      <c r="P71" s="57" t="str">
        <f t="shared" si="6"/>
        <v/>
      </c>
    </row>
    <row r="72" spans="2:16" ht="17.100000000000001" customHeight="1" x14ac:dyDescent="0.25">
      <c r="B72" s="57" t="str">
        <f>IF(Îlots!$C49="","",Îlots!$C49)</f>
        <v/>
      </c>
      <c r="C72" s="58" t="str">
        <f>IF($B72="","",N(Îlots!$D49))</f>
        <v/>
      </c>
      <c r="D72" s="57" t="str">
        <f>IF($B72="","",Îlots!$N49&amp;"")</f>
        <v/>
      </c>
      <c r="E72" s="59" t="str">
        <f>IF($B72="","",Îlots!$F49&amp;"")</f>
        <v/>
      </c>
      <c r="F72" s="60" t="str">
        <f>IF(OR($B72="",Îlots!$S49=""),"",Îlots!$S49)</f>
        <v/>
      </c>
      <c r="G72" s="60" t="str">
        <f>IF(OR($B72="",N($C72)=0),"",SUMIFS(Registre!$P$6:$P$405,Registre!$C$6:$C$405,$B72,Registre!$AF$6:$AF$405,"Organique")/$C72)</f>
        <v/>
      </c>
      <c r="H72" s="60" t="str">
        <f>IF(OR($B72="",N($C72)=0),"",SUMIFS(Registre!$P$6:$P$405,Registre!$C$6:$C$405,$B72,Registre!$AF$6:$AF$405,"Minéral")/$C72)</f>
        <v/>
      </c>
      <c r="I72" s="60" t="str">
        <f>IF(OR($B72="",N($C72)=0),"",SUMIFS(Registre!$AG$6:$AG$405,Registre!$C$6:$C$405,$B72)/$C72)</f>
        <v/>
      </c>
      <c r="J72" s="61" t="str">
        <f t="shared" si="4"/>
        <v/>
      </c>
      <c r="K72" s="62" t="str">
        <f t="shared" si="5"/>
        <v/>
      </c>
      <c r="L72" s="60" t="str">
        <f>IF(OR($B72="",N($C72)=0),"",SUMIFS(Registre!$AH$6:$AH$405,Registre!$C$6:$C$405,$B72)/$C72)</f>
        <v/>
      </c>
      <c r="M72" s="60" t="str">
        <f>IF(OR($B72="",N($C72)=0),"",SUMIFS(Registre!$AI$6:$AI$405,Registre!$C$6:$C$405,$B72)/$C72)</f>
        <v/>
      </c>
      <c r="N72" s="63" t="str">
        <f>IF($B72="","",COUNTIF(Registre!$C$6:$C$405,$B72))</f>
        <v/>
      </c>
      <c r="O72" s="63" t="str">
        <f>IF($B72="","",SUMPRODUCT((Registre!$C$6:$C$405=$B72)*(Registre!$T$6:$T$405&lt;&gt;"")*(Registre!$T$6:$T$405&lt;&gt;"Conforme")))</f>
        <v/>
      </c>
      <c r="P72" s="57" t="str">
        <f t="shared" si="6"/>
        <v/>
      </c>
    </row>
    <row r="73" spans="2:16" ht="17.100000000000001" customHeight="1" x14ac:dyDescent="0.25">
      <c r="B73" s="57" t="str">
        <f>IF(Îlots!$C50="","",Îlots!$C50)</f>
        <v/>
      </c>
      <c r="C73" s="58" t="str">
        <f>IF($B73="","",N(Îlots!$D50))</f>
        <v/>
      </c>
      <c r="D73" s="57" t="str">
        <f>IF($B73="","",Îlots!$N50&amp;"")</f>
        <v/>
      </c>
      <c r="E73" s="59" t="str">
        <f>IF($B73="","",Îlots!$F50&amp;"")</f>
        <v/>
      </c>
      <c r="F73" s="60" t="str">
        <f>IF(OR($B73="",Îlots!$S50=""),"",Îlots!$S50)</f>
        <v/>
      </c>
      <c r="G73" s="60" t="str">
        <f>IF(OR($B73="",N($C73)=0),"",SUMIFS(Registre!$P$6:$P$405,Registre!$C$6:$C$405,$B73,Registre!$AF$6:$AF$405,"Organique")/$C73)</f>
        <v/>
      </c>
      <c r="H73" s="60" t="str">
        <f>IF(OR($B73="",N($C73)=0),"",SUMIFS(Registre!$P$6:$P$405,Registre!$C$6:$C$405,$B73,Registre!$AF$6:$AF$405,"Minéral")/$C73)</f>
        <v/>
      </c>
      <c r="I73" s="60" t="str">
        <f>IF(OR($B73="",N($C73)=0),"",SUMIFS(Registre!$AG$6:$AG$405,Registre!$C$6:$C$405,$B73)/$C73)</f>
        <v/>
      </c>
      <c r="J73" s="61" t="str">
        <f t="shared" si="4"/>
        <v/>
      </c>
      <c r="K73" s="62" t="str">
        <f t="shared" si="5"/>
        <v/>
      </c>
      <c r="L73" s="60" t="str">
        <f>IF(OR($B73="",N($C73)=0),"",SUMIFS(Registre!$AH$6:$AH$405,Registre!$C$6:$C$405,$B73)/$C73)</f>
        <v/>
      </c>
      <c r="M73" s="60" t="str">
        <f>IF(OR($B73="",N($C73)=0),"",SUMIFS(Registre!$AI$6:$AI$405,Registre!$C$6:$C$405,$B73)/$C73)</f>
        <v/>
      </c>
      <c r="N73" s="63" t="str">
        <f>IF($B73="","",COUNTIF(Registre!$C$6:$C$405,$B73))</f>
        <v/>
      </c>
      <c r="O73" s="63" t="str">
        <f>IF($B73="","",SUMPRODUCT((Registre!$C$6:$C$405=$B73)*(Registre!$T$6:$T$405&lt;&gt;"")*(Registre!$T$6:$T$405&lt;&gt;"Conforme")))</f>
        <v/>
      </c>
      <c r="P73" s="57" t="str">
        <f t="shared" si="6"/>
        <v/>
      </c>
    </row>
    <row r="74" spans="2:16" ht="17.100000000000001" customHeight="1" x14ac:dyDescent="0.25">
      <c r="B74" s="57" t="str">
        <f>IF(Îlots!$C51="","",Îlots!$C51)</f>
        <v/>
      </c>
      <c r="C74" s="58" t="str">
        <f>IF($B74="","",N(Îlots!$D51))</f>
        <v/>
      </c>
      <c r="D74" s="57" t="str">
        <f>IF($B74="","",Îlots!$N51&amp;"")</f>
        <v/>
      </c>
      <c r="E74" s="59" t="str">
        <f>IF($B74="","",Îlots!$F51&amp;"")</f>
        <v/>
      </c>
      <c r="F74" s="60" t="str">
        <f>IF(OR($B74="",Îlots!$S51=""),"",Îlots!$S51)</f>
        <v/>
      </c>
      <c r="G74" s="60" t="str">
        <f>IF(OR($B74="",N($C74)=0),"",SUMIFS(Registre!$P$6:$P$405,Registre!$C$6:$C$405,$B74,Registre!$AF$6:$AF$405,"Organique")/$C74)</f>
        <v/>
      </c>
      <c r="H74" s="60" t="str">
        <f>IF(OR($B74="",N($C74)=0),"",SUMIFS(Registre!$P$6:$P$405,Registre!$C$6:$C$405,$B74,Registre!$AF$6:$AF$405,"Minéral")/$C74)</f>
        <v/>
      </c>
      <c r="I74" s="60" t="str">
        <f>IF(OR($B74="",N($C74)=0),"",SUMIFS(Registre!$AG$6:$AG$405,Registre!$C$6:$C$405,$B74)/$C74)</f>
        <v/>
      </c>
      <c r="J74" s="61" t="str">
        <f t="shared" si="4"/>
        <v/>
      </c>
      <c r="K74" s="62" t="str">
        <f t="shared" si="5"/>
        <v/>
      </c>
      <c r="L74" s="60" t="str">
        <f>IF(OR($B74="",N($C74)=0),"",SUMIFS(Registre!$AH$6:$AH$405,Registre!$C$6:$C$405,$B74)/$C74)</f>
        <v/>
      </c>
      <c r="M74" s="60" t="str">
        <f>IF(OR($B74="",N($C74)=0),"",SUMIFS(Registre!$AI$6:$AI$405,Registre!$C$6:$C$405,$B74)/$C74)</f>
        <v/>
      </c>
      <c r="N74" s="63" t="str">
        <f>IF($B74="","",COUNTIF(Registre!$C$6:$C$405,$B74))</f>
        <v/>
      </c>
      <c r="O74" s="63" t="str">
        <f>IF($B74="","",SUMPRODUCT((Registre!$C$6:$C$405=$B74)*(Registre!$T$6:$T$405&lt;&gt;"")*(Registre!$T$6:$T$405&lt;&gt;"Conforme")))</f>
        <v/>
      </c>
      <c r="P74" s="57" t="str">
        <f t="shared" si="6"/>
        <v/>
      </c>
    </row>
    <row r="75" spans="2:16" ht="17.100000000000001" customHeight="1" x14ac:dyDescent="0.25">
      <c r="B75" s="57" t="str">
        <f>IF(Îlots!$C52="","",Îlots!$C52)</f>
        <v/>
      </c>
      <c r="C75" s="58" t="str">
        <f>IF($B75="","",N(Îlots!$D52))</f>
        <v/>
      </c>
      <c r="D75" s="57" t="str">
        <f>IF($B75="","",Îlots!$N52&amp;"")</f>
        <v/>
      </c>
      <c r="E75" s="59" t="str">
        <f>IF($B75="","",Îlots!$F52&amp;"")</f>
        <v/>
      </c>
      <c r="F75" s="60" t="str">
        <f>IF(OR($B75="",Îlots!$S52=""),"",Îlots!$S52)</f>
        <v/>
      </c>
      <c r="G75" s="60" t="str">
        <f>IF(OR($B75="",N($C75)=0),"",SUMIFS(Registre!$P$6:$P$405,Registre!$C$6:$C$405,$B75,Registre!$AF$6:$AF$405,"Organique")/$C75)</f>
        <v/>
      </c>
      <c r="H75" s="60" t="str">
        <f>IF(OR($B75="",N($C75)=0),"",SUMIFS(Registre!$P$6:$P$405,Registre!$C$6:$C$405,$B75,Registre!$AF$6:$AF$405,"Minéral")/$C75)</f>
        <v/>
      </c>
      <c r="I75" s="60" t="str">
        <f>IF(OR($B75="",N($C75)=0),"",SUMIFS(Registre!$AG$6:$AG$405,Registre!$C$6:$C$405,$B75)/$C75)</f>
        <v/>
      </c>
      <c r="J75" s="61" t="str">
        <f t="shared" si="4"/>
        <v/>
      </c>
      <c r="K75" s="62" t="str">
        <f t="shared" si="5"/>
        <v/>
      </c>
      <c r="L75" s="60" t="str">
        <f>IF(OR($B75="",N($C75)=0),"",SUMIFS(Registre!$AH$6:$AH$405,Registre!$C$6:$C$405,$B75)/$C75)</f>
        <v/>
      </c>
      <c r="M75" s="60" t="str">
        <f>IF(OR($B75="",N($C75)=0),"",SUMIFS(Registre!$AI$6:$AI$405,Registre!$C$6:$C$405,$B75)/$C75)</f>
        <v/>
      </c>
      <c r="N75" s="63" t="str">
        <f>IF($B75="","",COUNTIF(Registre!$C$6:$C$405,$B75))</f>
        <v/>
      </c>
      <c r="O75" s="63" t="str">
        <f>IF($B75="","",SUMPRODUCT((Registre!$C$6:$C$405=$B75)*(Registre!$T$6:$T$405&lt;&gt;"")*(Registre!$T$6:$T$405&lt;&gt;"Conforme")))</f>
        <v/>
      </c>
      <c r="P75" s="57" t="str">
        <f t="shared" si="6"/>
        <v/>
      </c>
    </row>
    <row r="76" spans="2:16" ht="17.100000000000001" customHeight="1" x14ac:dyDescent="0.25">
      <c r="B76" s="57" t="str">
        <f>IF(Îlots!$C53="","",Îlots!$C53)</f>
        <v/>
      </c>
      <c r="C76" s="58" t="str">
        <f>IF($B76="","",N(Îlots!$D53))</f>
        <v/>
      </c>
      <c r="D76" s="57" t="str">
        <f>IF($B76="","",Îlots!$N53&amp;"")</f>
        <v/>
      </c>
      <c r="E76" s="59" t="str">
        <f>IF($B76="","",Îlots!$F53&amp;"")</f>
        <v/>
      </c>
      <c r="F76" s="60" t="str">
        <f>IF(OR($B76="",Îlots!$S53=""),"",Îlots!$S53)</f>
        <v/>
      </c>
      <c r="G76" s="60" t="str">
        <f>IF(OR($B76="",N($C76)=0),"",SUMIFS(Registre!$P$6:$P$405,Registre!$C$6:$C$405,$B76,Registre!$AF$6:$AF$405,"Organique")/$C76)</f>
        <v/>
      </c>
      <c r="H76" s="60" t="str">
        <f>IF(OR($B76="",N($C76)=0),"",SUMIFS(Registre!$P$6:$P$405,Registre!$C$6:$C$405,$B76,Registre!$AF$6:$AF$405,"Minéral")/$C76)</f>
        <v/>
      </c>
      <c r="I76" s="60" t="str">
        <f>IF(OR($B76="",N($C76)=0),"",SUMIFS(Registre!$AG$6:$AG$405,Registre!$C$6:$C$405,$B76)/$C76)</f>
        <v/>
      </c>
      <c r="J76" s="61" t="str">
        <f t="shared" si="4"/>
        <v/>
      </c>
      <c r="K76" s="62" t="str">
        <f t="shared" si="5"/>
        <v/>
      </c>
      <c r="L76" s="60" t="str">
        <f>IF(OR($B76="",N($C76)=0),"",SUMIFS(Registre!$AH$6:$AH$405,Registre!$C$6:$C$405,$B76)/$C76)</f>
        <v/>
      </c>
      <c r="M76" s="60" t="str">
        <f>IF(OR($B76="",N($C76)=0),"",SUMIFS(Registre!$AI$6:$AI$405,Registre!$C$6:$C$405,$B76)/$C76)</f>
        <v/>
      </c>
      <c r="N76" s="63" t="str">
        <f>IF($B76="","",COUNTIF(Registre!$C$6:$C$405,$B76))</f>
        <v/>
      </c>
      <c r="O76" s="63" t="str">
        <f>IF($B76="","",SUMPRODUCT((Registre!$C$6:$C$405=$B76)*(Registre!$T$6:$T$405&lt;&gt;"")*(Registre!$T$6:$T$405&lt;&gt;"Conforme")))</f>
        <v/>
      </c>
      <c r="P76" s="57" t="str">
        <f t="shared" si="6"/>
        <v/>
      </c>
    </row>
    <row r="77" spans="2:16" ht="17.100000000000001" customHeight="1" x14ac:dyDescent="0.25">
      <c r="B77" s="57" t="str">
        <f>IF(Îlots!$C54="","",Îlots!$C54)</f>
        <v/>
      </c>
      <c r="C77" s="58" t="str">
        <f>IF($B77="","",N(Îlots!$D54))</f>
        <v/>
      </c>
      <c r="D77" s="57" t="str">
        <f>IF($B77="","",Îlots!$N54&amp;"")</f>
        <v/>
      </c>
      <c r="E77" s="59" t="str">
        <f>IF($B77="","",Îlots!$F54&amp;"")</f>
        <v/>
      </c>
      <c r="F77" s="60" t="str">
        <f>IF(OR($B77="",Îlots!$S54=""),"",Îlots!$S54)</f>
        <v/>
      </c>
      <c r="G77" s="60" t="str">
        <f>IF(OR($B77="",N($C77)=0),"",SUMIFS(Registre!$P$6:$P$405,Registre!$C$6:$C$405,$B77,Registre!$AF$6:$AF$405,"Organique")/$C77)</f>
        <v/>
      </c>
      <c r="H77" s="60" t="str">
        <f>IF(OR($B77="",N($C77)=0),"",SUMIFS(Registre!$P$6:$P$405,Registre!$C$6:$C$405,$B77,Registre!$AF$6:$AF$405,"Minéral")/$C77)</f>
        <v/>
      </c>
      <c r="I77" s="60" t="str">
        <f>IF(OR($B77="",N($C77)=0),"",SUMIFS(Registre!$AG$6:$AG$405,Registre!$C$6:$C$405,$B77)/$C77)</f>
        <v/>
      </c>
      <c r="J77" s="61" t="str">
        <f t="shared" si="4"/>
        <v/>
      </c>
      <c r="K77" s="62" t="str">
        <f t="shared" si="5"/>
        <v/>
      </c>
      <c r="L77" s="60" t="str">
        <f>IF(OR($B77="",N($C77)=0),"",SUMIFS(Registre!$AH$6:$AH$405,Registre!$C$6:$C$405,$B77)/$C77)</f>
        <v/>
      </c>
      <c r="M77" s="60" t="str">
        <f>IF(OR($B77="",N($C77)=0),"",SUMIFS(Registre!$AI$6:$AI$405,Registre!$C$6:$C$405,$B77)/$C77)</f>
        <v/>
      </c>
      <c r="N77" s="63" t="str">
        <f>IF($B77="","",COUNTIF(Registre!$C$6:$C$405,$B77))</f>
        <v/>
      </c>
      <c r="O77" s="63" t="str">
        <f>IF($B77="","",SUMPRODUCT((Registre!$C$6:$C$405=$B77)*(Registre!$T$6:$T$405&lt;&gt;"")*(Registre!$T$6:$T$405&lt;&gt;"Conforme")))</f>
        <v/>
      </c>
      <c r="P77" s="57" t="str">
        <f t="shared" si="6"/>
        <v/>
      </c>
    </row>
    <row r="78" spans="2:16" ht="17.100000000000001" customHeight="1" x14ac:dyDescent="0.25">
      <c r="B78" s="57" t="str">
        <f>IF(Îlots!$C55="","",Îlots!$C55)</f>
        <v/>
      </c>
      <c r="C78" s="58" t="str">
        <f>IF($B78="","",N(Îlots!$D55))</f>
        <v/>
      </c>
      <c r="D78" s="57" t="str">
        <f>IF($B78="","",Îlots!$N55&amp;"")</f>
        <v/>
      </c>
      <c r="E78" s="59" t="str">
        <f>IF($B78="","",Îlots!$F55&amp;"")</f>
        <v/>
      </c>
      <c r="F78" s="60" t="str">
        <f>IF(OR($B78="",Îlots!$S55=""),"",Îlots!$S55)</f>
        <v/>
      </c>
      <c r="G78" s="60" t="str">
        <f>IF(OR($B78="",N($C78)=0),"",SUMIFS(Registre!$P$6:$P$405,Registre!$C$6:$C$405,$B78,Registre!$AF$6:$AF$405,"Organique")/$C78)</f>
        <v/>
      </c>
      <c r="H78" s="60" t="str">
        <f>IF(OR($B78="",N($C78)=0),"",SUMIFS(Registre!$P$6:$P$405,Registre!$C$6:$C$405,$B78,Registre!$AF$6:$AF$405,"Minéral")/$C78)</f>
        <v/>
      </c>
      <c r="I78" s="60" t="str">
        <f>IF(OR($B78="",N($C78)=0),"",SUMIFS(Registre!$AG$6:$AG$405,Registre!$C$6:$C$405,$B78)/$C78)</f>
        <v/>
      </c>
      <c r="J78" s="61" t="str">
        <f t="shared" si="4"/>
        <v/>
      </c>
      <c r="K78" s="62" t="str">
        <f t="shared" si="5"/>
        <v/>
      </c>
      <c r="L78" s="60" t="str">
        <f>IF(OR($B78="",N($C78)=0),"",SUMIFS(Registre!$AH$6:$AH$405,Registre!$C$6:$C$405,$B78)/$C78)</f>
        <v/>
      </c>
      <c r="M78" s="60" t="str">
        <f>IF(OR($B78="",N($C78)=0),"",SUMIFS(Registre!$AI$6:$AI$405,Registre!$C$6:$C$405,$B78)/$C78)</f>
        <v/>
      </c>
      <c r="N78" s="63" t="str">
        <f>IF($B78="","",COUNTIF(Registre!$C$6:$C$405,$B78))</f>
        <v/>
      </c>
      <c r="O78" s="63" t="str">
        <f>IF($B78="","",SUMPRODUCT((Registre!$C$6:$C$405=$B78)*(Registre!$T$6:$T$405&lt;&gt;"")*(Registre!$T$6:$T$405&lt;&gt;"Conforme")))</f>
        <v/>
      </c>
      <c r="P78" s="57" t="str">
        <f t="shared" si="6"/>
        <v/>
      </c>
    </row>
    <row r="79" spans="2:16" ht="17.100000000000001" customHeight="1" x14ac:dyDescent="0.25">
      <c r="B79" s="57" t="str">
        <f>IF(Îlots!$C56="","",Îlots!$C56)</f>
        <v/>
      </c>
      <c r="C79" s="58" t="str">
        <f>IF($B79="","",N(Îlots!$D56))</f>
        <v/>
      </c>
      <c r="D79" s="57" t="str">
        <f>IF($B79="","",Îlots!$N56&amp;"")</f>
        <v/>
      </c>
      <c r="E79" s="59" t="str">
        <f>IF($B79="","",Îlots!$F56&amp;"")</f>
        <v/>
      </c>
      <c r="F79" s="60" t="str">
        <f>IF(OR($B79="",Îlots!$S56=""),"",Îlots!$S56)</f>
        <v/>
      </c>
      <c r="G79" s="60" t="str">
        <f>IF(OR($B79="",N($C79)=0),"",SUMIFS(Registre!$P$6:$P$405,Registre!$C$6:$C$405,$B79,Registre!$AF$6:$AF$405,"Organique")/$C79)</f>
        <v/>
      </c>
      <c r="H79" s="60" t="str">
        <f>IF(OR($B79="",N($C79)=0),"",SUMIFS(Registre!$P$6:$P$405,Registre!$C$6:$C$405,$B79,Registre!$AF$6:$AF$405,"Minéral")/$C79)</f>
        <v/>
      </c>
      <c r="I79" s="60" t="str">
        <f>IF(OR($B79="",N($C79)=0),"",SUMIFS(Registre!$AG$6:$AG$405,Registre!$C$6:$C$405,$B79)/$C79)</f>
        <v/>
      </c>
      <c r="J79" s="61" t="str">
        <f t="shared" si="4"/>
        <v/>
      </c>
      <c r="K79" s="62" t="str">
        <f t="shared" si="5"/>
        <v/>
      </c>
      <c r="L79" s="60" t="str">
        <f>IF(OR($B79="",N($C79)=0),"",SUMIFS(Registre!$AH$6:$AH$405,Registre!$C$6:$C$405,$B79)/$C79)</f>
        <v/>
      </c>
      <c r="M79" s="60" t="str">
        <f>IF(OR($B79="",N($C79)=0),"",SUMIFS(Registre!$AI$6:$AI$405,Registre!$C$6:$C$405,$B79)/$C79)</f>
        <v/>
      </c>
      <c r="N79" s="63" t="str">
        <f>IF($B79="","",COUNTIF(Registre!$C$6:$C$405,$B79))</f>
        <v/>
      </c>
      <c r="O79" s="63" t="str">
        <f>IF($B79="","",SUMPRODUCT((Registre!$C$6:$C$405=$B79)*(Registre!$T$6:$T$405&lt;&gt;"")*(Registre!$T$6:$T$405&lt;&gt;"Conforme")))</f>
        <v/>
      </c>
      <c r="P79" s="57" t="str">
        <f t="shared" si="6"/>
        <v/>
      </c>
    </row>
    <row r="80" spans="2:16" ht="17.100000000000001" customHeight="1" x14ac:dyDescent="0.25">
      <c r="B80" s="57" t="str">
        <f>IF(Îlots!$C57="","",Îlots!$C57)</f>
        <v/>
      </c>
      <c r="C80" s="58" t="str">
        <f>IF($B80="","",N(Îlots!$D57))</f>
        <v/>
      </c>
      <c r="D80" s="57" t="str">
        <f>IF($B80="","",Îlots!$N57&amp;"")</f>
        <v/>
      </c>
      <c r="E80" s="59" t="str">
        <f>IF($B80="","",Îlots!$F57&amp;"")</f>
        <v/>
      </c>
      <c r="F80" s="60" t="str">
        <f>IF(OR($B80="",Îlots!$S57=""),"",Îlots!$S57)</f>
        <v/>
      </c>
      <c r="G80" s="60" t="str">
        <f>IF(OR($B80="",N($C80)=0),"",SUMIFS(Registre!$P$6:$P$405,Registre!$C$6:$C$405,$B80,Registre!$AF$6:$AF$405,"Organique")/$C80)</f>
        <v/>
      </c>
      <c r="H80" s="60" t="str">
        <f>IF(OR($B80="",N($C80)=0),"",SUMIFS(Registre!$P$6:$P$405,Registre!$C$6:$C$405,$B80,Registre!$AF$6:$AF$405,"Minéral")/$C80)</f>
        <v/>
      </c>
      <c r="I80" s="60" t="str">
        <f>IF(OR($B80="",N($C80)=0),"",SUMIFS(Registre!$AG$6:$AG$405,Registre!$C$6:$C$405,$B80)/$C80)</f>
        <v/>
      </c>
      <c r="J80" s="61" t="str">
        <f t="shared" si="4"/>
        <v/>
      </c>
      <c r="K80" s="62" t="str">
        <f t="shared" si="5"/>
        <v/>
      </c>
      <c r="L80" s="60" t="str">
        <f>IF(OR($B80="",N($C80)=0),"",SUMIFS(Registre!$AH$6:$AH$405,Registre!$C$6:$C$405,$B80)/$C80)</f>
        <v/>
      </c>
      <c r="M80" s="60" t="str">
        <f>IF(OR($B80="",N($C80)=0),"",SUMIFS(Registre!$AI$6:$AI$405,Registre!$C$6:$C$405,$B80)/$C80)</f>
        <v/>
      </c>
      <c r="N80" s="63" t="str">
        <f>IF($B80="","",COUNTIF(Registre!$C$6:$C$405,$B80))</f>
        <v/>
      </c>
      <c r="O80" s="63" t="str">
        <f>IF($B80="","",SUMPRODUCT((Registre!$C$6:$C$405=$B80)*(Registre!$T$6:$T$405&lt;&gt;"")*(Registre!$T$6:$T$405&lt;&gt;"Conforme")))</f>
        <v/>
      </c>
      <c r="P80" s="57" t="str">
        <f t="shared" si="6"/>
        <v/>
      </c>
    </row>
    <row r="81" spans="2:16" ht="17.100000000000001" customHeight="1" x14ac:dyDescent="0.25">
      <c r="B81" s="57" t="str">
        <f>IF(Îlots!$C58="","",Îlots!$C58)</f>
        <v/>
      </c>
      <c r="C81" s="58" t="str">
        <f>IF($B81="","",N(Îlots!$D58))</f>
        <v/>
      </c>
      <c r="D81" s="57" t="str">
        <f>IF($B81="","",Îlots!$N58&amp;"")</f>
        <v/>
      </c>
      <c r="E81" s="59" t="str">
        <f>IF($B81="","",Îlots!$F58&amp;"")</f>
        <v/>
      </c>
      <c r="F81" s="60" t="str">
        <f>IF(OR($B81="",Îlots!$S58=""),"",Îlots!$S58)</f>
        <v/>
      </c>
      <c r="G81" s="60" t="str">
        <f>IF(OR($B81="",N($C81)=0),"",SUMIFS(Registre!$P$6:$P$405,Registre!$C$6:$C$405,$B81,Registre!$AF$6:$AF$405,"Organique")/$C81)</f>
        <v/>
      </c>
      <c r="H81" s="60" t="str">
        <f>IF(OR($B81="",N($C81)=0),"",SUMIFS(Registre!$P$6:$P$405,Registre!$C$6:$C$405,$B81,Registre!$AF$6:$AF$405,"Minéral")/$C81)</f>
        <v/>
      </c>
      <c r="I81" s="60" t="str">
        <f>IF(OR($B81="",N($C81)=0),"",SUMIFS(Registre!$AG$6:$AG$405,Registre!$C$6:$C$405,$B81)/$C81)</f>
        <v/>
      </c>
      <c r="J81" s="61" t="str">
        <f t="shared" si="4"/>
        <v/>
      </c>
      <c r="K81" s="62" t="str">
        <f t="shared" si="5"/>
        <v/>
      </c>
      <c r="L81" s="60" t="str">
        <f>IF(OR($B81="",N($C81)=0),"",SUMIFS(Registre!$AH$6:$AH$405,Registre!$C$6:$C$405,$B81)/$C81)</f>
        <v/>
      </c>
      <c r="M81" s="60" t="str">
        <f>IF(OR($B81="",N($C81)=0),"",SUMIFS(Registre!$AI$6:$AI$405,Registre!$C$6:$C$405,$B81)/$C81)</f>
        <v/>
      </c>
      <c r="N81" s="63" t="str">
        <f>IF($B81="","",COUNTIF(Registre!$C$6:$C$405,$B81))</f>
        <v/>
      </c>
      <c r="O81" s="63" t="str">
        <f>IF($B81="","",SUMPRODUCT((Registre!$C$6:$C$405=$B81)*(Registre!$T$6:$T$405&lt;&gt;"")*(Registre!$T$6:$T$405&lt;&gt;"Conforme")))</f>
        <v/>
      </c>
      <c r="P81" s="57" t="str">
        <f t="shared" si="6"/>
        <v/>
      </c>
    </row>
    <row r="82" spans="2:16" ht="17.100000000000001" customHeight="1" x14ac:dyDescent="0.25">
      <c r="B82" s="57" t="str">
        <f>IF(Îlots!$C59="","",Îlots!$C59)</f>
        <v/>
      </c>
      <c r="C82" s="58" t="str">
        <f>IF($B82="","",N(Îlots!$D59))</f>
        <v/>
      </c>
      <c r="D82" s="57" t="str">
        <f>IF($B82="","",Îlots!$N59&amp;"")</f>
        <v/>
      </c>
      <c r="E82" s="59" t="str">
        <f>IF($B82="","",Îlots!$F59&amp;"")</f>
        <v/>
      </c>
      <c r="F82" s="60" t="str">
        <f>IF(OR($B82="",Îlots!$S59=""),"",Îlots!$S59)</f>
        <v/>
      </c>
      <c r="G82" s="60" t="str">
        <f>IF(OR($B82="",N($C82)=0),"",SUMIFS(Registre!$P$6:$P$405,Registre!$C$6:$C$405,$B82,Registre!$AF$6:$AF$405,"Organique")/$C82)</f>
        <v/>
      </c>
      <c r="H82" s="60" t="str">
        <f>IF(OR($B82="",N($C82)=0),"",SUMIFS(Registre!$P$6:$P$405,Registre!$C$6:$C$405,$B82,Registre!$AF$6:$AF$405,"Minéral")/$C82)</f>
        <v/>
      </c>
      <c r="I82" s="60" t="str">
        <f>IF(OR($B82="",N($C82)=0),"",SUMIFS(Registre!$AG$6:$AG$405,Registre!$C$6:$C$405,$B82)/$C82)</f>
        <v/>
      </c>
      <c r="J82" s="61" t="str">
        <f t="shared" si="4"/>
        <v/>
      </c>
      <c r="K82" s="62" t="str">
        <f t="shared" si="5"/>
        <v/>
      </c>
      <c r="L82" s="60" t="str">
        <f>IF(OR($B82="",N($C82)=0),"",SUMIFS(Registre!$AH$6:$AH$405,Registre!$C$6:$C$405,$B82)/$C82)</f>
        <v/>
      </c>
      <c r="M82" s="60" t="str">
        <f>IF(OR($B82="",N($C82)=0),"",SUMIFS(Registre!$AI$6:$AI$405,Registre!$C$6:$C$405,$B82)/$C82)</f>
        <v/>
      </c>
      <c r="N82" s="63" t="str">
        <f>IF($B82="","",COUNTIF(Registre!$C$6:$C$405,$B82))</f>
        <v/>
      </c>
      <c r="O82" s="63" t="str">
        <f>IF($B82="","",SUMPRODUCT((Registre!$C$6:$C$405=$B82)*(Registre!$T$6:$T$405&lt;&gt;"")*(Registre!$T$6:$T$405&lt;&gt;"Conforme")))</f>
        <v/>
      </c>
      <c r="P82" s="57" t="str">
        <f t="shared" si="6"/>
        <v/>
      </c>
    </row>
    <row r="83" spans="2:16" ht="17.100000000000001" customHeight="1" x14ac:dyDescent="0.25">
      <c r="B83" s="57" t="str">
        <f>IF(Îlots!$C60="","",Îlots!$C60)</f>
        <v/>
      </c>
      <c r="C83" s="58" t="str">
        <f>IF($B83="","",N(Îlots!$D60))</f>
        <v/>
      </c>
      <c r="D83" s="57" t="str">
        <f>IF($B83="","",Îlots!$N60&amp;"")</f>
        <v/>
      </c>
      <c r="E83" s="59" t="str">
        <f>IF($B83="","",Îlots!$F60&amp;"")</f>
        <v/>
      </c>
      <c r="F83" s="60" t="str">
        <f>IF(OR($B83="",Îlots!$S60=""),"",Îlots!$S60)</f>
        <v/>
      </c>
      <c r="G83" s="60" t="str">
        <f>IF(OR($B83="",N($C83)=0),"",SUMIFS(Registre!$P$6:$P$405,Registre!$C$6:$C$405,$B83,Registre!$AF$6:$AF$405,"Organique")/$C83)</f>
        <v/>
      </c>
      <c r="H83" s="60" t="str">
        <f>IF(OR($B83="",N($C83)=0),"",SUMIFS(Registre!$P$6:$P$405,Registre!$C$6:$C$405,$B83,Registre!$AF$6:$AF$405,"Minéral")/$C83)</f>
        <v/>
      </c>
      <c r="I83" s="60" t="str">
        <f>IF(OR($B83="",N($C83)=0),"",SUMIFS(Registre!$AG$6:$AG$405,Registre!$C$6:$C$405,$B83)/$C83)</f>
        <v/>
      </c>
      <c r="J83" s="61" t="str">
        <f t="shared" si="4"/>
        <v/>
      </c>
      <c r="K83" s="62" t="str">
        <f t="shared" si="5"/>
        <v/>
      </c>
      <c r="L83" s="60" t="str">
        <f>IF(OR($B83="",N($C83)=0),"",SUMIFS(Registre!$AH$6:$AH$405,Registre!$C$6:$C$405,$B83)/$C83)</f>
        <v/>
      </c>
      <c r="M83" s="60" t="str">
        <f>IF(OR($B83="",N($C83)=0),"",SUMIFS(Registre!$AI$6:$AI$405,Registre!$C$6:$C$405,$B83)/$C83)</f>
        <v/>
      </c>
      <c r="N83" s="63" t="str">
        <f>IF($B83="","",COUNTIF(Registre!$C$6:$C$405,$B83))</f>
        <v/>
      </c>
      <c r="O83" s="63" t="str">
        <f>IF($B83="","",SUMPRODUCT((Registre!$C$6:$C$405=$B83)*(Registre!$T$6:$T$405&lt;&gt;"")*(Registre!$T$6:$T$405&lt;&gt;"Conforme")))</f>
        <v/>
      </c>
      <c r="P83" s="57" t="str">
        <f t="shared" si="6"/>
        <v/>
      </c>
    </row>
    <row r="84" spans="2:16" ht="17.100000000000001" customHeight="1" x14ac:dyDescent="0.25">
      <c r="B84" s="57" t="str">
        <f>IF(Îlots!$C61="","",Îlots!$C61)</f>
        <v/>
      </c>
      <c r="C84" s="58" t="str">
        <f>IF($B84="","",N(Îlots!$D61))</f>
        <v/>
      </c>
      <c r="D84" s="57" t="str">
        <f>IF($B84="","",Îlots!$N61&amp;"")</f>
        <v/>
      </c>
      <c r="E84" s="59" t="str">
        <f>IF($B84="","",Îlots!$F61&amp;"")</f>
        <v/>
      </c>
      <c r="F84" s="60" t="str">
        <f>IF(OR($B84="",Îlots!$S61=""),"",Îlots!$S61)</f>
        <v/>
      </c>
      <c r="G84" s="60" t="str">
        <f>IF(OR($B84="",N($C84)=0),"",SUMIFS(Registre!$P$6:$P$405,Registre!$C$6:$C$405,$B84,Registre!$AF$6:$AF$405,"Organique")/$C84)</f>
        <v/>
      </c>
      <c r="H84" s="60" t="str">
        <f>IF(OR($B84="",N($C84)=0),"",SUMIFS(Registre!$P$6:$P$405,Registre!$C$6:$C$405,$B84,Registre!$AF$6:$AF$405,"Minéral")/$C84)</f>
        <v/>
      </c>
      <c r="I84" s="60" t="str">
        <f>IF(OR($B84="",N($C84)=0),"",SUMIFS(Registre!$AG$6:$AG$405,Registre!$C$6:$C$405,$B84)/$C84)</f>
        <v/>
      </c>
      <c r="J84" s="61" t="str">
        <f t="shared" si="4"/>
        <v/>
      </c>
      <c r="K84" s="62" t="str">
        <f t="shared" si="5"/>
        <v/>
      </c>
      <c r="L84" s="60" t="str">
        <f>IF(OR($B84="",N($C84)=0),"",SUMIFS(Registre!$AH$6:$AH$405,Registre!$C$6:$C$405,$B84)/$C84)</f>
        <v/>
      </c>
      <c r="M84" s="60" t="str">
        <f>IF(OR($B84="",N($C84)=0),"",SUMIFS(Registre!$AI$6:$AI$405,Registre!$C$6:$C$405,$B84)/$C84)</f>
        <v/>
      </c>
      <c r="N84" s="63" t="str">
        <f>IF($B84="","",COUNTIF(Registre!$C$6:$C$405,$B84))</f>
        <v/>
      </c>
      <c r="O84" s="63" t="str">
        <f>IF($B84="","",SUMPRODUCT((Registre!$C$6:$C$405=$B84)*(Registre!$T$6:$T$405&lt;&gt;"")*(Registre!$T$6:$T$405&lt;&gt;"Conforme")))</f>
        <v/>
      </c>
      <c r="P84" s="57" t="str">
        <f t="shared" si="6"/>
        <v/>
      </c>
    </row>
    <row r="85" spans="2:16" ht="17.100000000000001" customHeight="1" x14ac:dyDescent="0.25">
      <c r="B85" s="57" t="str">
        <f>IF(Îlots!$C62="","",Îlots!$C62)</f>
        <v/>
      </c>
      <c r="C85" s="58" t="str">
        <f>IF($B85="","",N(Îlots!$D62))</f>
        <v/>
      </c>
      <c r="D85" s="57" t="str">
        <f>IF($B85="","",Îlots!$N62&amp;"")</f>
        <v/>
      </c>
      <c r="E85" s="59" t="str">
        <f>IF($B85="","",Îlots!$F62&amp;"")</f>
        <v/>
      </c>
      <c r="F85" s="60" t="str">
        <f>IF(OR($B85="",Îlots!$S62=""),"",Îlots!$S62)</f>
        <v/>
      </c>
      <c r="G85" s="60" t="str">
        <f>IF(OR($B85="",N($C85)=0),"",SUMIFS(Registre!$P$6:$P$405,Registre!$C$6:$C$405,$B85,Registre!$AF$6:$AF$405,"Organique")/$C85)</f>
        <v/>
      </c>
      <c r="H85" s="60" t="str">
        <f>IF(OR($B85="",N($C85)=0),"",SUMIFS(Registre!$P$6:$P$405,Registre!$C$6:$C$405,$B85,Registre!$AF$6:$AF$405,"Minéral")/$C85)</f>
        <v/>
      </c>
      <c r="I85" s="60" t="str">
        <f>IF(OR($B85="",N($C85)=0),"",SUMIFS(Registre!$AG$6:$AG$405,Registre!$C$6:$C$405,$B85)/$C85)</f>
        <v/>
      </c>
      <c r="J85" s="61" t="str">
        <f t="shared" si="4"/>
        <v/>
      </c>
      <c r="K85" s="62" t="str">
        <f t="shared" si="5"/>
        <v/>
      </c>
      <c r="L85" s="60" t="str">
        <f>IF(OR($B85="",N($C85)=0),"",SUMIFS(Registre!$AH$6:$AH$405,Registre!$C$6:$C$405,$B85)/$C85)</f>
        <v/>
      </c>
      <c r="M85" s="60" t="str">
        <f>IF(OR($B85="",N($C85)=0),"",SUMIFS(Registre!$AI$6:$AI$405,Registre!$C$6:$C$405,$B85)/$C85)</f>
        <v/>
      </c>
      <c r="N85" s="63" t="str">
        <f>IF($B85="","",COUNTIF(Registre!$C$6:$C$405,$B85))</f>
        <v/>
      </c>
      <c r="O85" s="63" t="str">
        <f>IF($B85="","",SUMPRODUCT((Registre!$C$6:$C$405=$B85)*(Registre!$T$6:$T$405&lt;&gt;"")*(Registre!$T$6:$T$405&lt;&gt;"Conforme")))</f>
        <v/>
      </c>
      <c r="P85" s="57" t="str">
        <f t="shared" si="6"/>
        <v/>
      </c>
    </row>
    <row r="86" spans="2:16" ht="17.100000000000001" customHeight="1" x14ac:dyDescent="0.25">
      <c r="B86" s="57" t="str">
        <f>IF(Îlots!$C63="","",Îlots!$C63)</f>
        <v/>
      </c>
      <c r="C86" s="58" t="str">
        <f>IF($B86="","",N(Îlots!$D63))</f>
        <v/>
      </c>
      <c r="D86" s="57" t="str">
        <f>IF($B86="","",Îlots!$N63&amp;"")</f>
        <v/>
      </c>
      <c r="E86" s="59" t="str">
        <f>IF($B86="","",Îlots!$F63&amp;"")</f>
        <v/>
      </c>
      <c r="F86" s="60" t="str">
        <f>IF(OR($B86="",Îlots!$S63=""),"",Îlots!$S63)</f>
        <v/>
      </c>
      <c r="G86" s="60" t="str">
        <f>IF(OR($B86="",N($C86)=0),"",SUMIFS(Registre!$P$6:$P$405,Registre!$C$6:$C$405,$B86,Registre!$AF$6:$AF$405,"Organique")/$C86)</f>
        <v/>
      </c>
      <c r="H86" s="60" t="str">
        <f>IF(OR($B86="",N($C86)=0),"",SUMIFS(Registre!$P$6:$P$405,Registre!$C$6:$C$405,$B86,Registre!$AF$6:$AF$405,"Minéral")/$C86)</f>
        <v/>
      </c>
      <c r="I86" s="60" t="str">
        <f>IF(OR($B86="",N($C86)=0),"",SUMIFS(Registre!$AG$6:$AG$405,Registre!$C$6:$C$405,$B86)/$C86)</f>
        <v/>
      </c>
      <c r="J86" s="61" t="str">
        <f t="shared" si="4"/>
        <v/>
      </c>
      <c r="K86" s="62" t="str">
        <f t="shared" si="5"/>
        <v/>
      </c>
      <c r="L86" s="60" t="str">
        <f>IF(OR($B86="",N($C86)=0),"",SUMIFS(Registre!$AH$6:$AH$405,Registre!$C$6:$C$405,$B86)/$C86)</f>
        <v/>
      </c>
      <c r="M86" s="60" t="str">
        <f>IF(OR($B86="",N($C86)=0),"",SUMIFS(Registre!$AI$6:$AI$405,Registre!$C$6:$C$405,$B86)/$C86)</f>
        <v/>
      </c>
      <c r="N86" s="63" t="str">
        <f>IF($B86="","",COUNTIF(Registre!$C$6:$C$405,$B86))</f>
        <v/>
      </c>
      <c r="O86" s="63" t="str">
        <f>IF($B86="","",SUMPRODUCT((Registre!$C$6:$C$405=$B86)*(Registre!$T$6:$T$405&lt;&gt;"")*(Registre!$T$6:$T$405&lt;&gt;"Conforme")))</f>
        <v/>
      </c>
      <c r="P86" s="57" t="str">
        <f t="shared" si="6"/>
        <v/>
      </c>
    </row>
    <row r="87" spans="2:16" ht="17.100000000000001" customHeight="1" x14ac:dyDescent="0.25">
      <c r="B87" s="57" t="str">
        <f>IF(Îlots!$C64="","",Îlots!$C64)</f>
        <v/>
      </c>
      <c r="C87" s="58" t="str">
        <f>IF($B87="","",N(Îlots!$D64))</f>
        <v/>
      </c>
      <c r="D87" s="57" t="str">
        <f>IF($B87="","",Îlots!$N64&amp;"")</f>
        <v/>
      </c>
      <c r="E87" s="59" t="str">
        <f>IF($B87="","",Îlots!$F64&amp;"")</f>
        <v/>
      </c>
      <c r="F87" s="60" t="str">
        <f>IF(OR($B87="",Îlots!$S64=""),"",Îlots!$S64)</f>
        <v/>
      </c>
      <c r="G87" s="60" t="str">
        <f>IF(OR($B87="",N($C87)=0),"",SUMIFS(Registre!$P$6:$P$405,Registre!$C$6:$C$405,$B87,Registre!$AF$6:$AF$405,"Organique")/$C87)</f>
        <v/>
      </c>
      <c r="H87" s="60" t="str">
        <f>IF(OR($B87="",N($C87)=0),"",SUMIFS(Registre!$P$6:$P$405,Registre!$C$6:$C$405,$B87,Registre!$AF$6:$AF$405,"Minéral")/$C87)</f>
        <v/>
      </c>
      <c r="I87" s="60" t="str">
        <f>IF(OR($B87="",N($C87)=0),"",SUMIFS(Registre!$AG$6:$AG$405,Registre!$C$6:$C$405,$B87)/$C87)</f>
        <v/>
      </c>
      <c r="J87" s="61" t="str">
        <f t="shared" si="4"/>
        <v/>
      </c>
      <c r="K87" s="62" t="str">
        <f t="shared" si="5"/>
        <v/>
      </c>
      <c r="L87" s="60" t="str">
        <f>IF(OR($B87="",N($C87)=0),"",SUMIFS(Registre!$AH$6:$AH$405,Registre!$C$6:$C$405,$B87)/$C87)</f>
        <v/>
      </c>
      <c r="M87" s="60" t="str">
        <f>IF(OR($B87="",N($C87)=0),"",SUMIFS(Registre!$AI$6:$AI$405,Registre!$C$6:$C$405,$B87)/$C87)</f>
        <v/>
      </c>
      <c r="N87" s="63" t="str">
        <f>IF($B87="","",COUNTIF(Registre!$C$6:$C$405,$B87))</f>
        <v/>
      </c>
      <c r="O87" s="63" t="str">
        <f>IF($B87="","",SUMPRODUCT((Registre!$C$6:$C$405=$B87)*(Registre!$T$6:$T$405&lt;&gt;"")*(Registre!$T$6:$T$405&lt;&gt;"Conforme")))</f>
        <v/>
      </c>
      <c r="P87" s="57" t="str">
        <f t="shared" si="6"/>
        <v/>
      </c>
    </row>
    <row r="88" spans="2:16" ht="17.100000000000001" customHeight="1" x14ac:dyDescent="0.25">
      <c r="B88" s="57" t="str">
        <f>IF(Îlots!$C65="","",Îlots!$C65)</f>
        <v/>
      </c>
      <c r="C88" s="58" t="str">
        <f>IF($B88="","",N(Îlots!$D65))</f>
        <v/>
      </c>
      <c r="D88" s="57" t="str">
        <f>IF($B88="","",Îlots!$N65&amp;"")</f>
        <v/>
      </c>
      <c r="E88" s="59" t="str">
        <f>IF($B88="","",Îlots!$F65&amp;"")</f>
        <v/>
      </c>
      <c r="F88" s="60" t="str">
        <f>IF(OR($B88="",Îlots!$S65=""),"",Îlots!$S65)</f>
        <v/>
      </c>
      <c r="G88" s="60" t="str">
        <f>IF(OR($B88="",N($C88)=0),"",SUMIFS(Registre!$P$6:$P$405,Registre!$C$6:$C$405,$B88,Registre!$AF$6:$AF$405,"Organique")/$C88)</f>
        <v/>
      </c>
      <c r="H88" s="60" t="str">
        <f>IF(OR($B88="",N($C88)=0),"",SUMIFS(Registre!$P$6:$P$405,Registre!$C$6:$C$405,$B88,Registre!$AF$6:$AF$405,"Minéral")/$C88)</f>
        <v/>
      </c>
      <c r="I88" s="60" t="str">
        <f>IF(OR($B88="",N($C88)=0),"",SUMIFS(Registre!$AG$6:$AG$405,Registre!$C$6:$C$405,$B88)/$C88)</f>
        <v/>
      </c>
      <c r="J88" s="61" t="str">
        <f t="shared" si="4"/>
        <v/>
      </c>
      <c r="K88" s="62" t="str">
        <f t="shared" si="5"/>
        <v/>
      </c>
      <c r="L88" s="60" t="str">
        <f>IF(OR($B88="",N($C88)=0),"",SUMIFS(Registre!$AH$6:$AH$405,Registre!$C$6:$C$405,$B88)/$C88)</f>
        <v/>
      </c>
      <c r="M88" s="60" t="str">
        <f>IF(OR($B88="",N($C88)=0),"",SUMIFS(Registre!$AI$6:$AI$405,Registre!$C$6:$C$405,$B88)/$C88)</f>
        <v/>
      </c>
      <c r="N88" s="63" t="str">
        <f>IF($B88="","",COUNTIF(Registre!$C$6:$C$405,$B88))</f>
        <v/>
      </c>
      <c r="O88" s="63" t="str">
        <f>IF($B88="","",SUMPRODUCT((Registre!$C$6:$C$405=$B88)*(Registre!$T$6:$T$405&lt;&gt;"")*(Registre!$T$6:$T$405&lt;&gt;"Conforme")))</f>
        <v/>
      </c>
      <c r="P88" s="57" t="str">
        <f t="shared" si="6"/>
        <v/>
      </c>
    </row>
  </sheetData>
  <mergeCells count="44">
    <mergeCell ref="N5:P6"/>
    <mergeCell ref="B12:D12"/>
    <mergeCell ref="N4:P4"/>
    <mergeCell ref="B26:P26"/>
    <mergeCell ref="B9:F9"/>
    <mergeCell ref="B16:D16"/>
    <mergeCell ref="N7:P7"/>
    <mergeCell ref="E16:F16"/>
    <mergeCell ref="I5:K6"/>
    <mergeCell ref="B18:D18"/>
    <mergeCell ref="B21:D21"/>
    <mergeCell ref="H9:P9"/>
    <mergeCell ref="F7:H7"/>
    <mergeCell ref="L5:M6"/>
    <mergeCell ref="E18:F18"/>
    <mergeCell ref="B4:C4"/>
    <mergeCell ref="L4:M4"/>
    <mergeCell ref="E15:F15"/>
    <mergeCell ref="F5:H6"/>
    <mergeCell ref="E11:F11"/>
    <mergeCell ref="F4:H4"/>
    <mergeCell ref="D4:E4"/>
    <mergeCell ref="I7:K7"/>
    <mergeCell ref="I4:K4"/>
    <mergeCell ref="B15:D15"/>
    <mergeCell ref="B23:F25"/>
    <mergeCell ref="B20:D20"/>
    <mergeCell ref="D7:E7"/>
    <mergeCell ref="E21:F21"/>
    <mergeCell ref="B19:D19"/>
    <mergeCell ref="E20:F20"/>
    <mergeCell ref="E10:F10"/>
    <mergeCell ref="E19:F19"/>
    <mergeCell ref="B5:C6"/>
    <mergeCell ref="D5:E6"/>
    <mergeCell ref="E13:F13"/>
    <mergeCell ref="B11:D11"/>
    <mergeCell ref="E12:F12"/>
    <mergeCell ref="B14:D14"/>
    <mergeCell ref="L7:M7"/>
    <mergeCell ref="B7:C7"/>
    <mergeCell ref="B13:D13"/>
    <mergeCell ref="E14:F14"/>
    <mergeCell ref="B10:D10"/>
  </mergeCells>
  <conditionalFormatting sqref="B29:P88">
    <cfRule type="expression" dxfId="21" priority="18">
      <formula>AND($B29&lt;&gt;"",MOD(ROW(),2)=0)</formula>
    </cfRule>
  </conditionalFormatting>
  <conditionalFormatting sqref="E16:F16">
    <cfRule type="expression" dxfId="20" priority="6" stopIfTrue="1">
      <formula>OR($E$16="Plafond dépassé")</formula>
    </cfRule>
    <cfRule type="expression" dxfId="19" priority="7" stopIfTrue="1">
      <formula>OR($E$16="Sous le plafond")</formula>
    </cfRule>
    <cfRule type="expression" dxfId="18" priority="8" stopIfTrue="1">
      <formula>$E$16&lt;&gt;""</formula>
    </cfRule>
  </conditionalFormatting>
  <conditionalFormatting sqref="E21:F21">
    <cfRule type="expression" dxfId="17" priority="9">
      <formula>$E$21&gt;0</formula>
    </cfRule>
  </conditionalFormatting>
  <conditionalFormatting sqref="F5:H6">
    <cfRule type="expression" dxfId="16" priority="1" stopIfTrue="1">
      <formula>$F$5&gt;PlafondN</formula>
    </cfRule>
    <cfRule type="expression" dxfId="15" priority="2" stopIfTrue="1">
      <formula>$F$5&gt;0.9*PlafondN</formula>
    </cfRule>
    <cfRule type="expression" dxfId="14" priority="3">
      <formula>$F$5&lt;=0.9*PlafondN</formula>
    </cfRule>
  </conditionalFormatting>
  <conditionalFormatting sqref="I5:K6">
    <cfRule type="expression" dxfId="13" priority="4">
      <formula>$I$5&gt;0</formula>
    </cfRule>
  </conditionalFormatting>
  <conditionalFormatting sqref="J29:J88">
    <cfRule type="expression" dxfId="12" priority="16">
      <formula>AND(ISNUMBER(J29),J29&gt;0.5)</formula>
    </cfRule>
  </conditionalFormatting>
  <conditionalFormatting sqref="K11:K22">
    <cfRule type="dataBar" priority="10">
      <dataBar>
        <cfvo type="num" val="0"/>
        <cfvo type="max"/>
        <color rgb="FFA9784A"/>
      </dataBar>
    </cfRule>
  </conditionalFormatting>
  <conditionalFormatting sqref="K29:K88">
    <cfRule type="dataBar" priority="15">
      <dataBar>
        <cfvo type="num" val="0"/>
        <cfvo type="num" val="1.2"/>
        <color rgb="FF7FB59D"/>
      </dataBar>
    </cfRule>
  </conditionalFormatting>
  <conditionalFormatting sqref="L5:M6">
    <cfRule type="expression" dxfId="11" priority="5">
      <formula>$L$5&gt;0</formula>
    </cfRule>
  </conditionalFormatting>
  <conditionalFormatting sqref="O29:O88">
    <cfRule type="expression" dxfId="10" priority="17">
      <formula>AND(ISNUMBER(O29),O29&gt;0)</formula>
    </cfRule>
  </conditionalFormatting>
  <conditionalFormatting sqref="P29:P88">
    <cfRule type="expression" dxfId="9" priority="11" stopIfTrue="1">
      <formula>OR(P29="Au-delà du PPF")</formula>
    </cfRule>
    <cfRule type="expression" dxfId="8" priority="12" stopIfTrue="1">
      <formula>OR(P29="Conforme")</formula>
    </cfRule>
    <cfRule type="expression" dxfId="7" priority="13" stopIfTrue="1">
      <formula>OR(P29="Apports à vérifier",P29="PPF à renseigner")</formula>
    </cfRule>
    <cfRule type="expression" dxfId="6" priority="14">
      <formula>P29="Aucun apport"</formula>
    </cfRule>
  </conditionalFormatting>
  <printOptions horizontalCentered="1"/>
  <pageMargins left="0.4" right="0.4" top="0.5" bottom="0.5" header="0.5" footer="0.5"/>
  <pageSetup paperSize="9" fitToHeight="0" orientation="landscape"/>
  <headerFooter>
    <oddFooter>&amp;L&amp;8 Cahier d'épandage – &amp;A&amp;R&amp;8 Page 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A9784A"/>
    <pageSetUpPr fitToPage="1"/>
  </sheetPr>
  <dimension ref="A1:L6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5" x14ac:dyDescent="0.25"/>
  <cols>
    <col min="1" max="1" width="25" customWidth="1"/>
    <col min="2" max="2" width="12" customWidth="1"/>
    <col min="3" max="3" width="37" customWidth="1"/>
    <col min="4" max="4" width="29" customWidth="1"/>
    <col min="5" max="5" width="14" customWidth="1"/>
    <col min="6" max="6" width="23" customWidth="1"/>
    <col min="7" max="7" width="12" customWidth="1"/>
    <col min="8" max="8" width="9" customWidth="1"/>
    <col min="9" max="9" width="13" customWidth="1"/>
    <col min="10" max="10" width="26" customWidth="1"/>
    <col min="11" max="11" width="10" customWidth="1"/>
    <col min="12" max="12" width="34" customWidth="1"/>
  </cols>
  <sheetData>
    <row r="1" spans="1:12" ht="30" customHeight="1" x14ac:dyDescent="0.25">
      <c r="A1" s="20" t="s">
        <v>294</v>
      </c>
    </row>
    <row r="2" spans="1:12" x14ac:dyDescent="0.25">
      <c r="A2" s="21" t="str">
        <f>"Bordereaux et dépôts de la campagne "&amp;(AnneeRecolte-1)&amp;"-"&amp;AnneeRecolte</f>
        <v>Bordereaux et dépôts de la campagne 2026-2027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8" customHeight="1" x14ac:dyDescent="0.25">
      <c r="A3" s="22" t="s">
        <v>295</v>
      </c>
    </row>
    <row r="4" spans="1:12" ht="26.1" customHeight="1" x14ac:dyDescent="0.25">
      <c r="A4" s="105" t="s">
        <v>296</v>
      </c>
      <c r="B4" s="99"/>
      <c r="C4" s="64" t="s">
        <v>297</v>
      </c>
      <c r="D4" s="98" t="s">
        <v>298</v>
      </c>
      <c r="E4" s="99"/>
      <c r="F4" s="98" t="s">
        <v>299</v>
      </c>
      <c r="G4" s="99"/>
    </row>
    <row r="5" spans="1:12" ht="30" customHeight="1" x14ac:dyDescent="0.25">
      <c r="A5" s="104">
        <f>SUMIFS($I$9:$I$38,$C$9:$C$38,"Réception (import)")</f>
        <v>1850.625</v>
      </c>
      <c r="B5" s="103"/>
      <c r="C5" s="65">
        <f>SUMIFS($I$9:$I$38,$C$9:$C$38,"Cession (export)")</f>
        <v>660</v>
      </c>
      <c r="D5" s="102">
        <f>SUMIFS($I$9:$I$38,$C$9:$C$38,"Épandage sur terres mises à disposition")</f>
        <v>742.5</v>
      </c>
      <c r="E5" s="103"/>
      <c r="F5" s="102">
        <f>COUNTIFS($A$9:$A$38,"?*",$K$9:$K$38,"&lt;&gt;Oui")</f>
        <v>1</v>
      </c>
      <c r="G5" s="103"/>
    </row>
    <row r="7" spans="1:12" ht="21.95" customHeight="1" x14ac:dyDescent="0.25">
      <c r="A7" s="72" t="s">
        <v>300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</row>
    <row r="8" spans="1:12" ht="33.950000000000003" customHeight="1" x14ac:dyDescent="0.25">
      <c r="A8" s="24" t="s">
        <v>301</v>
      </c>
      <c r="B8" s="24" t="s">
        <v>302</v>
      </c>
      <c r="C8" s="24" t="s">
        <v>303</v>
      </c>
      <c r="D8" s="24" t="s">
        <v>304</v>
      </c>
      <c r="E8" s="24" t="s">
        <v>305</v>
      </c>
      <c r="F8" s="24" t="s">
        <v>134</v>
      </c>
      <c r="G8" s="24" t="s">
        <v>306</v>
      </c>
      <c r="H8" s="24" t="s">
        <v>75</v>
      </c>
      <c r="I8" s="24" t="s">
        <v>307</v>
      </c>
      <c r="J8" s="24" t="s">
        <v>308</v>
      </c>
      <c r="K8" s="24" t="s">
        <v>309</v>
      </c>
      <c r="L8" s="24" t="s">
        <v>149</v>
      </c>
    </row>
    <row r="9" spans="1:12" ht="18" customHeight="1" x14ac:dyDescent="0.25">
      <c r="A9" s="5" t="s">
        <v>310</v>
      </c>
      <c r="B9" s="26">
        <v>46281</v>
      </c>
      <c r="C9" s="5" t="s">
        <v>311</v>
      </c>
      <c r="D9" s="5" t="s">
        <v>312</v>
      </c>
      <c r="E9" s="5" t="s">
        <v>313</v>
      </c>
      <c r="F9" s="5" t="s">
        <v>162</v>
      </c>
      <c r="G9" s="44">
        <v>246.25</v>
      </c>
      <c r="H9" s="30" t="str">
        <f>IF($F9="","",IFERROR(INDEX(Fertilisants!$D$6:$D$45,MATCH($F9,Fertilisants!$A$6:$A$45,0)),""))</f>
        <v>m³</v>
      </c>
      <c r="I9" s="36">
        <f>IF(OR($F9="",$G9=""),"",$G9*N(IFERROR(INDEX(Fertilisants!$E$6:$E$45,MATCH($F9,Fertilisants!$A$6:$A$45,0)),0)))</f>
        <v>1108.125</v>
      </c>
      <c r="J9" s="5" t="s">
        <v>222</v>
      </c>
      <c r="K9" s="25" t="s">
        <v>40</v>
      </c>
      <c r="L9" s="5" t="s">
        <v>314</v>
      </c>
    </row>
    <row r="10" spans="1:12" ht="18" customHeight="1" x14ac:dyDescent="0.25">
      <c r="A10" s="5" t="s">
        <v>315</v>
      </c>
      <c r="B10" s="26">
        <v>46338</v>
      </c>
      <c r="C10" s="5" t="s">
        <v>316</v>
      </c>
      <c r="D10" s="5" t="s">
        <v>317</v>
      </c>
      <c r="E10" s="5" t="s">
        <v>318</v>
      </c>
      <c r="F10" s="5" t="s">
        <v>150</v>
      </c>
      <c r="G10" s="44">
        <v>120</v>
      </c>
      <c r="H10" s="30" t="str">
        <f>IF($F10="","",IFERROR(INDEX(Fertilisants!$D$6:$D$45,MATCH($F10,Fertilisants!$A$6:$A$45,0)),""))</f>
        <v>t</v>
      </c>
      <c r="I10" s="36">
        <f>IF(OR($F10="",$G10=""),"",$G10*N(IFERROR(INDEX(Fertilisants!$E$6:$E$45,MATCH($F10,Fertilisants!$A$6:$A$45,0)),0)))</f>
        <v>660</v>
      </c>
      <c r="J10" s="5" t="s">
        <v>319</v>
      </c>
      <c r="K10" s="25" t="s">
        <v>40</v>
      </c>
      <c r="L10" s="5"/>
    </row>
    <row r="11" spans="1:12" ht="18" customHeight="1" x14ac:dyDescent="0.25">
      <c r="A11" s="5" t="s">
        <v>320</v>
      </c>
      <c r="B11" s="26">
        <v>46448</v>
      </c>
      <c r="C11" s="5" t="s">
        <v>311</v>
      </c>
      <c r="D11" s="5" t="s">
        <v>312</v>
      </c>
      <c r="E11" s="5" t="s">
        <v>313</v>
      </c>
      <c r="F11" s="5" t="s">
        <v>162</v>
      </c>
      <c r="G11" s="44">
        <v>165</v>
      </c>
      <c r="H11" s="30" t="str">
        <f>IF($F11="","",IFERROR(INDEX(Fertilisants!$D$6:$D$45,MATCH($F11,Fertilisants!$A$6:$A$45,0)),""))</f>
        <v>m³</v>
      </c>
      <c r="I11" s="36">
        <f>IF(OR($F11="",$G11=""),"",$G11*N(IFERROR(INDEX(Fertilisants!$E$6:$E$45,MATCH($F11,Fertilisants!$A$6:$A$45,0)),0)))</f>
        <v>742.5</v>
      </c>
      <c r="J11" s="5" t="s">
        <v>239</v>
      </c>
      <c r="K11" s="25" t="s">
        <v>40</v>
      </c>
      <c r="L11" s="5"/>
    </row>
    <row r="12" spans="1:12" ht="18" customHeight="1" x14ac:dyDescent="0.25">
      <c r="A12" s="5" t="s">
        <v>321</v>
      </c>
      <c r="B12" s="26">
        <v>46448</v>
      </c>
      <c r="C12" s="5" t="s">
        <v>322</v>
      </c>
      <c r="D12" s="5" t="s">
        <v>126</v>
      </c>
      <c r="E12" s="5" t="s">
        <v>323</v>
      </c>
      <c r="F12" s="5" t="s">
        <v>162</v>
      </c>
      <c r="G12" s="44">
        <v>165</v>
      </c>
      <c r="H12" s="30" t="str">
        <f>IF($F12="","",IFERROR(INDEX(Fertilisants!$D$6:$D$45,MATCH($F12,Fertilisants!$A$6:$A$45,0)),""))</f>
        <v>m³</v>
      </c>
      <c r="I12" s="36">
        <f>IF(OR($F12="",$G12=""),"",$G12*N(IFERROR(INDEX(Fertilisants!$E$6:$E$45,MATCH($F12,Fertilisants!$A$6:$A$45,0)),0)))</f>
        <v>742.5</v>
      </c>
      <c r="J12" s="5" t="s">
        <v>239</v>
      </c>
      <c r="K12" s="25" t="s">
        <v>120</v>
      </c>
      <c r="L12" s="5" t="s">
        <v>324</v>
      </c>
    </row>
    <row r="13" spans="1:12" ht="18" customHeight="1" x14ac:dyDescent="0.25">
      <c r="A13" s="5"/>
      <c r="B13" s="26"/>
      <c r="C13" s="5"/>
      <c r="D13" s="5"/>
      <c r="E13" s="5"/>
      <c r="F13" s="5"/>
      <c r="G13" s="44"/>
      <c r="H13" s="30" t="str">
        <f>IF($F13="","",IFERROR(INDEX(Fertilisants!$D$6:$D$45,MATCH($F13,Fertilisants!$A$6:$A$45,0)),""))</f>
        <v/>
      </c>
      <c r="I13" s="36" t="str">
        <f>IF(OR($F13="",$G13=""),"",$G13*N(IFERROR(INDEX(Fertilisants!$E$6:$E$45,MATCH($F13,Fertilisants!$A$6:$A$45,0)),0)))</f>
        <v/>
      </c>
      <c r="J13" s="5"/>
      <c r="K13" s="25"/>
      <c r="L13" s="5"/>
    </row>
    <row r="14" spans="1:12" ht="18" customHeight="1" x14ac:dyDescent="0.25">
      <c r="A14" s="5"/>
      <c r="B14" s="26"/>
      <c r="C14" s="5"/>
      <c r="D14" s="5"/>
      <c r="E14" s="5"/>
      <c r="F14" s="5"/>
      <c r="G14" s="44"/>
      <c r="H14" s="30" t="str">
        <f>IF($F14="","",IFERROR(INDEX(Fertilisants!$D$6:$D$45,MATCH($F14,Fertilisants!$A$6:$A$45,0)),""))</f>
        <v/>
      </c>
      <c r="I14" s="36" t="str">
        <f>IF(OR($F14="",$G14=""),"",$G14*N(IFERROR(INDEX(Fertilisants!$E$6:$E$45,MATCH($F14,Fertilisants!$A$6:$A$45,0)),0)))</f>
        <v/>
      </c>
      <c r="J14" s="5"/>
      <c r="K14" s="25"/>
      <c r="L14" s="5"/>
    </row>
    <row r="15" spans="1:12" ht="18" customHeight="1" x14ac:dyDescent="0.25">
      <c r="A15" s="5"/>
      <c r="B15" s="26"/>
      <c r="C15" s="5"/>
      <c r="D15" s="5"/>
      <c r="E15" s="5"/>
      <c r="F15" s="5"/>
      <c r="G15" s="44"/>
      <c r="H15" s="30" t="str">
        <f>IF($F15="","",IFERROR(INDEX(Fertilisants!$D$6:$D$45,MATCH($F15,Fertilisants!$A$6:$A$45,0)),""))</f>
        <v/>
      </c>
      <c r="I15" s="36" t="str">
        <f>IF(OR($F15="",$G15=""),"",$G15*N(IFERROR(INDEX(Fertilisants!$E$6:$E$45,MATCH($F15,Fertilisants!$A$6:$A$45,0)),0)))</f>
        <v/>
      </c>
      <c r="J15" s="5"/>
      <c r="K15" s="25"/>
      <c r="L15" s="5"/>
    </row>
    <row r="16" spans="1:12" ht="18" customHeight="1" x14ac:dyDescent="0.25">
      <c r="A16" s="5"/>
      <c r="B16" s="26"/>
      <c r="C16" s="5"/>
      <c r="D16" s="5"/>
      <c r="E16" s="5"/>
      <c r="F16" s="5"/>
      <c r="G16" s="44"/>
      <c r="H16" s="30" t="str">
        <f>IF($F16="","",IFERROR(INDEX(Fertilisants!$D$6:$D$45,MATCH($F16,Fertilisants!$A$6:$A$45,0)),""))</f>
        <v/>
      </c>
      <c r="I16" s="36" t="str">
        <f>IF(OR($F16="",$G16=""),"",$G16*N(IFERROR(INDEX(Fertilisants!$E$6:$E$45,MATCH($F16,Fertilisants!$A$6:$A$45,0)),0)))</f>
        <v/>
      </c>
      <c r="J16" s="5"/>
      <c r="K16" s="25"/>
      <c r="L16" s="5"/>
    </row>
    <row r="17" spans="1:12" ht="18" customHeight="1" x14ac:dyDescent="0.25">
      <c r="A17" s="5"/>
      <c r="B17" s="26"/>
      <c r="C17" s="5"/>
      <c r="D17" s="5"/>
      <c r="E17" s="5"/>
      <c r="F17" s="5"/>
      <c r="G17" s="44"/>
      <c r="H17" s="30" t="str">
        <f>IF($F17="","",IFERROR(INDEX(Fertilisants!$D$6:$D$45,MATCH($F17,Fertilisants!$A$6:$A$45,0)),""))</f>
        <v/>
      </c>
      <c r="I17" s="36" t="str">
        <f>IF(OR($F17="",$G17=""),"",$G17*N(IFERROR(INDEX(Fertilisants!$E$6:$E$45,MATCH($F17,Fertilisants!$A$6:$A$45,0)),0)))</f>
        <v/>
      </c>
      <c r="J17" s="5"/>
      <c r="K17" s="25"/>
      <c r="L17" s="5"/>
    </row>
    <row r="18" spans="1:12" ht="18" customHeight="1" x14ac:dyDescent="0.25">
      <c r="A18" s="5"/>
      <c r="B18" s="26"/>
      <c r="C18" s="5"/>
      <c r="D18" s="5"/>
      <c r="E18" s="5"/>
      <c r="F18" s="5"/>
      <c r="G18" s="44"/>
      <c r="H18" s="30" t="str">
        <f>IF($F18="","",IFERROR(INDEX(Fertilisants!$D$6:$D$45,MATCH($F18,Fertilisants!$A$6:$A$45,0)),""))</f>
        <v/>
      </c>
      <c r="I18" s="36" t="str">
        <f>IF(OR($F18="",$G18=""),"",$G18*N(IFERROR(INDEX(Fertilisants!$E$6:$E$45,MATCH($F18,Fertilisants!$A$6:$A$45,0)),0)))</f>
        <v/>
      </c>
      <c r="J18" s="5"/>
      <c r="K18" s="25"/>
      <c r="L18" s="5"/>
    </row>
    <row r="19" spans="1:12" ht="18" customHeight="1" x14ac:dyDescent="0.25">
      <c r="A19" s="5"/>
      <c r="B19" s="26"/>
      <c r="C19" s="5"/>
      <c r="D19" s="5"/>
      <c r="E19" s="5"/>
      <c r="F19" s="5"/>
      <c r="G19" s="44"/>
      <c r="H19" s="30" t="str">
        <f>IF($F19="","",IFERROR(INDEX(Fertilisants!$D$6:$D$45,MATCH($F19,Fertilisants!$A$6:$A$45,0)),""))</f>
        <v/>
      </c>
      <c r="I19" s="36" t="str">
        <f>IF(OR($F19="",$G19=""),"",$G19*N(IFERROR(INDEX(Fertilisants!$E$6:$E$45,MATCH($F19,Fertilisants!$A$6:$A$45,0)),0)))</f>
        <v/>
      </c>
      <c r="J19" s="5"/>
      <c r="K19" s="25"/>
      <c r="L19" s="5"/>
    </row>
    <row r="20" spans="1:12" ht="18" customHeight="1" x14ac:dyDescent="0.25">
      <c r="A20" s="5"/>
      <c r="B20" s="26"/>
      <c r="C20" s="5"/>
      <c r="D20" s="5"/>
      <c r="E20" s="5"/>
      <c r="F20" s="5"/>
      <c r="G20" s="44"/>
      <c r="H20" s="30" t="str">
        <f>IF($F20="","",IFERROR(INDEX(Fertilisants!$D$6:$D$45,MATCH($F20,Fertilisants!$A$6:$A$45,0)),""))</f>
        <v/>
      </c>
      <c r="I20" s="36" t="str">
        <f>IF(OR($F20="",$G20=""),"",$G20*N(IFERROR(INDEX(Fertilisants!$E$6:$E$45,MATCH($F20,Fertilisants!$A$6:$A$45,0)),0)))</f>
        <v/>
      </c>
      <c r="J20" s="5"/>
      <c r="K20" s="25"/>
      <c r="L20" s="5"/>
    </row>
    <row r="21" spans="1:12" ht="18" customHeight="1" x14ac:dyDescent="0.25">
      <c r="A21" s="5"/>
      <c r="B21" s="26"/>
      <c r="C21" s="5"/>
      <c r="D21" s="5"/>
      <c r="E21" s="5"/>
      <c r="F21" s="5"/>
      <c r="G21" s="44"/>
      <c r="H21" s="30" t="str">
        <f>IF($F21="","",IFERROR(INDEX(Fertilisants!$D$6:$D$45,MATCH($F21,Fertilisants!$A$6:$A$45,0)),""))</f>
        <v/>
      </c>
      <c r="I21" s="36" t="str">
        <f>IF(OR($F21="",$G21=""),"",$G21*N(IFERROR(INDEX(Fertilisants!$E$6:$E$45,MATCH($F21,Fertilisants!$A$6:$A$45,0)),0)))</f>
        <v/>
      </c>
      <c r="J21" s="5"/>
      <c r="K21" s="25"/>
      <c r="L21" s="5"/>
    </row>
    <row r="22" spans="1:12" ht="18" customHeight="1" x14ac:dyDescent="0.25">
      <c r="A22" s="5"/>
      <c r="B22" s="26"/>
      <c r="C22" s="5"/>
      <c r="D22" s="5"/>
      <c r="E22" s="5"/>
      <c r="F22" s="5"/>
      <c r="G22" s="44"/>
      <c r="H22" s="30" t="str">
        <f>IF($F22="","",IFERROR(INDEX(Fertilisants!$D$6:$D$45,MATCH($F22,Fertilisants!$A$6:$A$45,0)),""))</f>
        <v/>
      </c>
      <c r="I22" s="36" t="str">
        <f>IF(OR($F22="",$G22=""),"",$G22*N(IFERROR(INDEX(Fertilisants!$E$6:$E$45,MATCH($F22,Fertilisants!$A$6:$A$45,0)),0)))</f>
        <v/>
      </c>
      <c r="J22" s="5"/>
      <c r="K22" s="25"/>
      <c r="L22" s="5"/>
    </row>
    <row r="23" spans="1:12" ht="18" customHeight="1" x14ac:dyDescent="0.25">
      <c r="A23" s="5"/>
      <c r="B23" s="26"/>
      <c r="C23" s="5"/>
      <c r="D23" s="5"/>
      <c r="E23" s="5"/>
      <c r="F23" s="5"/>
      <c r="G23" s="44"/>
      <c r="H23" s="30" t="str">
        <f>IF($F23="","",IFERROR(INDEX(Fertilisants!$D$6:$D$45,MATCH($F23,Fertilisants!$A$6:$A$45,0)),""))</f>
        <v/>
      </c>
      <c r="I23" s="36" t="str">
        <f>IF(OR($F23="",$G23=""),"",$G23*N(IFERROR(INDEX(Fertilisants!$E$6:$E$45,MATCH($F23,Fertilisants!$A$6:$A$45,0)),0)))</f>
        <v/>
      </c>
      <c r="J23" s="5"/>
      <c r="K23" s="25"/>
      <c r="L23" s="5"/>
    </row>
    <row r="24" spans="1:12" ht="18" customHeight="1" x14ac:dyDescent="0.25">
      <c r="A24" s="5"/>
      <c r="B24" s="26"/>
      <c r="C24" s="5"/>
      <c r="D24" s="5"/>
      <c r="E24" s="5"/>
      <c r="F24" s="5"/>
      <c r="G24" s="44"/>
      <c r="H24" s="30" t="str">
        <f>IF($F24="","",IFERROR(INDEX(Fertilisants!$D$6:$D$45,MATCH($F24,Fertilisants!$A$6:$A$45,0)),""))</f>
        <v/>
      </c>
      <c r="I24" s="36" t="str">
        <f>IF(OR($F24="",$G24=""),"",$G24*N(IFERROR(INDEX(Fertilisants!$E$6:$E$45,MATCH($F24,Fertilisants!$A$6:$A$45,0)),0)))</f>
        <v/>
      </c>
      <c r="J24" s="5"/>
      <c r="K24" s="25"/>
      <c r="L24" s="5"/>
    </row>
    <row r="25" spans="1:12" ht="18" customHeight="1" x14ac:dyDescent="0.25">
      <c r="A25" s="5"/>
      <c r="B25" s="26"/>
      <c r="C25" s="5"/>
      <c r="D25" s="5"/>
      <c r="E25" s="5"/>
      <c r="F25" s="5"/>
      <c r="G25" s="44"/>
      <c r="H25" s="30" t="str">
        <f>IF($F25="","",IFERROR(INDEX(Fertilisants!$D$6:$D$45,MATCH($F25,Fertilisants!$A$6:$A$45,0)),""))</f>
        <v/>
      </c>
      <c r="I25" s="36" t="str">
        <f>IF(OR($F25="",$G25=""),"",$G25*N(IFERROR(INDEX(Fertilisants!$E$6:$E$45,MATCH($F25,Fertilisants!$A$6:$A$45,0)),0)))</f>
        <v/>
      </c>
      <c r="J25" s="5"/>
      <c r="K25" s="25"/>
      <c r="L25" s="5"/>
    </row>
    <row r="26" spans="1:12" ht="18" customHeight="1" x14ac:dyDescent="0.25">
      <c r="A26" s="5"/>
      <c r="B26" s="26"/>
      <c r="C26" s="5"/>
      <c r="D26" s="5"/>
      <c r="E26" s="5"/>
      <c r="F26" s="5"/>
      <c r="G26" s="44"/>
      <c r="H26" s="30" t="str">
        <f>IF($F26="","",IFERROR(INDEX(Fertilisants!$D$6:$D$45,MATCH($F26,Fertilisants!$A$6:$A$45,0)),""))</f>
        <v/>
      </c>
      <c r="I26" s="36" t="str">
        <f>IF(OR($F26="",$G26=""),"",$G26*N(IFERROR(INDEX(Fertilisants!$E$6:$E$45,MATCH($F26,Fertilisants!$A$6:$A$45,0)),0)))</f>
        <v/>
      </c>
      <c r="J26" s="5"/>
      <c r="K26" s="25"/>
      <c r="L26" s="5"/>
    </row>
    <row r="27" spans="1:12" ht="18" customHeight="1" x14ac:dyDescent="0.25">
      <c r="A27" s="5"/>
      <c r="B27" s="26"/>
      <c r="C27" s="5"/>
      <c r="D27" s="5"/>
      <c r="E27" s="5"/>
      <c r="F27" s="5"/>
      <c r="G27" s="44"/>
      <c r="H27" s="30" t="str">
        <f>IF($F27="","",IFERROR(INDEX(Fertilisants!$D$6:$D$45,MATCH($F27,Fertilisants!$A$6:$A$45,0)),""))</f>
        <v/>
      </c>
      <c r="I27" s="36" t="str">
        <f>IF(OR($F27="",$G27=""),"",$G27*N(IFERROR(INDEX(Fertilisants!$E$6:$E$45,MATCH($F27,Fertilisants!$A$6:$A$45,0)),0)))</f>
        <v/>
      </c>
      <c r="J27" s="5"/>
      <c r="K27" s="25"/>
      <c r="L27" s="5"/>
    </row>
    <row r="28" spans="1:12" ht="18" customHeight="1" x14ac:dyDescent="0.25">
      <c r="A28" s="5"/>
      <c r="B28" s="26"/>
      <c r="C28" s="5"/>
      <c r="D28" s="5"/>
      <c r="E28" s="5"/>
      <c r="F28" s="5"/>
      <c r="G28" s="44"/>
      <c r="H28" s="30" t="str">
        <f>IF($F28="","",IFERROR(INDEX(Fertilisants!$D$6:$D$45,MATCH($F28,Fertilisants!$A$6:$A$45,0)),""))</f>
        <v/>
      </c>
      <c r="I28" s="36" t="str">
        <f>IF(OR($F28="",$G28=""),"",$G28*N(IFERROR(INDEX(Fertilisants!$E$6:$E$45,MATCH($F28,Fertilisants!$A$6:$A$45,0)),0)))</f>
        <v/>
      </c>
      <c r="J28" s="5"/>
      <c r="K28" s="25"/>
      <c r="L28" s="5"/>
    </row>
    <row r="29" spans="1:12" ht="18" customHeight="1" x14ac:dyDescent="0.25">
      <c r="A29" s="5"/>
      <c r="B29" s="26"/>
      <c r="C29" s="5"/>
      <c r="D29" s="5"/>
      <c r="E29" s="5"/>
      <c r="F29" s="5"/>
      <c r="G29" s="44"/>
      <c r="H29" s="30" t="str">
        <f>IF($F29="","",IFERROR(INDEX(Fertilisants!$D$6:$D$45,MATCH($F29,Fertilisants!$A$6:$A$45,0)),""))</f>
        <v/>
      </c>
      <c r="I29" s="36" t="str">
        <f>IF(OR($F29="",$G29=""),"",$G29*N(IFERROR(INDEX(Fertilisants!$E$6:$E$45,MATCH($F29,Fertilisants!$A$6:$A$45,0)),0)))</f>
        <v/>
      </c>
      <c r="J29" s="5"/>
      <c r="K29" s="25"/>
      <c r="L29" s="5"/>
    </row>
    <row r="30" spans="1:12" ht="18" customHeight="1" x14ac:dyDescent="0.25">
      <c r="A30" s="5"/>
      <c r="B30" s="26"/>
      <c r="C30" s="5"/>
      <c r="D30" s="5"/>
      <c r="E30" s="5"/>
      <c r="F30" s="5"/>
      <c r="G30" s="44"/>
      <c r="H30" s="30" t="str">
        <f>IF($F30="","",IFERROR(INDEX(Fertilisants!$D$6:$D$45,MATCH($F30,Fertilisants!$A$6:$A$45,0)),""))</f>
        <v/>
      </c>
      <c r="I30" s="36" t="str">
        <f>IF(OR($F30="",$G30=""),"",$G30*N(IFERROR(INDEX(Fertilisants!$E$6:$E$45,MATCH($F30,Fertilisants!$A$6:$A$45,0)),0)))</f>
        <v/>
      </c>
      <c r="J30" s="5"/>
      <c r="K30" s="25"/>
      <c r="L30" s="5"/>
    </row>
    <row r="31" spans="1:12" ht="18" customHeight="1" x14ac:dyDescent="0.25">
      <c r="A31" s="5"/>
      <c r="B31" s="26"/>
      <c r="C31" s="5"/>
      <c r="D31" s="5"/>
      <c r="E31" s="5"/>
      <c r="F31" s="5"/>
      <c r="G31" s="44"/>
      <c r="H31" s="30" t="str">
        <f>IF($F31="","",IFERROR(INDEX(Fertilisants!$D$6:$D$45,MATCH($F31,Fertilisants!$A$6:$A$45,0)),""))</f>
        <v/>
      </c>
      <c r="I31" s="36" t="str">
        <f>IF(OR($F31="",$G31=""),"",$G31*N(IFERROR(INDEX(Fertilisants!$E$6:$E$45,MATCH($F31,Fertilisants!$A$6:$A$45,0)),0)))</f>
        <v/>
      </c>
      <c r="J31" s="5"/>
      <c r="K31" s="25"/>
      <c r="L31" s="5"/>
    </row>
    <row r="32" spans="1:12" ht="18" customHeight="1" x14ac:dyDescent="0.25">
      <c r="A32" s="5"/>
      <c r="B32" s="26"/>
      <c r="C32" s="5"/>
      <c r="D32" s="5"/>
      <c r="E32" s="5"/>
      <c r="F32" s="5"/>
      <c r="G32" s="44"/>
      <c r="H32" s="30" t="str">
        <f>IF($F32="","",IFERROR(INDEX(Fertilisants!$D$6:$D$45,MATCH($F32,Fertilisants!$A$6:$A$45,0)),""))</f>
        <v/>
      </c>
      <c r="I32" s="36" t="str">
        <f>IF(OR($F32="",$G32=""),"",$G32*N(IFERROR(INDEX(Fertilisants!$E$6:$E$45,MATCH($F32,Fertilisants!$A$6:$A$45,0)),0)))</f>
        <v/>
      </c>
      <c r="J32" s="5"/>
      <c r="K32" s="25"/>
      <c r="L32" s="5"/>
    </row>
    <row r="33" spans="1:12" ht="18" customHeight="1" x14ac:dyDescent="0.25">
      <c r="A33" s="5"/>
      <c r="B33" s="26"/>
      <c r="C33" s="5"/>
      <c r="D33" s="5"/>
      <c r="E33" s="5"/>
      <c r="F33" s="5"/>
      <c r="G33" s="44"/>
      <c r="H33" s="30" t="str">
        <f>IF($F33="","",IFERROR(INDEX(Fertilisants!$D$6:$D$45,MATCH($F33,Fertilisants!$A$6:$A$45,0)),""))</f>
        <v/>
      </c>
      <c r="I33" s="36" t="str">
        <f>IF(OR($F33="",$G33=""),"",$G33*N(IFERROR(INDEX(Fertilisants!$E$6:$E$45,MATCH($F33,Fertilisants!$A$6:$A$45,0)),0)))</f>
        <v/>
      </c>
      <c r="J33" s="5"/>
      <c r="K33" s="25"/>
      <c r="L33" s="5"/>
    </row>
    <row r="34" spans="1:12" ht="18" customHeight="1" x14ac:dyDescent="0.25">
      <c r="A34" s="5"/>
      <c r="B34" s="26"/>
      <c r="C34" s="5"/>
      <c r="D34" s="5"/>
      <c r="E34" s="5"/>
      <c r="F34" s="5"/>
      <c r="G34" s="44"/>
      <c r="H34" s="30" t="str">
        <f>IF($F34="","",IFERROR(INDEX(Fertilisants!$D$6:$D$45,MATCH($F34,Fertilisants!$A$6:$A$45,0)),""))</f>
        <v/>
      </c>
      <c r="I34" s="36" t="str">
        <f>IF(OR($F34="",$G34=""),"",$G34*N(IFERROR(INDEX(Fertilisants!$E$6:$E$45,MATCH($F34,Fertilisants!$A$6:$A$45,0)),0)))</f>
        <v/>
      </c>
      <c r="J34" s="5"/>
      <c r="K34" s="25"/>
      <c r="L34" s="5"/>
    </row>
    <row r="35" spans="1:12" ht="18" customHeight="1" x14ac:dyDescent="0.25">
      <c r="A35" s="5"/>
      <c r="B35" s="26"/>
      <c r="C35" s="5"/>
      <c r="D35" s="5"/>
      <c r="E35" s="5"/>
      <c r="F35" s="5"/>
      <c r="G35" s="44"/>
      <c r="H35" s="30" t="str">
        <f>IF($F35="","",IFERROR(INDEX(Fertilisants!$D$6:$D$45,MATCH($F35,Fertilisants!$A$6:$A$45,0)),""))</f>
        <v/>
      </c>
      <c r="I35" s="36" t="str">
        <f>IF(OR($F35="",$G35=""),"",$G35*N(IFERROR(INDEX(Fertilisants!$E$6:$E$45,MATCH($F35,Fertilisants!$A$6:$A$45,0)),0)))</f>
        <v/>
      </c>
      <c r="J35" s="5"/>
      <c r="K35" s="25"/>
      <c r="L35" s="5"/>
    </row>
    <row r="36" spans="1:12" ht="18" customHeight="1" x14ac:dyDescent="0.25">
      <c r="A36" s="5"/>
      <c r="B36" s="26"/>
      <c r="C36" s="5"/>
      <c r="D36" s="5"/>
      <c r="E36" s="5"/>
      <c r="F36" s="5"/>
      <c r="G36" s="44"/>
      <c r="H36" s="30" t="str">
        <f>IF($F36="","",IFERROR(INDEX(Fertilisants!$D$6:$D$45,MATCH($F36,Fertilisants!$A$6:$A$45,0)),""))</f>
        <v/>
      </c>
      <c r="I36" s="36" t="str">
        <f>IF(OR($F36="",$G36=""),"",$G36*N(IFERROR(INDEX(Fertilisants!$E$6:$E$45,MATCH($F36,Fertilisants!$A$6:$A$45,0)),0)))</f>
        <v/>
      </c>
      <c r="J36" s="5"/>
      <c r="K36" s="25"/>
      <c r="L36" s="5"/>
    </row>
    <row r="37" spans="1:12" ht="18" customHeight="1" x14ac:dyDescent="0.25">
      <c r="A37" s="5"/>
      <c r="B37" s="26"/>
      <c r="C37" s="5"/>
      <c r="D37" s="5"/>
      <c r="E37" s="5"/>
      <c r="F37" s="5"/>
      <c r="G37" s="44"/>
      <c r="H37" s="30" t="str">
        <f>IF($F37="","",IFERROR(INDEX(Fertilisants!$D$6:$D$45,MATCH($F37,Fertilisants!$A$6:$A$45,0)),""))</f>
        <v/>
      </c>
      <c r="I37" s="36" t="str">
        <f>IF(OR($F37="",$G37=""),"",$G37*N(IFERROR(INDEX(Fertilisants!$E$6:$E$45,MATCH($F37,Fertilisants!$A$6:$A$45,0)),0)))</f>
        <v/>
      </c>
      <c r="J37" s="5"/>
      <c r="K37" s="25"/>
      <c r="L37" s="5"/>
    </row>
    <row r="38" spans="1:12" ht="18" customHeight="1" x14ac:dyDescent="0.25">
      <c r="A38" s="5"/>
      <c r="B38" s="26"/>
      <c r="C38" s="5"/>
      <c r="D38" s="5"/>
      <c r="E38" s="5"/>
      <c r="F38" s="5"/>
      <c r="G38" s="44"/>
      <c r="H38" s="30" t="str">
        <f>IF($F38="","",IFERROR(INDEX(Fertilisants!$D$6:$D$45,MATCH($F38,Fertilisants!$A$6:$A$45,0)),""))</f>
        <v/>
      </c>
      <c r="I38" s="36" t="str">
        <f>IF(OR($F38="",$G38=""),"",$G38*N(IFERROR(INDEX(Fertilisants!$E$6:$E$45,MATCH($F38,Fertilisants!$A$6:$A$45,0)),0)))</f>
        <v/>
      </c>
      <c r="J38" s="5"/>
      <c r="K38" s="25"/>
      <c r="L38" s="5"/>
    </row>
    <row r="41" spans="1:12" ht="21.95" customHeight="1" x14ac:dyDescent="0.25">
      <c r="A41" s="72" t="s">
        <v>325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</row>
    <row r="42" spans="1:12" ht="33.950000000000003" customHeight="1" x14ac:dyDescent="0.25">
      <c r="A42" s="24" t="s">
        <v>189</v>
      </c>
      <c r="B42" s="24" t="s">
        <v>326</v>
      </c>
      <c r="C42" s="24" t="s">
        <v>327</v>
      </c>
      <c r="D42" s="24" t="s">
        <v>328</v>
      </c>
      <c r="E42" s="24" t="s">
        <v>329</v>
      </c>
      <c r="F42" s="24" t="s">
        <v>330</v>
      </c>
      <c r="G42" s="24" t="s">
        <v>71</v>
      </c>
      <c r="H42" s="91" t="s">
        <v>331</v>
      </c>
      <c r="I42" s="77"/>
      <c r="J42" s="77"/>
      <c r="K42" s="77"/>
      <c r="L42" s="24" t="s">
        <v>149</v>
      </c>
    </row>
    <row r="43" spans="1:12" ht="18" customHeight="1" x14ac:dyDescent="0.25">
      <c r="A43" s="5" t="s">
        <v>227</v>
      </c>
      <c r="B43" s="26">
        <v>46254</v>
      </c>
      <c r="C43" s="5" t="s">
        <v>150</v>
      </c>
      <c r="D43" s="5" t="s">
        <v>332</v>
      </c>
      <c r="E43" s="66">
        <v>310</v>
      </c>
      <c r="F43" s="26">
        <v>46301</v>
      </c>
      <c r="G43" s="27">
        <f t="shared" ref="G43:G57" si="0">IF(AND(ISNUMBER(B43),ISNUMBER(F43)),F43-B43,"")</f>
        <v>47</v>
      </c>
      <c r="H43" s="100" t="str">
        <f t="shared" ref="H43:H57" si="1">IF(NOT(ISNUMBER(B43)),"",IF(AND(ISNUMBER(F43),F43&gt;EDATE(B43,9)),"Durée supérieure à 9 mois",IF(AND(B43&lt;=DATE(AnneeRecolte,1,15),IF(ISNUMBER(F43),F43,FinCampagne)&gt;=DATE(AnneeRecolte-1,11,15)),"Présent du 15/11 au 15/01 : vérifier les conditions",IF(ISNUMBER(F43),"Conforme","En cours"))))</f>
        <v>Conforme</v>
      </c>
      <c r="I43" s="100"/>
      <c r="J43" s="100"/>
      <c r="K43" s="100"/>
      <c r="L43" s="5"/>
    </row>
    <row r="44" spans="1:12" ht="18" customHeight="1" x14ac:dyDescent="0.25">
      <c r="A44" s="5" t="s">
        <v>233</v>
      </c>
      <c r="B44" s="26">
        <v>46366</v>
      </c>
      <c r="C44" s="5" t="s">
        <v>150</v>
      </c>
      <c r="D44" s="5" t="s">
        <v>333</v>
      </c>
      <c r="E44" s="66">
        <v>320</v>
      </c>
      <c r="F44" s="26">
        <v>46483</v>
      </c>
      <c r="G44" s="27">
        <f t="shared" si="0"/>
        <v>117</v>
      </c>
      <c r="H44" s="100" t="str">
        <f t="shared" si="1"/>
        <v>Présent du 15/11 au 15/01 : vérifier les conditions</v>
      </c>
      <c r="I44" s="100"/>
      <c r="J44" s="100"/>
      <c r="K44" s="100"/>
      <c r="L44" s="5" t="s">
        <v>334</v>
      </c>
    </row>
    <row r="45" spans="1:12" ht="18" customHeight="1" x14ac:dyDescent="0.25">
      <c r="A45" s="5"/>
      <c r="B45" s="26"/>
      <c r="C45" s="5"/>
      <c r="D45" s="5"/>
      <c r="E45" s="66"/>
      <c r="F45" s="26"/>
      <c r="G45" s="27" t="str">
        <f t="shared" si="0"/>
        <v/>
      </c>
      <c r="H45" s="100" t="str">
        <f t="shared" si="1"/>
        <v/>
      </c>
      <c r="I45" s="100"/>
      <c r="J45" s="100"/>
      <c r="K45" s="100"/>
      <c r="L45" s="5"/>
    </row>
    <row r="46" spans="1:12" ht="18" customHeight="1" x14ac:dyDescent="0.25">
      <c r="A46" s="5"/>
      <c r="B46" s="26"/>
      <c r="C46" s="5"/>
      <c r="D46" s="5"/>
      <c r="E46" s="66"/>
      <c r="F46" s="26"/>
      <c r="G46" s="27" t="str">
        <f t="shared" si="0"/>
        <v/>
      </c>
      <c r="H46" s="100" t="str">
        <f t="shared" si="1"/>
        <v/>
      </c>
      <c r="I46" s="100"/>
      <c r="J46" s="100"/>
      <c r="K46" s="100"/>
      <c r="L46" s="5"/>
    </row>
    <row r="47" spans="1:12" ht="18" customHeight="1" x14ac:dyDescent="0.25">
      <c r="A47" s="5"/>
      <c r="B47" s="26"/>
      <c r="C47" s="5"/>
      <c r="D47" s="5"/>
      <c r="E47" s="66"/>
      <c r="F47" s="26"/>
      <c r="G47" s="27" t="str">
        <f t="shared" si="0"/>
        <v/>
      </c>
      <c r="H47" s="100" t="str">
        <f t="shared" si="1"/>
        <v/>
      </c>
      <c r="I47" s="100"/>
      <c r="J47" s="100"/>
      <c r="K47" s="100"/>
      <c r="L47" s="5"/>
    </row>
    <row r="48" spans="1:12" ht="18" customHeight="1" x14ac:dyDescent="0.25">
      <c r="A48" s="5"/>
      <c r="B48" s="26"/>
      <c r="C48" s="5"/>
      <c r="D48" s="5"/>
      <c r="E48" s="66"/>
      <c r="F48" s="26"/>
      <c r="G48" s="27" t="str">
        <f t="shared" si="0"/>
        <v/>
      </c>
      <c r="H48" s="100" t="str">
        <f t="shared" si="1"/>
        <v/>
      </c>
      <c r="I48" s="100"/>
      <c r="J48" s="100"/>
      <c r="K48" s="100"/>
      <c r="L48" s="5"/>
    </row>
    <row r="49" spans="1:12" ht="18" customHeight="1" x14ac:dyDescent="0.25">
      <c r="A49" s="5"/>
      <c r="B49" s="26"/>
      <c r="C49" s="5"/>
      <c r="D49" s="5"/>
      <c r="E49" s="66"/>
      <c r="F49" s="26"/>
      <c r="G49" s="27" t="str">
        <f t="shared" si="0"/>
        <v/>
      </c>
      <c r="H49" s="100" t="str">
        <f t="shared" si="1"/>
        <v/>
      </c>
      <c r="I49" s="100"/>
      <c r="J49" s="100"/>
      <c r="K49" s="100"/>
      <c r="L49" s="5"/>
    </row>
    <row r="50" spans="1:12" ht="18" customHeight="1" x14ac:dyDescent="0.25">
      <c r="A50" s="5"/>
      <c r="B50" s="26"/>
      <c r="C50" s="5"/>
      <c r="D50" s="5"/>
      <c r="E50" s="66"/>
      <c r="F50" s="26"/>
      <c r="G50" s="27" t="str">
        <f t="shared" si="0"/>
        <v/>
      </c>
      <c r="H50" s="100" t="str">
        <f t="shared" si="1"/>
        <v/>
      </c>
      <c r="I50" s="100"/>
      <c r="J50" s="100"/>
      <c r="K50" s="100"/>
      <c r="L50" s="5"/>
    </row>
    <row r="51" spans="1:12" ht="18" customHeight="1" x14ac:dyDescent="0.25">
      <c r="A51" s="5"/>
      <c r="B51" s="26"/>
      <c r="C51" s="5"/>
      <c r="D51" s="5"/>
      <c r="E51" s="66"/>
      <c r="F51" s="26"/>
      <c r="G51" s="27" t="str">
        <f t="shared" si="0"/>
        <v/>
      </c>
      <c r="H51" s="100" t="str">
        <f t="shared" si="1"/>
        <v/>
      </c>
      <c r="I51" s="100"/>
      <c r="J51" s="100"/>
      <c r="K51" s="100"/>
      <c r="L51" s="5"/>
    </row>
    <row r="52" spans="1:12" ht="18" customHeight="1" x14ac:dyDescent="0.25">
      <c r="A52" s="5"/>
      <c r="B52" s="26"/>
      <c r="C52" s="5"/>
      <c r="D52" s="5"/>
      <c r="E52" s="66"/>
      <c r="F52" s="26"/>
      <c r="G52" s="27" t="str">
        <f t="shared" si="0"/>
        <v/>
      </c>
      <c r="H52" s="100" t="str">
        <f t="shared" si="1"/>
        <v/>
      </c>
      <c r="I52" s="100"/>
      <c r="J52" s="100"/>
      <c r="K52" s="100"/>
      <c r="L52" s="5"/>
    </row>
    <row r="53" spans="1:12" ht="18" customHeight="1" x14ac:dyDescent="0.25">
      <c r="A53" s="5"/>
      <c r="B53" s="26"/>
      <c r="C53" s="5"/>
      <c r="D53" s="5"/>
      <c r="E53" s="66"/>
      <c r="F53" s="26"/>
      <c r="G53" s="27" t="str">
        <f t="shared" si="0"/>
        <v/>
      </c>
      <c r="H53" s="100" t="str">
        <f t="shared" si="1"/>
        <v/>
      </c>
      <c r="I53" s="100"/>
      <c r="J53" s="100"/>
      <c r="K53" s="100"/>
      <c r="L53" s="5"/>
    </row>
    <row r="54" spans="1:12" ht="18" customHeight="1" x14ac:dyDescent="0.25">
      <c r="A54" s="5"/>
      <c r="B54" s="26"/>
      <c r="C54" s="5"/>
      <c r="D54" s="5"/>
      <c r="E54" s="66"/>
      <c r="F54" s="26"/>
      <c r="G54" s="27" t="str">
        <f t="shared" si="0"/>
        <v/>
      </c>
      <c r="H54" s="100" t="str">
        <f t="shared" si="1"/>
        <v/>
      </c>
      <c r="I54" s="100"/>
      <c r="J54" s="100"/>
      <c r="K54" s="100"/>
      <c r="L54" s="5"/>
    </row>
    <row r="55" spans="1:12" ht="18" customHeight="1" x14ac:dyDescent="0.25">
      <c r="A55" s="5"/>
      <c r="B55" s="26"/>
      <c r="C55" s="5"/>
      <c r="D55" s="5"/>
      <c r="E55" s="66"/>
      <c r="F55" s="26"/>
      <c r="G55" s="27" t="str">
        <f t="shared" si="0"/>
        <v/>
      </c>
      <c r="H55" s="100" t="str">
        <f t="shared" si="1"/>
        <v/>
      </c>
      <c r="I55" s="100"/>
      <c r="J55" s="100"/>
      <c r="K55" s="100"/>
      <c r="L55" s="5"/>
    </row>
    <row r="56" spans="1:12" ht="18" customHeight="1" x14ac:dyDescent="0.25">
      <c r="A56" s="5"/>
      <c r="B56" s="26"/>
      <c r="C56" s="5"/>
      <c r="D56" s="5"/>
      <c r="E56" s="66"/>
      <c r="F56" s="26"/>
      <c r="G56" s="27" t="str">
        <f t="shared" si="0"/>
        <v/>
      </c>
      <c r="H56" s="100" t="str">
        <f t="shared" si="1"/>
        <v/>
      </c>
      <c r="I56" s="100"/>
      <c r="J56" s="100"/>
      <c r="K56" s="100"/>
      <c r="L56" s="5"/>
    </row>
    <row r="57" spans="1:12" ht="18" customHeight="1" x14ac:dyDescent="0.25">
      <c r="A57" s="5"/>
      <c r="B57" s="26"/>
      <c r="C57" s="5"/>
      <c r="D57" s="5"/>
      <c r="E57" s="66"/>
      <c r="F57" s="26"/>
      <c r="G57" s="27" t="str">
        <f t="shared" si="0"/>
        <v/>
      </c>
      <c r="H57" s="100" t="str">
        <f t="shared" si="1"/>
        <v/>
      </c>
      <c r="I57" s="100"/>
      <c r="J57" s="100"/>
      <c r="K57" s="100"/>
      <c r="L57" s="5"/>
    </row>
    <row r="59" spans="1:12" x14ac:dyDescent="0.25">
      <c r="A59" s="101" t="s">
        <v>335</v>
      </c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</row>
    <row r="60" spans="1:12" x14ac:dyDescent="0.25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</row>
  </sheetData>
  <mergeCells count="25">
    <mergeCell ref="H57:K57"/>
    <mergeCell ref="A59:L60"/>
    <mergeCell ref="H53:K53"/>
    <mergeCell ref="F5:G5"/>
    <mergeCell ref="H54:K54"/>
    <mergeCell ref="H43:K43"/>
    <mergeCell ref="H55:K55"/>
    <mergeCell ref="H50:K50"/>
    <mergeCell ref="H44:K44"/>
    <mergeCell ref="H56:K56"/>
    <mergeCell ref="A5:B5"/>
    <mergeCell ref="H46:K46"/>
    <mergeCell ref="H51:K51"/>
    <mergeCell ref="H49:K49"/>
    <mergeCell ref="H52:K52"/>
    <mergeCell ref="D5:E5"/>
    <mergeCell ref="H45:K45"/>
    <mergeCell ref="F4:G4"/>
    <mergeCell ref="A7:L7"/>
    <mergeCell ref="A41:L41"/>
    <mergeCell ref="H47:K47"/>
    <mergeCell ref="H48:K48"/>
    <mergeCell ref="H42:K42"/>
    <mergeCell ref="D4:E4"/>
    <mergeCell ref="A4:B4"/>
  </mergeCells>
  <conditionalFormatting sqref="F5:G5">
    <cfRule type="expression" dxfId="5" priority="1">
      <formula>$F$5&gt;0</formula>
    </cfRule>
  </conditionalFormatting>
  <conditionalFormatting sqref="H43:K57">
    <cfRule type="expression" dxfId="4" priority="4" stopIfTrue="1">
      <formula>OR($H43="Durée supérieure à 9 mois")</formula>
    </cfRule>
    <cfRule type="expression" dxfId="3" priority="5" stopIfTrue="1">
      <formula>OR($H43="Conforme")</formula>
    </cfRule>
    <cfRule type="expression" dxfId="2" priority="6" stopIfTrue="1">
      <formula>OR($H43="Présent du 15/11 au 15/01 : vérifier les conditions")</formula>
    </cfRule>
  </conditionalFormatting>
  <conditionalFormatting sqref="K9:K38">
    <cfRule type="expression" dxfId="1" priority="2">
      <formula>AND($A9&lt;&gt;"",K9&lt;&gt;"Oui")</formula>
    </cfRule>
    <cfRule type="expression" dxfId="0" priority="3">
      <formula>K9="Oui"</formula>
    </cfRule>
  </conditionalFormatting>
  <dataValidations count="7">
    <dataValidation type="date" allowBlank="1" showErrorMessage="1" errorTitle="Date non valide" error="Saisissez une date valide (jj/mm/aaaa)." sqref="B9:B38 F43:F57 B43:B57" xr:uid="{00000000-0002-0000-0500-000000000000}">
      <formula1>36526</formula1>
      <formula2>73051</formula2>
    </dataValidation>
    <dataValidation type="list" allowBlank="1" showErrorMessage="1" errorTitle="Valeur non autorisée" error="Choisissez une valeur dans la liste déroulante." sqref="C9:C38" xr:uid="{00000000-0002-0000-0500-000001000000}">
      <formula1>ListeSens</formula1>
    </dataValidation>
    <dataValidation type="list" allowBlank="1" showErrorMessage="1" errorTitle="Valeur non autorisée" error="Choisissez une valeur dans la liste déroulante." sqref="F9:F38 C43:C57" xr:uid="{00000000-0002-0000-0500-000002000000}">
      <formula1>ListeFertilisants</formula1>
    </dataValidation>
    <dataValidation type="decimal" allowBlank="1" showErrorMessage="1" errorTitle="Valeur non valide" error="Saisissez un nombre positif." sqref="G9:G38" xr:uid="{00000000-0002-0000-0500-000003000000}">
      <formula1>0</formula1>
      <formula2>1000000</formula2>
    </dataValidation>
    <dataValidation type="list" allowBlank="1" showInputMessage="1" showErrorMessage="1" errorTitle="Valeur non autorisée" error="Choisissez une valeur dans la liste déroulante." promptTitle="Cosignature" prompt="Le bordereau doit être signé par le producteur et le destinataire." sqref="K9:K38" xr:uid="{00000000-0002-0000-0500-000004000000}">
      <formula1>"Oui,Non"</formula1>
    </dataValidation>
    <dataValidation type="list" allowBlank="1" showErrorMessage="1" errorTitle="Valeur non autorisée" error="Choisissez une valeur dans la liste déroulante." sqref="A43:A57" xr:uid="{00000000-0002-0000-0500-000005000000}">
      <formula1>ListeIlots</formula1>
    </dataValidation>
    <dataValidation type="decimal" allowBlank="1" showErrorMessage="1" errorTitle="Valeur non valide" error="Saisissez un nombre positif." sqref="E43:E57" xr:uid="{00000000-0002-0000-0500-000009000000}">
      <formula1>0</formula1>
      <formula2>100000</formula2>
    </dataValidation>
  </dataValidations>
  <printOptions horizontalCentered="1"/>
  <pageMargins left="0.4" right="0.4" top="0.5" bottom="0.5" header="0.5" footer="0.5"/>
  <pageSetup paperSize="9" fitToHeight="0" orientation="landscape"/>
  <headerFooter>
    <oddFooter>&amp;L&amp;8 Cahier d'épandage – &amp;A&amp;R&amp;8 Page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A9A93"/>
    <pageSetUpPr fitToPage="1"/>
  </sheetPr>
  <dimension ref="A1:AD46"/>
  <sheetViews>
    <sheetView showGridLines="0" workbookViewId="0">
      <pane ySplit="6" topLeftCell="A7" activePane="bottomLeft" state="frozen"/>
      <selection pane="bottomLeft"/>
    </sheetView>
  </sheetViews>
  <sheetFormatPr baseColWidth="10" defaultColWidth="9.140625" defaultRowHeight="15" outlineLevelCol="1" x14ac:dyDescent="0.25"/>
  <cols>
    <col min="1" max="1" width="2" customWidth="1"/>
    <col min="2" max="2" width="36" customWidth="1"/>
    <col min="3" max="3" width="11" customWidth="1"/>
    <col min="4" max="7" width="10" customWidth="1"/>
    <col min="8" max="8" width="58" customWidth="1"/>
    <col min="9" max="13" width="44" hidden="1" customWidth="1" outlineLevel="1"/>
    <col min="14" max="14" width="3" customWidth="1" collapsed="1"/>
    <col min="15" max="15" width="26" customWidth="1"/>
    <col min="16" max="16" width="36" customWidth="1"/>
    <col min="17" max="17" width="12" customWidth="1"/>
    <col min="18" max="18" width="3" customWidth="1"/>
    <col min="19" max="19" width="18" customWidth="1"/>
    <col min="20" max="20" width="10" customWidth="1"/>
    <col min="21" max="21" width="14" customWidth="1"/>
    <col min="22" max="22" width="36" customWidth="1"/>
    <col min="23" max="23" width="26" customWidth="1"/>
    <col min="24" max="24" width="34" customWidth="1"/>
    <col min="25" max="25" width="29" customWidth="1"/>
    <col min="26" max="26" width="38" customWidth="1"/>
    <col min="27" max="27" width="20" customWidth="1"/>
    <col min="28" max="28" width="32" customWidth="1"/>
    <col min="29" max="29" width="40" customWidth="1"/>
  </cols>
  <sheetData>
    <row r="1" spans="1:30" ht="30" customHeight="1" x14ac:dyDescent="0.25">
      <c r="A1" s="20" t="s">
        <v>336</v>
      </c>
    </row>
    <row r="2" spans="1:30" x14ac:dyDescent="0.25">
      <c r="A2" s="21" t="s">
        <v>337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8" customHeight="1" x14ac:dyDescent="0.25">
      <c r="A3" s="22" t="s">
        <v>338</v>
      </c>
    </row>
    <row r="4" spans="1:30" ht="30" customHeight="1" x14ac:dyDescent="0.25">
      <c r="B4" s="106" t="s">
        <v>339</v>
      </c>
      <c r="C4" s="77"/>
      <c r="D4" s="77"/>
      <c r="E4" s="77"/>
      <c r="F4" s="77"/>
      <c r="G4" s="77"/>
      <c r="H4" s="77"/>
    </row>
    <row r="5" spans="1:30" ht="21.95" customHeight="1" x14ac:dyDescent="0.25">
      <c r="B5" s="72" t="s">
        <v>340</v>
      </c>
      <c r="C5" s="73"/>
      <c r="D5" s="73"/>
      <c r="E5" s="73"/>
      <c r="F5" s="73"/>
      <c r="G5" s="73"/>
      <c r="H5" s="73"/>
      <c r="O5" s="72" t="s">
        <v>341</v>
      </c>
      <c r="P5" s="73"/>
      <c r="Q5" s="73"/>
      <c r="S5" s="72" t="s">
        <v>342</v>
      </c>
      <c r="T5" s="73"/>
      <c r="U5" s="73"/>
      <c r="V5" s="73"/>
      <c r="W5" s="73"/>
      <c r="X5" s="73"/>
      <c r="Y5" s="73"/>
      <c r="Z5" s="73"/>
      <c r="AA5" s="73"/>
      <c r="AB5" s="73"/>
      <c r="AC5" s="73"/>
    </row>
    <row r="6" spans="1:30" ht="32.1" customHeight="1" x14ac:dyDescent="0.25">
      <c r="B6" s="24" t="s">
        <v>343</v>
      </c>
      <c r="C6" s="24" t="s">
        <v>344</v>
      </c>
      <c r="D6" s="24" t="s">
        <v>345</v>
      </c>
      <c r="E6" s="24" t="s">
        <v>346</v>
      </c>
      <c r="F6" s="24" t="s">
        <v>347</v>
      </c>
      <c r="G6" s="24" t="s">
        <v>348</v>
      </c>
      <c r="H6" s="24" t="s">
        <v>349</v>
      </c>
      <c r="I6" s="24" t="s">
        <v>350</v>
      </c>
      <c r="J6" s="24" t="s">
        <v>351</v>
      </c>
      <c r="K6" s="24" t="s">
        <v>352</v>
      </c>
      <c r="L6" s="24" t="s">
        <v>353</v>
      </c>
      <c r="M6" s="24" t="s">
        <v>354</v>
      </c>
      <c r="O6" s="24" t="s">
        <v>283</v>
      </c>
      <c r="P6" s="24" t="s">
        <v>355</v>
      </c>
      <c r="Q6" s="24" t="s">
        <v>356</v>
      </c>
      <c r="S6" s="47" t="s">
        <v>357</v>
      </c>
      <c r="T6" s="47" t="s">
        <v>358</v>
      </c>
      <c r="U6" s="47" t="s">
        <v>359</v>
      </c>
      <c r="V6" s="47" t="s">
        <v>202</v>
      </c>
      <c r="W6" s="47" t="s">
        <v>360</v>
      </c>
      <c r="X6" s="47" t="s">
        <v>67</v>
      </c>
      <c r="Y6" s="47" t="s">
        <v>65</v>
      </c>
      <c r="Z6" s="47" t="s">
        <v>361</v>
      </c>
      <c r="AA6" s="47" t="s">
        <v>362</v>
      </c>
      <c r="AB6" s="47" t="s">
        <v>363</v>
      </c>
      <c r="AC6" s="47" t="s">
        <v>364</v>
      </c>
    </row>
    <row r="7" spans="1:30" x14ac:dyDescent="0.25">
      <c r="B7" s="5" t="s">
        <v>365</v>
      </c>
      <c r="C7" s="25" t="s">
        <v>166</v>
      </c>
      <c r="D7" s="67">
        <v>46736</v>
      </c>
      <c r="E7" s="67">
        <v>46402</v>
      </c>
      <c r="F7" s="67"/>
      <c r="G7" s="67"/>
      <c r="H7" s="68"/>
      <c r="I7" s="28" t="str">
        <f t="shared" ref="I7:I41" si="0">IF(OR(B7="",C7=""),"",B7&amp;" | "&amp;C7)</f>
        <v>Culture d'automne (hors colza) | Type 0</v>
      </c>
      <c r="J7" s="42">
        <f t="shared" ref="J7:J41" si="1">IF(D7="",0,MONTH(D7)*100+DAY(D7))</f>
        <v>1215</v>
      </c>
      <c r="K7" s="42">
        <f t="shared" ref="K7:K41" si="2">IF(E7="",0,MONTH(E7)*100+DAY(E7))</f>
        <v>115</v>
      </c>
      <c r="L7" s="42">
        <f t="shared" ref="L7:L41" si="3">IF(F7="",0,MONTH(F7)*100+DAY(F7))</f>
        <v>0</v>
      </c>
      <c r="M7" s="42">
        <f t="shared" ref="M7:M41" si="4">IF(G7="",0,MONTH(G7)*100+DAY(G7))</f>
        <v>0</v>
      </c>
      <c r="O7" s="5" t="s">
        <v>87</v>
      </c>
      <c r="P7" s="5" t="s">
        <v>365</v>
      </c>
      <c r="Q7" s="25" t="s">
        <v>366</v>
      </c>
      <c r="S7" s="5" t="s">
        <v>166</v>
      </c>
      <c r="T7" s="5" t="s">
        <v>152</v>
      </c>
      <c r="U7" s="5" t="s">
        <v>219</v>
      </c>
      <c r="V7" s="5" t="s">
        <v>220</v>
      </c>
      <c r="W7" s="5" t="s">
        <v>72</v>
      </c>
      <c r="X7" s="5" t="s">
        <v>97</v>
      </c>
      <c r="Y7" s="5" t="s">
        <v>84</v>
      </c>
      <c r="Z7" s="5" t="s">
        <v>311</v>
      </c>
      <c r="AA7" s="5" t="s">
        <v>160</v>
      </c>
      <c r="AB7" s="5" t="s">
        <v>367</v>
      </c>
      <c r="AC7" s="5" t="s">
        <v>365</v>
      </c>
    </row>
    <row r="8" spans="1:30" x14ac:dyDescent="0.25">
      <c r="B8" s="5" t="s">
        <v>365</v>
      </c>
      <c r="C8" s="25" t="s">
        <v>151</v>
      </c>
      <c r="D8" s="67">
        <v>46706</v>
      </c>
      <c r="E8" s="67">
        <v>46402</v>
      </c>
      <c r="F8" s="67"/>
      <c r="G8" s="67"/>
      <c r="H8" s="68"/>
      <c r="I8" s="28" t="str">
        <f t="shared" si="0"/>
        <v>Culture d'automne (hors colza) | Type Ia</v>
      </c>
      <c r="J8" s="42">
        <f t="shared" si="1"/>
        <v>1115</v>
      </c>
      <c r="K8" s="42">
        <f t="shared" si="2"/>
        <v>115</v>
      </c>
      <c r="L8" s="42">
        <f t="shared" si="3"/>
        <v>0</v>
      </c>
      <c r="M8" s="42">
        <f t="shared" si="4"/>
        <v>0</v>
      </c>
      <c r="O8" s="5" t="s">
        <v>368</v>
      </c>
      <c r="P8" s="5" t="s">
        <v>365</v>
      </c>
      <c r="Q8" s="25" t="s">
        <v>366</v>
      </c>
      <c r="S8" s="5" t="s">
        <v>151</v>
      </c>
      <c r="T8" s="5" t="s">
        <v>159</v>
      </c>
      <c r="U8" s="5" t="s">
        <v>231</v>
      </c>
      <c r="V8" s="5" t="s">
        <v>226</v>
      </c>
      <c r="W8" s="5" t="s">
        <v>67</v>
      </c>
      <c r="X8" s="5" t="s">
        <v>114</v>
      </c>
      <c r="Y8" s="5" t="s">
        <v>125</v>
      </c>
      <c r="Z8" s="5" t="s">
        <v>316</v>
      </c>
      <c r="AA8" s="5" t="s">
        <v>153</v>
      </c>
      <c r="AB8" s="5" t="s">
        <v>369</v>
      </c>
      <c r="AC8" s="5" t="s">
        <v>370</v>
      </c>
    </row>
    <row r="9" spans="1:30" x14ac:dyDescent="0.25">
      <c r="B9" s="5" t="s">
        <v>365</v>
      </c>
      <c r="C9" s="25" t="s">
        <v>156</v>
      </c>
      <c r="D9" s="67">
        <v>46706</v>
      </c>
      <c r="E9" s="67">
        <v>46402</v>
      </c>
      <c r="F9" s="67"/>
      <c r="G9" s="67"/>
      <c r="H9" s="68"/>
      <c r="I9" s="28" t="str">
        <f t="shared" si="0"/>
        <v>Culture d'automne (hors colza) | Type Ib</v>
      </c>
      <c r="J9" s="42">
        <f t="shared" si="1"/>
        <v>1115</v>
      </c>
      <c r="K9" s="42">
        <f t="shared" si="2"/>
        <v>115</v>
      </c>
      <c r="L9" s="42">
        <f t="shared" si="3"/>
        <v>0</v>
      </c>
      <c r="M9" s="42">
        <f t="shared" si="4"/>
        <v>0</v>
      </c>
      <c r="O9" s="5" t="s">
        <v>127</v>
      </c>
      <c r="P9" s="5" t="s">
        <v>365</v>
      </c>
      <c r="Q9" s="25" t="s">
        <v>366</v>
      </c>
      <c r="S9" s="5" t="s">
        <v>156</v>
      </c>
      <c r="T9" s="5" t="s">
        <v>173</v>
      </c>
      <c r="U9" s="5" t="s">
        <v>236</v>
      </c>
      <c r="V9" s="5" t="s">
        <v>234</v>
      </c>
      <c r="W9" s="5" t="s">
        <v>228</v>
      </c>
      <c r="X9" s="5" t="s">
        <v>85</v>
      </c>
      <c r="Y9" s="5"/>
      <c r="Z9" s="5" t="s">
        <v>322</v>
      </c>
      <c r="AA9" s="5" t="s">
        <v>167</v>
      </c>
      <c r="AB9" s="5" t="s">
        <v>43</v>
      </c>
      <c r="AC9" s="5" t="s">
        <v>371</v>
      </c>
    </row>
    <row r="10" spans="1:30" ht="24" x14ac:dyDescent="0.25">
      <c r="B10" s="5" t="s">
        <v>365</v>
      </c>
      <c r="C10" s="25" t="s">
        <v>158</v>
      </c>
      <c r="D10" s="67">
        <v>46661</v>
      </c>
      <c r="E10" s="67">
        <v>46418</v>
      </c>
      <c r="F10" s="67"/>
      <c r="G10" s="67"/>
      <c r="H10" s="68" t="s">
        <v>372</v>
      </c>
      <c r="I10" s="28" t="str">
        <f t="shared" si="0"/>
        <v>Culture d'automne (hors colza) | Type II</v>
      </c>
      <c r="J10" s="42">
        <f t="shared" si="1"/>
        <v>1001</v>
      </c>
      <c r="K10" s="42">
        <f t="shared" si="2"/>
        <v>131</v>
      </c>
      <c r="L10" s="42">
        <f t="shared" si="3"/>
        <v>0</v>
      </c>
      <c r="M10" s="42">
        <f t="shared" si="4"/>
        <v>0</v>
      </c>
      <c r="O10" s="5" t="s">
        <v>373</v>
      </c>
      <c r="P10" s="5" t="s">
        <v>365</v>
      </c>
      <c r="Q10" s="25" t="s">
        <v>366</v>
      </c>
      <c r="S10" s="5" t="s">
        <v>158</v>
      </c>
      <c r="T10" s="5" t="s">
        <v>374</v>
      </c>
      <c r="U10" s="5" t="s">
        <v>375</v>
      </c>
      <c r="V10" s="5" t="s">
        <v>223</v>
      </c>
      <c r="W10" s="5"/>
      <c r="X10" s="5" t="s">
        <v>376</v>
      </c>
      <c r="Y10" s="5"/>
      <c r="Z10" s="5"/>
      <c r="AA10" s="5"/>
      <c r="AB10" s="5" t="s">
        <v>377</v>
      </c>
      <c r="AC10" s="5" t="s">
        <v>378</v>
      </c>
    </row>
    <row r="11" spans="1:30" x14ac:dyDescent="0.25">
      <c r="B11" s="5" t="s">
        <v>365</v>
      </c>
      <c r="C11" s="25" t="s">
        <v>172</v>
      </c>
      <c r="D11" s="67">
        <v>46631</v>
      </c>
      <c r="E11" s="67">
        <v>46418</v>
      </c>
      <c r="F11" s="67"/>
      <c r="G11" s="67"/>
      <c r="H11" s="68" t="s">
        <v>379</v>
      </c>
      <c r="I11" s="28" t="str">
        <f t="shared" si="0"/>
        <v>Culture d'automne (hors colza) | Type III</v>
      </c>
      <c r="J11" s="42">
        <f t="shared" si="1"/>
        <v>901</v>
      </c>
      <c r="K11" s="42">
        <f t="shared" si="2"/>
        <v>131</v>
      </c>
      <c r="L11" s="42">
        <f t="shared" si="3"/>
        <v>0</v>
      </c>
      <c r="M11" s="42">
        <f t="shared" si="4"/>
        <v>0</v>
      </c>
      <c r="O11" s="5" t="s">
        <v>93</v>
      </c>
      <c r="P11" s="5" t="s">
        <v>370</v>
      </c>
      <c r="Q11" s="25" t="s">
        <v>366</v>
      </c>
      <c r="S11" s="5" t="s">
        <v>172</v>
      </c>
      <c r="T11" s="5"/>
      <c r="U11" s="5" t="s">
        <v>380</v>
      </c>
      <c r="V11" s="5" t="s">
        <v>242</v>
      </c>
      <c r="W11" s="5"/>
      <c r="X11" s="5" t="s">
        <v>381</v>
      </c>
      <c r="Y11" s="5"/>
      <c r="Z11" s="5"/>
      <c r="AA11" s="5"/>
      <c r="AB11" s="5" t="s">
        <v>382</v>
      </c>
      <c r="AC11" s="5" t="s">
        <v>383</v>
      </c>
    </row>
    <row r="12" spans="1:30" x14ac:dyDescent="0.25">
      <c r="B12" s="69" t="s">
        <v>370</v>
      </c>
      <c r="C12" s="70" t="s">
        <v>166</v>
      </c>
      <c r="D12" s="67">
        <v>46736</v>
      </c>
      <c r="E12" s="67">
        <v>46402</v>
      </c>
      <c r="F12" s="67"/>
      <c r="G12" s="67"/>
      <c r="H12" s="68"/>
      <c r="I12" s="28" t="str">
        <f t="shared" si="0"/>
        <v>Colza d'automne | Type 0</v>
      </c>
      <c r="J12" s="42">
        <f t="shared" si="1"/>
        <v>1215</v>
      </c>
      <c r="K12" s="42">
        <f t="shared" si="2"/>
        <v>115</v>
      </c>
      <c r="L12" s="42">
        <f t="shared" si="3"/>
        <v>0</v>
      </c>
      <c r="M12" s="42">
        <f t="shared" si="4"/>
        <v>0</v>
      </c>
      <c r="O12" s="5" t="s">
        <v>105</v>
      </c>
      <c r="P12" s="5" t="s">
        <v>371</v>
      </c>
      <c r="Q12" s="25" t="s">
        <v>366</v>
      </c>
      <c r="S12" s="5"/>
      <c r="T12" s="5"/>
      <c r="U12" s="5" t="s">
        <v>384</v>
      </c>
      <c r="V12" s="5" t="s">
        <v>237</v>
      </c>
      <c r="W12" s="5"/>
      <c r="X12" s="5" t="s">
        <v>92</v>
      </c>
      <c r="Y12" s="5"/>
      <c r="Z12" s="5"/>
      <c r="AA12" s="5"/>
      <c r="AB12" s="5"/>
      <c r="AC12" s="5" t="s">
        <v>385</v>
      </c>
    </row>
    <row r="13" spans="1:30" x14ac:dyDescent="0.25">
      <c r="B13" s="69" t="s">
        <v>370</v>
      </c>
      <c r="C13" s="70" t="s">
        <v>151</v>
      </c>
      <c r="D13" s="67">
        <v>46706</v>
      </c>
      <c r="E13" s="67">
        <v>46402</v>
      </c>
      <c r="F13" s="67"/>
      <c r="G13" s="67"/>
      <c r="H13" s="68"/>
      <c r="I13" s="28" t="str">
        <f t="shared" si="0"/>
        <v>Colza d'automne | Type Ia</v>
      </c>
      <c r="J13" s="42">
        <f t="shared" si="1"/>
        <v>1115</v>
      </c>
      <c r="K13" s="42">
        <f t="shared" si="2"/>
        <v>115</v>
      </c>
      <c r="L13" s="42">
        <f t="shared" si="3"/>
        <v>0</v>
      </c>
      <c r="M13" s="42">
        <f t="shared" si="4"/>
        <v>0</v>
      </c>
      <c r="O13" s="5" t="s">
        <v>99</v>
      </c>
      <c r="P13" s="5" t="s">
        <v>371</v>
      </c>
      <c r="Q13" s="25" t="s">
        <v>366</v>
      </c>
      <c r="S13" s="5"/>
      <c r="T13" s="5"/>
      <c r="U13" s="5"/>
      <c r="V13" s="5" t="s">
        <v>240</v>
      </c>
      <c r="W13" s="5"/>
      <c r="X13" s="5" t="s">
        <v>386</v>
      </c>
      <c r="Y13" s="5"/>
      <c r="Z13" s="5"/>
      <c r="AA13" s="5"/>
      <c r="AB13" s="5"/>
      <c r="AC13" s="5" t="s">
        <v>387</v>
      </c>
    </row>
    <row r="14" spans="1:30" x14ac:dyDescent="0.25">
      <c r="B14" s="69" t="s">
        <v>370</v>
      </c>
      <c r="C14" s="70" t="s">
        <v>156</v>
      </c>
      <c r="D14" s="67">
        <v>46706</v>
      </c>
      <c r="E14" s="67">
        <v>46402</v>
      </c>
      <c r="F14" s="67"/>
      <c r="G14" s="67"/>
      <c r="H14" s="68"/>
      <c r="I14" s="28" t="str">
        <f t="shared" si="0"/>
        <v>Colza d'automne | Type Ib</v>
      </c>
      <c r="J14" s="42">
        <f t="shared" si="1"/>
        <v>1115</v>
      </c>
      <c r="K14" s="42">
        <f t="shared" si="2"/>
        <v>115</v>
      </c>
      <c r="L14" s="42">
        <f t="shared" si="3"/>
        <v>0</v>
      </c>
      <c r="M14" s="42">
        <f t="shared" si="4"/>
        <v>0</v>
      </c>
      <c r="O14" s="5" t="s">
        <v>116</v>
      </c>
      <c r="P14" s="5" t="s">
        <v>371</v>
      </c>
      <c r="Q14" s="25" t="s">
        <v>388</v>
      </c>
      <c r="S14" s="5"/>
      <c r="T14" s="5"/>
      <c r="U14" s="5"/>
      <c r="V14" s="5" t="s">
        <v>389</v>
      </c>
      <c r="W14" s="5"/>
      <c r="X14" s="5" t="s">
        <v>109</v>
      </c>
      <c r="Y14" s="5"/>
      <c r="Z14" s="5"/>
      <c r="AA14" s="5"/>
      <c r="AB14" s="5"/>
      <c r="AC14" s="5"/>
    </row>
    <row r="15" spans="1:30" x14ac:dyDescent="0.25">
      <c r="B15" s="69" t="s">
        <v>370</v>
      </c>
      <c r="C15" s="70" t="s">
        <v>158</v>
      </c>
      <c r="D15" s="67">
        <v>46675</v>
      </c>
      <c r="E15" s="67">
        <v>46418</v>
      </c>
      <c r="F15" s="67"/>
      <c r="G15" s="67"/>
      <c r="H15" s="68"/>
      <c r="I15" s="28" t="str">
        <f t="shared" si="0"/>
        <v>Colza d'automne | Type II</v>
      </c>
      <c r="J15" s="42">
        <f t="shared" si="1"/>
        <v>1015</v>
      </c>
      <c r="K15" s="42">
        <f t="shared" si="2"/>
        <v>131</v>
      </c>
      <c r="L15" s="42">
        <f t="shared" si="3"/>
        <v>0</v>
      </c>
      <c r="M15" s="42">
        <f t="shared" si="4"/>
        <v>0</v>
      </c>
      <c r="O15" s="5" t="s">
        <v>390</v>
      </c>
      <c r="P15" s="5" t="s">
        <v>371</v>
      </c>
      <c r="Q15" s="25" t="s">
        <v>366</v>
      </c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30" ht="24" x14ac:dyDescent="0.25">
      <c r="B16" s="69" t="s">
        <v>370</v>
      </c>
      <c r="C16" s="70" t="s">
        <v>172</v>
      </c>
      <c r="D16" s="67">
        <v>46631</v>
      </c>
      <c r="E16" s="67">
        <v>46418</v>
      </c>
      <c r="F16" s="67"/>
      <c r="G16" s="67"/>
      <c r="H16" s="68" t="s">
        <v>391</v>
      </c>
      <c r="I16" s="28" t="str">
        <f t="shared" si="0"/>
        <v>Colza d'automne | Type III</v>
      </c>
      <c r="J16" s="42">
        <f t="shared" si="1"/>
        <v>901</v>
      </c>
      <c r="K16" s="42">
        <f t="shared" si="2"/>
        <v>131</v>
      </c>
      <c r="L16" s="42">
        <f t="shared" si="3"/>
        <v>0</v>
      </c>
      <c r="M16" s="42">
        <f t="shared" si="4"/>
        <v>0</v>
      </c>
      <c r="O16" s="5" t="s">
        <v>392</v>
      </c>
      <c r="P16" s="5" t="s">
        <v>371</v>
      </c>
      <c r="Q16" s="25" t="s">
        <v>393</v>
      </c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 x14ac:dyDescent="0.25">
      <c r="B17" s="5" t="s">
        <v>371</v>
      </c>
      <c r="C17" s="25" t="s">
        <v>166</v>
      </c>
      <c r="D17" s="67">
        <v>46736</v>
      </c>
      <c r="E17" s="67">
        <v>46402</v>
      </c>
      <c r="F17" s="67"/>
      <c r="G17" s="67"/>
      <c r="H17" s="68"/>
      <c r="I17" s="28" t="str">
        <f t="shared" si="0"/>
        <v>Culture de printemps ou d'été | Type 0</v>
      </c>
      <c r="J17" s="42">
        <f t="shared" si="1"/>
        <v>1215</v>
      </c>
      <c r="K17" s="42">
        <f t="shared" si="2"/>
        <v>115</v>
      </c>
      <c r="L17" s="42">
        <f t="shared" si="3"/>
        <v>0</v>
      </c>
      <c r="M17" s="42">
        <f t="shared" si="4"/>
        <v>0</v>
      </c>
      <c r="O17" s="5" t="s">
        <v>394</v>
      </c>
      <c r="P17" s="5" t="s">
        <v>371</v>
      </c>
      <c r="Q17" s="25" t="s">
        <v>393</v>
      </c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 x14ac:dyDescent="0.25">
      <c r="B18" s="5" t="s">
        <v>371</v>
      </c>
      <c r="C18" s="25" t="s">
        <v>151</v>
      </c>
      <c r="D18" s="67">
        <v>46706</v>
      </c>
      <c r="E18" s="67">
        <v>46402</v>
      </c>
      <c r="F18" s="67"/>
      <c r="G18" s="67"/>
      <c r="H18" s="68"/>
      <c r="I18" s="28" t="str">
        <f t="shared" si="0"/>
        <v>Culture de printemps ou d'été | Type Ia</v>
      </c>
      <c r="J18" s="42">
        <f t="shared" si="1"/>
        <v>1115</v>
      </c>
      <c r="K18" s="42">
        <f t="shared" si="2"/>
        <v>115</v>
      </c>
      <c r="L18" s="42">
        <f t="shared" si="3"/>
        <v>0</v>
      </c>
      <c r="M18" s="42">
        <f t="shared" si="4"/>
        <v>0</v>
      </c>
      <c r="O18" s="5" t="s">
        <v>395</v>
      </c>
      <c r="P18" s="5" t="s">
        <v>371</v>
      </c>
      <c r="Q18" s="25" t="s">
        <v>393</v>
      </c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 x14ac:dyDescent="0.25">
      <c r="B19" s="5" t="s">
        <v>371</v>
      </c>
      <c r="C19" s="25" t="s">
        <v>156</v>
      </c>
      <c r="D19" s="67">
        <v>46569</v>
      </c>
      <c r="E19" s="67">
        <v>46630</v>
      </c>
      <c r="F19" s="67">
        <v>46706</v>
      </c>
      <c r="G19" s="67">
        <v>46402</v>
      </c>
      <c r="H19" s="68" t="s">
        <v>396</v>
      </c>
      <c r="I19" s="28" t="str">
        <f t="shared" si="0"/>
        <v>Culture de printemps ou d'été | Type Ib</v>
      </c>
      <c r="J19" s="42">
        <f t="shared" si="1"/>
        <v>701</v>
      </c>
      <c r="K19" s="42">
        <f t="shared" si="2"/>
        <v>831</v>
      </c>
      <c r="L19" s="42">
        <f t="shared" si="3"/>
        <v>1115</v>
      </c>
      <c r="M19" s="42">
        <f t="shared" si="4"/>
        <v>115</v>
      </c>
      <c r="O19" s="5" t="s">
        <v>110</v>
      </c>
      <c r="P19" s="5" t="s">
        <v>378</v>
      </c>
      <c r="Q19" s="25" t="s">
        <v>388</v>
      </c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2:29" x14ac:dyDescent="0.25">
      <c r="B20" s="5" t="s">
        <v>371</v>
      </c>
      <c r="C20" s="25" t="s">
        <v>158</v>
      </c>
      <c r="D20" s="67">
        <v>46569</v>
      </c>
      <c r="E20" s="67">
        <v>46402</v>
      </c>
      <c r="F20" s="67"/>
      <c r="G20" s="67"/>
      <c r="H20" s="68"/>
      <c r="I20" s="28" t="str">
        <f t="shared" si="0"/>
        <v>Culture de printemps ou d'été | Type II</v>
      </c>
      <c r="J20" s="42">
        <f t="shared" si="1"/>
        <v>701</v>
      </c>
      <c r="K20" s="42">
        <f t="shared" si="2"/>
        <v>115</v>
      </c>
      <c r="L20" s="42">
        <f t="shared" si="3"/>
        <v>0</v>
      </c>
      <c r="M20" s="42">
        <f t="shared" si="4"/>
        <v>0</v>
      </c>
      <c r="O20" s="5" t="s">
        <v>121</v>
      </c>
      <c r="P20" s="5" t="s">
        <v>378</v>
      </c>
      <c r="Q20" s="25" t="s">
        <v>388</v>
      </c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2:29" ht="24" x14ac:dyDescent="0.25">
      <c r="B21" s="5" t="s">
        <v>371</v>
      </c>
      <c r="C21" s="25" t="s">
        <v>172</v>
      </c>
      <c r="D21" s="67">
        <v>46569</v>
      </c>
      <c r="E21" s="67">
        <v>46433</v>
      </c>
      <c r="F21" s="67"/>
      <c r="G21" s="67"/>
      <c r="H21" s="68" t="s">
        <v>397</v>
      </c>
      <c r="I21" s="28" t="str">
        <f t="shared" si="0"/>
        <v>Culture de printemps ou d'été | Type III</v>
      </c>
      <c r="J21" s="42">
        <f t="shared" si="1"/>
        <v>701</v>
      </c>
      <c r="K21" s="42">
        <f t="shared" si="2"/>
        <v>215</v>
      </c>
      <c r="L21" s="42">
        <f t="shared" si="3"/>
        <v>0</v>
      </c>
      <c r="M21" s="42">
        <f t="shared" si="4"/>
        <v>0</v>
      </c>
      <c r="O21" s="5" t="s">
        <v>398</v>
      </c>
      <c r="P21" s="5" t="s">
        <v>378</v>
      </c>
      <c r="Q21" s="25" t="s">
        <v>388</v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2:29" x14ac:dyDescent="0.25">
      <c r="B22" s="69" t="s">
        <v>378</v>
      </c>
      <c r="C22" s="70" t="s">
        <v>166</v>
      </c>
      <c r="D22" s="67"/>
      <c r="E22" s="67"/>
      <c r="F22" s="67"/>
      <c r="G22" s="67"/>
      <c r="H22" s="68" t="s">
        <v>399</v>
      </c>
      <c r="I22" s="28" t="str">
        <f t="shared" si="0"/>
        <v>Prairie de plus de 6 mois / luzerne | Type 0</v>
      </c>
      <c r="J22" s="42">
        <f t="shared" si="1"/>
        <v>0</v>
      </c>
      <c r="K22" s="42">
        <f t="shared" si="2"/>
        <v>0</v>
      </c>
      <c r="L22" s="42">
        <f t="shared" si="3"/>
        <v>0</v>
      </c>
      <c r="M22" s="42">
        <f t="shared" si="4"/>
        <v>0</v>
      </c>
      <c r="O22" s="5" t="s">
        <v>400</v>
      </c>
      <c r="P22" s="5" t="s">
        <v>385</v>
      </c>
      <c r="Q22" s="25" t="s">
        <v>401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2:29" x14ac:dyDescent="0.25">
      <c r="B23" s="69" t="s">
        <v>378</v>
      </c>
      <c r="C23" s="70" t="s">
        <v>151</v>
      </c>
      <c r="D23" s="67">
        <v>46736</v>
      </c>
      <c r="E23" s="67">
        <v>46402</v>
      </c>
      <c r="F23" s="67"/>
      <c r="G23" s="67"/>
      <c r="H23" s="68"/>
      <c r="I23" s="28" t="str">
        <f t="shared" si="0"/>
        <v>Prairie de plus de 6 mois / luzerne | Type Ia</v>
      </c>
      <c r="J23" s="42">
        <f t="shared" si="1"/>
        <v>1215</v>
      </c>
      <c r="K23" s="42">
        <f t="shared" si="2"/>
        <v>115</v>
      </c>
      <c r="L23" s="42">
        <f t="shared" si="3"/>
        <v>0</v>
      </c>
      <c r="M23" s="42">
        <f t="shared" si="4"/>
        <v>0</v>
      </c>
      <c r="O23" s="5" t="s">
        <v>402</v>
      </c>
      <c r="P23" s="5" t="s">
        <v>385</v>
      </c>
      <c r="Q23" s="25" t="s">
        <v>393</v>
      </c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2:29" x14ac:dyDescent="0.25">
      <c r="B24" s="69" t="s">
        <v>378</v>
      </c>
      <c r="C24" s="70" t="s">
        <v>156</v>
      </c>
      <c r="D24" s="67">
        <v>46736</v>
      </c>
      <c r="E24" s="67">
        <v>46402</v>
      </c>
      <c r="F24" s="67"/>
      <c r="G24" s="67"/>
      <c r="H24" s="68"/>
      <c r="I24" s="28" t="str">
        <f t="shared" si="0"/>
        <v>Prairie de plus de 6 mois / luzerne | Type Ib</v>
      </c>
      <c r="J24" s="42">
        <f t="shared" si="1"/>
        <v>1215</v>
      </c>
      <c r="K24" s="42">
        <f t="shared" si="2"/>
        <v>115</v>
      </c>
      <c r="L24" s="42">
        <f t="shared" si="3"/>
        <v>0</v>
      </c>
      <c r="M24" s="42">
        <f t="shared" si="4"/>
        <v>0</v>
      </c>
      <c r="O24" s="5" t="s">
        <v>403</v>
      </c>
      <c r="P24" s="5" t="s">
        <v>385</v>
      </c>
      <c r="Q24" s="25" t="s">
        <v>393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2:29" ht="24" x14ac:dyDescent="0.25">
      <c r="B25" s="69" t="s">
        <v>378</v>
      </c>
      <c r="C25" s="70" t="s">
        <v>158</v>
      </c>
      <c r="D25" s="67">
        <v>46706</v>
      </c>
      <c r="E25" s="67">
        <v>46402</v>
      </c>
      <c r="F25" s="67"/>
      <c r="G25" s="67"/>
      <c r="H25" s="68" t="s">
        <v>404</v>
      </c>
      <c r="I25" s="28" t="str">
        <f t="shared" si="0"/>
        <v>Prairie de plus de 6 mois / luzerne | Type II</v>
      </c>
      <c r="J25" s="42">
        <f t="shared" si="1"/>
        <v>1115</v>
      </c>
      <c r="K25" s="42">
        <f t="shared" si="2"/>
        <v>115</v>
      </c>
      <c r="L25" s="42">
        <f t="shared" si="3"/>
        <v>0</v>
      </c>
      <c r="M25" s="42">
        <f t="shared" si="4"/>
        <v>0</v>
      </c>
      <c r="O25" s="5" t="s">
        <v>387</v>
      </c>
      <c r="P25" s="5" t="s">
        <v>387</v>
      </c>
      <c r="Q25" s="25" t="s">
        <v>405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2:29" x14ac:dyDescent="0.25">
      <c r="B26" s="69" t="s">
        <v>378</v>
      </c>
      <c r="C26" s="70" t="s">
        <v>172</v>
      </c>
      <c r="D26" s="67">
        <v>46661</v>
      </c>
      <c r="E26" s="67">
        <v>46418</v>
      </c>
      <c r="F26" s="67"/>
      <c r="G26" s="67"/>
      <c r="H26" s="68"/>
      <c r="I26" s="28" t="str">
        <f t="shared" si="0"/>
        <v>Prairie de plus de 6 mois / luzerne | Type III</v>
      </c>
      <c r="J26" s="42">
        <f t="shared" si="1"/>
        <v>1001</v>
      </c>
      <c r="K26" s="42">
        <f t="shared" si="2"/>
        <v>131</v>
      </c>
      <c r="L26" s="42">
        <f t="shared" si="3"/>
        <v>0</v>
      </c>
      <c r="M26" s="42">
        <f t="shared" si="4"/>
        <v>0</v>
      </c>
      <c r="O26" s="5"/>
      <c r="P26" s="5"/>
      <c r="Q26" s="2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2:29" x14ac:dyDescent="0.25">
      <c r="B27" s="5" t="s">
        <v>383</v>
      </c>
      <c r="C27" s="25" t="s">
        <v>166</v>
      </c>
      <c r="D27" s="67">
        <v>46736</v>
      </c>
      <c r="E27" s="67">
        <v>46402</v>
      </c>
      <c r="F27" s="67"/>
      <c r="G27" s="67"/>
      <c r="H27" s="68"/>
      <c r="I27" s="28" t="str">
        <f t="shared" si="0"/>
        <v>Couvert d'interculture (CINE / CIE) | Type 0</v>
      </c>
      <c r="J27" s="42">
        <f t="shared" si="1"/>
        <v>1215</v>
      </c>
      <c r="K27" s="42">
        <f t="shared" si="2"/>
        <v>115</v>
      </c>
      <c r="L27" s="42">
        <f t="shared" si="3"/>
        <v>0</v>
      </c>
      <c r="M27" s="42">
        <f t="shared" si="4"/>
        <v>0</v>
      </c>
      <c r="O27" s="5"/>
      <c r="P27" s="5"/>
      <c r="Q27" s="25"/>
    </row>
    <row r="28" spans="2:29" ht="24" x14ac:dyDescent="0.25">
      <c r="B28" s="5" t="s">
        <v>383</v>
      </c>
      <c r="C28" s="25" t="s">
        <v>151</v>
      </c>
      <c r="D28" s="67">
        <v>46706</v>
      </c>
      <c r="E28" s="67">
        <v>46402</v>
      </c>
      <c r="F28" s="67"/>
      <c r="G28" s="67"/>
      <c r="H28" s="68" t="s">
        <v>406</v>
      </c>
      <c r="I28" s="28" t="str">
        <f t="shared" si="0"/>
        <v>Couvert d'interculture (CINE / CIE) | Type Ia</v>
      </c>
      <c r="J28" s="42">
        <f t="shared" si="1"/>
        <v>1115</v>
      </c>
      <c r="K28" s="42">
        <f t="shared" si="2"/>
        <v>115</v>
      </c>
      <c r="L28" s="42">
        <f t="shared" si="3"/>
        <v>0</v>
      </c>
      <c r="M28" s="42">
        <f t="shared" si="4"/>
        <v>0</v>
      </c>
      <c r="O28" s="5"/>
      <c r="P28" s="5"/>
      <c r="Q28" s="25"/>
      <c r="S28" s="71" t="s">
        <v>407</v>
      </c>
    </row>
    <row r="29" spans="2:29" x14ac:dyDescent="0.25">
      <c r="B29" s="5" t="s">
        <v>383</v>
      </c>
      <c r="C29" s="25" t="s">
        <v>156</v>
      </c>
      <c r="D29" s="67">
        <v>46706</v>
      </c>
      <c r="E29" s="67">
        <v>46402</v>
      </c>
      <c r="F29" s="67"/>
      <c r="G29" s="67"/>
      <c r="H29" s="68"/>
      <c r="I29" s="28" t="str">
        <f t="shared" si="0"/>
        <v>Couvert d'interculture (CINE / CIE) | Type Ib</v>
      </c>
      <c r="J29" s="42">
        <f t="shared" si="1"/>
        <v>1115</v>
      </c>
      <c r="K29" s="42">
        <f t="shared" si="2"/>
        <v>115</v>
      </c>
      <c r="L29" s="42">
        <f t="shared" si="3"/>
        <v>0</v>
      </c>
      <c r="M29" s="42">
        <f t="shared" si="4"/>
        <v>0</v>
      </c>
      <c r="O29" s="5"/>
      <c r="P29" s="5"/>
      <c r="Q29" s="25"/>
    </row>
    <row r="30" spans="2:29" ht="24" x14ac:dyDescent="0.25">
      <c r="B30" s="5" t="s">
        <v>383</v>
      </c>
      <c r="C30" s="25" t="s">
        <v>158</v>
      </c>
      <c r="D30" s="67">
        <v>46675</v>
      </c>
      <c r="E30" s="67">
        <v>46418</v>
      </c>
      <c r="F30" s="67"/>
      <c r="G30" s="67"/>
      <c r="H30" s="68" t="s">
        <v>408</v>
      </c>
      <c r="I30" s="28" t="str">
        <f t="shared" si="0"/>
        <v>Couvert d'interculture (CINE / CIE) | Type II</v>
      </c>
      <c r="J30" s="42">
        <f t="shared" si="1"/>
        <v>1015</v>
      </c>
      <c r="K30" s="42">
        <f t="shared" si="2"/>
        <v>131</v>
      </c>
      <c r="L30" s="42">
        <f t="shared" si="3"/>
        <v>0</v>
      </c>
      <c r="M30" s="42">
        <f t="shared" si="4"/>
        <v>0</v>
      </c>
      <c r="O30" s="5"/>
      <c r="P30" s="5"/>
      <c r="Q30" s="25"/>
    </row>
    <row r="31" spans="2:29" ht="24" x14ac:dyDescent="0.25">
      <c r="B31" s="5" t="s">
        <v>383</v>
      </c>
      <c r="C31" s="25" t="s">
        <v>172</v>
      </c>
      <c r="D31" s="67">
        <v>46388</v>
      </c>
      <c r="E31" s="67">
        <v>46752</v>
      </c>
      <c r="F31" s="67"/>
      <c r="G31" s="67"/>
      <c r="H31" s="68" t="s">
        <v>409</v>
      </c>
      <c r="I31" s="28" t="str">
        <f t="shared" si="0"/>
        <v>Couvert d'interculture (CINE / CIE) | Type III</v>
      </c>
      <c r="J31" s="42">
        <f t="shared" si="1"/>
        <v>101</v>
      </c>
      <c r="K31" s="42">
        <f t="shared" si="2"/>
        <v>1231</v>
      </c>
      <c r="L31" s="42">
        <f t="shared" si="3"/>
        <v>0</v>
      </c>
      <c r="M31" s="42">
        <f t="shared" si="4"/>
        <v>0</v>
      </c>
      <c r="O31" s="5"/>
      <c r="P31" s="5"/>
      <c r="Q31" s="25"/>
    </row>
    <row r="32" spans="2:29" x14ac:dyDescent="0.25">
      <c r="B32" s="69" t="s">
        <v>385</v>
      </c>
      <c r="C32" s="70" t="s">
        <v>166</v>
      </c>
      <c r="D32" s="67">
        <v>46736</v>
      </c>
      <c r="E32" s="67">
        <v>46402</v>
      </c>
      <c r="F32" s="67"/>
      <c r="G32" s="67"/>
      <c r="H32" s="68"/>
      <c r="I32" s="28" t="str">
        <f t="shared" si="0"/>
        <v>Vigne, verger, maraîchage, porte-graines | Type 0</v>
      </c>
      <c r="J32" s="42">
        <f t="shared" si="1"/>
        <v>1215</v>
      </c>
      <c r="K32" s="42">
        <f t="shared" si="2"/>
        <v>115</v>
      </c>
      <c r="L32" s="42">
        <f t="shared" si="3"/>
        <v>0</v>
      </c>
      <c r="M32" s="42">
        <f t="shared" si="4"/>
        <v>0</v>
      </c>
      <c r="O32" s="5"/>
      <c r="P32" s="5"/>
      <c r="Q32" s="25"/>
    </row>
    <row r="33" spans="2:17" x14ac:dyDescent="0.25">
      <c r="B33" s="69" t="s">
        <v>385</v>
      </c>
      <c r="C33" s="70" t="s">
        <v>151</v>
      </c>
      <c r="D33" s="67">
        <v>46736</v>
      </c>
      <c r="E33" s="67">
        <v>46402</v>
      </c>
      <c r="F33" s="67"/>
      <c r="G33" s="67"/>
      <c r="H33" s="68"/>
      <c r="I33" s="28" t="str">
        <f t="shared" si="0"/>
        <v>Vigne, verger, maraîchage, porte-graines | Type Ia</v>
      </c>
      <c r="J33" s="42">
        <f t="shared" si="1"/>
        <v>1215</v>
      </c>
      <c r="K33" s="42">
        <f t="shared" si="2"/>
        <v>115</v>
      </c>
      <c r="L33" s="42">
        <f t="shared" si="3"/>
        <v>0</v>
      </c>
      <c r="M33" s="42">
        <f t="shared" si="4"/>
        <v>0</v>
      </c>
      <c r="O33" s="5"/>
      <c r="P33" s="5"/>
      <c r="Q33" s="25"/>
    </row>
    <row r="34" spans="2:17" x14ac:dyDescent="0.25">
      <c r="B34" s="69" t="s">
        <v>385</v>
      </c>
      <c r="C34" s="70" t="s">
        <v>156</v>
      </c>
      <c r="D34" s="67">
        <v>46736</v>
      </c>
      <c r="E34" s="67">
        <v>46402</v>
      </c>
      <c r="F34" s="67"/>
      <c r="G34" s="67"/>
      <c r="H34" s="68"/>
      <c r="I34" s="28" t="str">
        <f t="shared" si="0"/>
        <v>Vigne, verger, maraîchage, porte-graines | Type Ib</v>
      </c>
      <c r="J34" s="42">
        <f t="shared" si="1"/>
        <v>1215</v>
      </c>
      <c r="K34" s="42">
        <f t="shared" si="2"/>
        <v>115</v>
      </c>
      <c r="L34" s="42">
        <f t="shared" si="3"/>
        <v>0</v>
      </c>
      <c r="M34" s="42">
        <f t="shared" si="4"/>
        <v>0</v>
      </c>
      <c r="O34" s="5"/>
      <c r="P34" s="5"/>
      <c r="Q34" s="25"/>
    </row>
    <row r="35" spans="2:17" x14ac:dyDescent="0.25">
      <c r="B35" s="69" t="s">
        <v>385</v>
      </c>
      <c r="C35" s="70" t="s">
        <v>158</v>
      </c>
      <c r="D35" s="67">
        <v>46692</v>
      </c>
      <c r="E35" s="67">
        <v>46402</v>
      </c>
      <c r="F35" s="67"/>
      <c r="G35" s="67"/>
      <c r="H35" s="68"/>
      <c r="I35" s="28" t="str">
        <f t="shared" si="0"/>
        <v>Vigne, verger, maraîchage, porte-graines | Type II</v>
      </c>
      <c r="J35" s="42">
        <f t="shared" si="1"/>
        <v>1101</v>
      </c>
      <c r="K35" s="42">
        <f t="shared" si="2"/>
        <v>115</v>
      </c>
      <c r="L35" s="42">
        <f t="shared" si="3"/>
        <v>0</v>
      </c>
      <c r="M35" s="42">
        <f t="shared" si="4"/>
        <v>0</v>
      </c>
      <c r="O35" s="5"/>
      <c r="P35" s="5"/>
      <c r="Q35" s="25"/>
    </row>
    <row r="36" spans="2:17" x14ac:dyDescent="0.25">
      <c r="B36" s="69" t="s">
        <v>385</v>
      </c>
      <c r="C36" s="70" t="s">
        <v>172</v>
      </c>
      <c r="D36" s="67">
        <v>46736</v>
      </c>
      <c r="E36" s="67">
        <v>46402</v>
      </c>
      <c r="F36" s="67"/>
      <c r="G36" s="67"/>
      <c r="H36" s="68"/>
      <c r="I36" s="28" t="str">
        <f t="shared" si="0"/>
        <v>Vigne, verger, maraîchage, porte-graines | Type III</v>
      </c>
      <c r="J36" s="42">
        <f t="shared" si="1"/>
        <v>1215</v>
      </c>
      <c r="K36" s="42">
        <f t="shared" si="2"/>
        <v>115</v>
      </c>
      <c r="L36" s="42">
        <f t="shared" si="3"/>
        <v>0</v>
      </c>
      <c r="M36" s="42">
        <f t="shared" si="4"/>
        <v>0</v>
      </c>
      <c r="O36" s="5"/>
      <c r="P36" s="5"/>
      <c r="Q36" s="25"/>
    </row>
    <row r="37" spans="2:17" x14ac:dyDescent="0.25">
      <c r="B37" s="5" t="s">
        <v>387</v>
      </c>
      <c r="C37" s="25" t="s">
        <v>166</v>
      </c>
      <c r="D37" s="67">
        <v>46388</v>
      </c>
      <c r="E37" s="67">
        <v>46752</v>
      </c>
      <c r="F37" s="67"/>
      <c r="G37" s="67"/>
      <c r="H37" s="68" t="s">
        <v>410</v>
      </c>
      <c r="I37" s="28" t="str">
        <f t="shared" si="0"/>
        <v>Sol non cultivé | Type 0</v>
      </c>
      <c r="J37" s="42">
        <f t="shared" si="1"/>
        <v>101</v>
      </c>
      <c r="K37" s="42">
        <f t="shared" si="2"/>
        <v>1231</v>
      </c>
      <c r="L37" s="42">
        <f t="shared" si="3"/>
        <v>0</v>
      </c>
      <c r="M37" s="42">
        <f t="shared" si="4"/>
        <v>0</v>
      </c>
      <c r="O37" s="5"/>
      <c r="P37" s="5"/>
      <c r="Q37" s="25"/>
    </row>
    <row r="38" spans="2:17" x14ac:dyDescent="0.25">
      <c r="B38" s="5" t="s">
        <v>387</v>
      </c>
      <c r="C38" s="25" t="s">
        <v>151</v>
      </c>
      <c r="D38" s="67">
        <v>46388</v>
      </c>
      <c r="E38" s="67">
        <v>46752</v>
      </c>
      <c r="F38" s="67"/>
      <c r="G38" s="67"/>
      <c r="H38" s="68"/>
      <c r="I38" s="28" t="str">
        <f t="shared" si="0"/>
        <v>Sol non cultivé | Type Ia</v>
      </c>
      <c r="J38" s="42">
        <f t="shared" si="1"/>
        <v>101</v>
      </c>
      <c r="K38" s="42">
        <f t="shared" si="2"/>
        <v>1231</v>
      </c>
      <c r="L38" s="42">
        <f t="shared" si="3"/>
        <v>0</v>
      </c>
      <c r="M38" s="42">
        <f t="shared" si="4"/>
        <v>0</v>
      </c>
      <c r="O38" s="5"/>
      <c r="P38" s="5"/>
      <c r="Q38" s="25"/>
    </row>
    <row r="39" spans="2:17" x14ac:dyDescent="0.25">
      <c r="B39" s="5" t="s">
        <v>387</v>
      </c>
      <c r="C39" s="25" t="s">
        <v>156</v>
      </c>
      <c r="D39" s="67">
        <v>46388</v>
      </c>
      <c r="E39" s="67">
        <v>46752</v>
      </c>
      <c r="F39" s="67"/>
      <c r="G39" s="67"/>
      <c r="H39" s="68"/>
      <c r="I39" s="28" t="str">
        <f t="shared" si="0"/>
        <v>Sol non cultivé | Type Ib</v>
      </c>
      <c r="J39" s="42">
        <f t="shared" si="1"/>
        <v>101</v>
      </c>
      <c r="K39" s="42">
        <f t="shared" si="2"/>
        <v>1231</v>
      </c>
      <c r="L39" s="42">
        <f t="shared" si="3"/>
        <v>0</v>
      </c>
      <c r="M39" s="42">
        <f t="shared" si="4"/>
        <v>0</v>
      </c>
      <c r="O39" s="5"/>
      <c r="P39" s="5"/>
      <c r="Q39" s="25"/>
    </row>
    <row r="40" spans="2:17" x14ac:dyDescent="0.25">
      <c r="B40" s="5" t="s">
        <v>387</v>
      </c>
      <c r="C40" s="25" t="s">
        <v>158</v>
      </c>
      <c r="D40" s="67">
        <v>46388</v>
      </c>
      <c r="E40" s="67">
        <v>46752</v>
      </c>
      <c r="F40" s="67"/>
      <c r="G40" s="67"/>
      <c r="H40" s="68"/>
      <c r="I40" s="28" t="str">
        <f t="shared" si="0"/>
        <v>Sol non cultivé | Type II</v>
      </c>
      <c r="J40" s="42">
        <f t="shared" si="1"/>
        <v>101</v>
      </c>
      <c r="K40" s="42">
        <f t="shared" si="2"/>
        <v>1231</v>
      </c>
      <c r="L40" s="42">
        <f t="shared" si="3"/>
        <v>0</v>
      </c>
      <c r="M40" s="42">
        <f t="shared" si="4"/>
        <v>0</v>
      </c>
      <c r="O40" s="5"/>
      <c r="P40" s="5"/>
      <c r="Q40" s="25"/>
    </row>
    <row r="41" spans="2:17" x14ac:dyDescent="0.25">
      <c r="B41" s="5" t="s">
        <v>387</v>
      </c>
      <c r="C41" s="25" t="s">
        <v>172</v>
      </c>
      <c r="D41" s="67">
        <v>46388</v>
      </c>
      <c r="E41" s="67">
        <v>46752</v>
      </c>
      <c r="F41" s="67"/>
      <c r="G41" s="67"/>
      <c r="H41" s="68"/>
      <c r="I41" s="28" t="str">
        <f t="shared" si="0"/>
        <v>Sol non cultivé | Type III</v>
      </c>
      <c r="J41" s="42">
        <f t="shared" si="1"/>
        <v>101</v>
      </c>
      <c r="K41" s="42">
        <f t="shared" si="2"/>
        <v>1231</v>
      </c>
      <c r="L41" s="42">
        <f t="shared" si="3"/>
        <v>0</v>
      </c>
      <c r="M41" s="42">
        <f t="shared" si="4"/>
        <v>0</v>
      </c>
      <c r="O41" s="5"/>
      <c r="P41" s="5"/>
      <c r="Q41" s="25"/>
    </row>
    <row r="42" spans="2:17" x14ac:dyDescent="0.25">
      <c r="O42" s="5"/>
      <c r="P42" s="5"/>
      <c r="Q42" s="25"/>
    </row>
    <row r="43" spans="2:17" x14ac:dyDescent="0.25">
      <c r="O43" s="5"/>
      <c r="P43" s="5"/>
      <c r="Q43" s="25"/>
    </row>
    <row r="44" spans="2:17" x14ac:dyDescent="0.25">
      <c r="O44" s="5"/>
      <c r="P44" s="5"/>
      <c r="Q44" s="25"/>
    </row>
    <row r="45" spans="2:17" x14ac:dyDescent="0.25">
      <c r="O45" s="5"/>
      <c r="P45" s="5"/>
      <c r="Q45" s="25"/>
    </row>
    <row r="46" spans="2:17" x14ac:dyDescent="0.25">
      <c r="O46" s="5"/>
      <c r="P46" s="5"/>
      <c r="Q46" s="25"/>
    </row>
  </sheetData>
  <mergeCells count="4">
    <mergeCell ref="S5:AC5"/>
    <mergeCell ref="B5:H5"/>
    <mergeCell ref="B4:H4"/>
    <mergeCell ref="O5:Q5"/>
  </mergeCells>
  <dataValidations count="3">
    <dataValidation type="list" allowBlank="1" showErrorMessage="1" errorTitle="Valeur non autorisée" error="Choisissez une valeur dans la liste déroulante." sqref="B7:B41 P7:P46" xr:uid="{00000000-0002-0000-0600-000000000000}">
      <formula1>ListeOccupations</formula1>
    </dataValidation>
    <dataValidation type="list" allowBlank="1" showErrorMessage="1" errorTitle="Valeur non autorisée" error="Choisissez une valeur dans la liste déroulante." sqref="C7:C41" xr:uid="{00000000-0002-0000-0600-000001000000}">
      <formula1>ListeTypes</formula1>
    </dataValidation>
    <dataValidation type="date" allowBlank="1" showInputMessage="1" showErrorMessage="1" errorTitle="Date non valide" error="Saisissez une date valide (jj/mm/aaaa)." promptTitle="Date de période" prompt="Saisissez le jour et le mois (l'année n'est pas prise en compte)." sqref="D7:G41" xr:uid="{00000000-0002-0000-0600-000002000000}">
      <formula1>36526</formula1>
      <formula2>73051</formula2>
    </dataValidation>
  </dataValidations>
  <printOptions horizontalCentered="1"/>
  <pageMargins left="0.4" right="0.4" top="0.5" bottom="0.5" header="0.5" footer="0.5"/>
  <pageSetup paperSize="9" fitToHeight="0" orientation="landscape"/>
  <headerFooter>
    <oddFooter>&amp;L&amp;8 Cahier d'épandage – &amp;A&amp;R&amp;8 Page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E3D34"/>
    <pageSetUpPr fitToPage="1"/>
  </sheetPr>
  <dimension ref="B1:F27"/>
  <sheetViews>
    <sheetView showGridLines="0" topLeftCell="A2" workbookViewId="0"/>
  </sheetViews>
  <sheetFormatPr baseColWidth="10" defaultColWidth="9.140625" defaultRowHeight="15" x14ac:dyDescent="0.25"/>
  <cols>
    <col min="1" max="1" width="2" customWidth="1"/>
    <col min="2" max="2" width="40" customWidth="1"/>
    <col min="3" max="3" width="34" customWidth="1"/>
    <col min="4" max="4" width="3" customWidth="1"/>
    <col min="5" max="5" width="5" customWidth="1"/>
    <col min="6" max="6" width="92" customWidth="1"/>
    <col min="7" max="7" width="2" customWidth="1"/>
  </cols>
  <sheetData>
    <row r="1" spans="2:6" ht="12" customHeight="1" x14ac:dyDescent="0.25"/>
    <row r="2" spans="2:6" ht="39.950000000000003" customHeight="1" x14ac:dyDescent="0.5">
      <c r="B2" s="1" t="s">
        <v>0</v>
      </c>
    </row>
    <row r="3" spans="2:6" ht="21.95" customHeight="1" x14ac:dyDescent="0.25">
      <c r="B3" s="2" t="str">
        <f>"Cahier d'enregistrement des pratiques de fertilisation azotée – Campagne "&amp;(AnneeRecolte-1)&amp;"-"&amp;AnneeRecolte&amp;" (récolte "&amp;AnneeRecolte&amp;")"</f>
        <v>Cahier d'enregistrement des pratiques de fertilisation azotée – Campagne 2026-2027 (récolte 2027)</v>
      </c>
      <c r="C3" s="3"/>
      <c r="D3" s="3"/>
      <c r="E3" s="3"/>
      <c r="F3" s="3"/>
    </row>
    <row r="5" spans="2:6" ht="21.95" customHeight="1" x14ac:dyDescent="0.25">
      <c r="B5" s="72" t="s">
        <v>1</v>
      </c>
      <c r="C5" s="73"/>
      <c r="E5" s="72" t="s">
        <v>2</v>
      </c>
      <c r="F5" s="73"/>
    </row>
    <row r="6" spans="2:6" ht="30" customHeight="1" x14ac:dyDescent="0.25">
      <c r="B6" s="4" t="s">
        <v>3</v>
      </c>
      <c r="C6" s="5" t="s">
        <v>4</v>
      </c>
      <c r="E6" s="6">
        <v>1</v>
      </c>
      <c r="F6" s="7" t="s">
        <v>5</v>
      </c>
    </row>
    <row r="7" spans="2:6" ht="30" customHeight="1" x14ac:dyDescent="0.25">
      <c r="B7" s="4" t="s">
        <v>6</v>
      </c>
      <c r="C7" s="5" t="s">
        <v>7</v>
      </c>
      <c r="E7" s="6">
        <v>2</v>
      </c>
      <c r="F7" s="7" t="s">
        <v>8</v>
      </c>
    </row>
    <row r="8" spans="2:6" ht="30" customHeight="1" x14ac:dyDescent="0.25">
      <c r="B8" s="4" t="s">
        <v>9</v>
      </c>
      <c r="C8" s="5" t="s">
        <v>10</v>
      </c>
      <c r="E8" s="6">
        <v>3</v>
      </c>
      <c r="F8" s="7" t="s">
        <v>11</v>
      </c>
    </row>
    <row r="9" spans="2:6" ht="30" customHeight="1" x14ac:dyDescent="0.25">
      <c r="B9" s="4" t="s">
        <v>12</v>
      </c>
      <c r="C9" s="5" t="s">
        <v>13</v>
      </c>
      <c r="E9" s="6">
        <v>4</v>
      </c>
      <c r="F9" s="7" t="s">
        <v>14</v>
      </c>
    </row>
    <row r="10" spans="2:6" ht="30" customHeight="1" x14ac:dyDescent="0.25">
      <c r="B10" s="4" t="s">
        <v>15</v>
      </c>
      <c r="C10" s="5" t="s">
        <v>16</v>
      </c>
      <c r="E10" s="6">
        <v>5</v>
      </c>
      <c r="F10" s="7" t="s">
        <v>17</v>
      </c>
    </row>
    <row r="11" spans="2:6" ht="30" customHeight="1" x14ac:dyDescent="0.25">
      <c r="B11" s="4" t="s">
        <v>18</v>
      </c>
      <c r="C11" s="5" t="s">
        <v>19</v>
      </c>
      <c r="E11" s="6">
        <v>6</v>
      </c>
      <c r="F11" s="7" t="s">
        <v>20</v>
      </c>
    </row>
    <row r="12" spans="2:6" ht="30" customHeight="1" x14ac:dyDescent="0.25">
      <c r="B12" s="4" t="s">
        <v>21</v>
      </c>
      <c r="C12" s="5" t="s">
        <v>22</v>
      </c>
      <c r="E12" s="6">
        <v>7</v>
      </c>
      <c r="F12" s="7" t="s">
        <v>23</v>
      </c>
    </row>
    <row r="13" spans="2:6" ht="18.95" customHeight="1" x14ac:dyDescent="0.25">
      <c r="B13" s="4" t="s">
        <v>24</v>
      </c>
      <c r="C13" s="5" t="s">
        <v>25</v>
      </c>
    </row>
    <row r="15" spans="2:6" ht="21.95" customHeight="1" x14ac:dyDescent="0.25">
      <c r="B15" s="72" t="s">
        <v>26</v>
      </c>
      <c r="C15" s="73"/>
      <c r="E15" s="72" t="s">
        <v>27</v>
      </c>
      <c r="F15" s="73"/>
    </row>
    <row r="16" spans="2:6" ht="18.95" customHeight="1" x14ac:dyDescent="0.25">
      <c r="B16" s="7" t="s">
        <v>28</v>
      </c>
      <c r="C16" s="8">
        <v>2027</v>
      </c>
      <c r="E16" s="5"/>
      <c r="F16" s="9" t="s">
        <v>29</v>
      </c>
    </row>
    <row r="17" spans="2:6" ht="18.95" customHeight="1" x14ac:dyDescent="0.25">
      <c r="B17" s="7" t="s">
        <v>30</v>
      </c>
      <c r="C17" s="10">
        <f>DATE(C16-1,9,1)</f>
        <v>46266</v>
      </c>
      <c r="E17" s="11"/>
      <c r="F17" s="9" t="s">
        <v>31</v>
      </c>
    </row>
    <row r="18" spans="2:6" ht="18.95" customHeight="1" x14ac:dyDescent="0.25">
      <c r="B18" s="7" t="s">
        <v>32</v>
      </c>
      <c r="C18" s="10">
        <f>DATE(C16,8,31)</f>
        <v>46630</v>
      </c>
      <c r="E18" s="12"/>
      <c r="F18" s="9" t="s">
        <v>33</v>
      </c>
    </row>
    <row r="19" spans="2:6" ht="18.95" customHeight="1" x14ac:dyDescent="0.25">
      <c r="B19" s="7" t="s">
        <v>34</v>
      </c>
      <c r="C19" s="13">
        <v>75.25</v>
      </c>
      <c r="E19" s="14"/>
      <c r="F19" s="9" t="s">
        <v>35</v>
      </c>
    </row>
    <row r="20" spans="2:6" ht="18.95" customHeight="1" x14ac:dyDescent="0.25">
      <c r="B20" s="7" t="s">
        <v>36</v>
      </c>
      <c r="C20" s="15">
        <f>SUM(Îlots!D6:D65)</f>
        <v>75.25</v>
      </c>
      <c r="E20" s="16"/>
      <c r="F20" s="9" t="s">
        <v>37</v>
      </c>
    </row>
    <row r="21" spans="2:6" ht="18.95" customHeight="1" x14ac:dyDescent="0.25">
      <c r="B21" s="7" t="s">
        <v>38</v>
      </c>
      <c r="C21" s="17" t="str">
        <f>IF(C19="","SAU à renseigner",IF(ABS(C19-C20)&lt;0.01,"Cohérent avec la SAU","Écart de "&amp;ROUND(ABS(C19-C20),2)&amp;" ha avec la SAU"))</f>
        <v>Cohérent avec la SAU</v>
      </c>
    </row>
    <row r="22" spans="2:6" ht="21.95" customHeight="1" x14ac:dyDescent="0.25">
      <c r="B22" s="7" t="s">
        <v>39</v>
      </c>
      <c r="C22" s="5" t="s">
        <v>40</v>
      </c>
      <c r="E22" s="72" t="s">
        <v>41</v>
      </c>
      <c r="F22" s="73"/>
    </row>
    <row r="23" spans="2:6" ht="30" customHeight="1" x14ac:dyDescent="0.25">
      <c r="B23" s="7" t="s">
        <v>42</v>
      </c>
      <c r="C23" s="5" t="s">
        <v>43</v>
      </c>
      <c r="E23" s="18" t="s">
        <v>44</v>
      </c>
      <c r="F23" s="19" t="s">
        <v>45</v>
      </c>
    </row>
    <row r="24" spans="2:6" ht="30" customHeight="1" x14ac:dyDescent="0.25">
      <c r="B24" s="7" t="s">
        <v>46</v>
      </c>
      <c r="C24" s="8">
        <v>170</v>
      </c>
      <c r="E24" s="18" t="s">
        <v>44</v>
      </c>
      <c r="F24" s="19" t="s">
        <v>47</v>
      </c>
    </row>
    <row r="25" spans="2:6" ht="30" customHeight="1" x14ac:dyDescent="0.25">
      <c r="B25" s="7" t="s">
        <v>48</v>
      </c>
      <c r="C25" s="5" t="s">
        <v>49</v>
      </c>
      <c r="E25" s="18" t="s">
        <v>44</v>
      </c>
      <c r="F25" s="19" t="s">
        <v>50</v>
      </c>
    </row>
    <row r="26" spans="2:6" ht="30" customHeight="1" x14ac:dyDescent="0.25">
      <c r="E26" s="18" t="s">
        <v>44</v>
      </c>
      <c r="F26" s="19" t="s">
        <v>51</v>
      </c>
    </row>
    <row r="27" spans="2:6" ht="30" customHeight="1" x14ac:dyDescent="0.25">
      <c r="E27" s="18" t="s">
        <v>44</v>
      </c>
      <c r="F27" s="19" t="s">
        <v>52</v>
      </c>
    </row>
  </sheetData>
  <mergeCells count="5">
    <mergeCell ref="B15:C15"/>
    <mergeCell ref="E15:F15"/>
    <mergeCell ref="B5:C5"/>
    <mergeCell ref="E5:F5"/>
    <mergeCell ref="E22:F22"/>
  </mergeCells>
  <conditionalFormatting sqref="C21">
    <cfRule type="expression" dxfId="35" priority="1" stopIfTrue="1">
      <formula>OR(C21="Cohérent avec la SAU")</formula>
    </cfRule>
    <cfRule type="expression" dxfId="34" priority="2" stopIfTrue="1">
      <formula>C21&lt;&gt;""</formula>
    </cfRule>
  </conditionalFormatting>
  <dataValidations count="5">
    <dataValidation type="whole" showInputMessage="1" showErrorMessage="1" error="Saisissez une année sur 4 chiffres (ex. 2027)." promptTitle="Année de récolte" prompt="Année de la récolte : la campagne va du 1er septembre de l'année précédente au 31 août." sqref="C16" xr:uid="{00000000-0002-0000-0000-000000000000}">
      <formula1>2020</formula1>
      <formula2>2100</formula2>
    </dataValidation>
    <dataValidation type="decimal" allowBlank="1" showErrorMessage="1" errorTitle="Valeur non valide" error="Saisissez un nombre positif." sqref="C19" xr:uid="{00000000-0002-0000-0000-000001000000}">
      <formula1>0</formula1>
      <formula2>100000</formula2>
    </dataValidation>
    <dataValidation type="decimal" allowBlank="1" showErrorMessage="1" errorTitle="Valeur non valide" error="Saisissez un nombre positif." sqref="C24" xr:uid="{00000000-0002-0000-0000-000002000000}">
      <formula1>0</formula1>
      <formula2>1000</formula2>
    </dataValidation>
    <dataValidation type="list" allowBlank="1" showErrorMessage="1" errorTitle="Valeur non autorisée" error="Choisissez une valeur dans la liste déroulante." sqref="C22" xr:uid="{00000000-0002-0000-0000-000003000000}">
      <formula1>"Oui,Non"</formula1>
    </dataValidation>
    <dataValidation type="list" allowBlank="1" showErrorMessage="1" errorTitle="Valeur non autorisée" error="Choisissez une valeur dans la liste déroulante." sqref="C23" xr:uid="{00000000-0002-0000-0000-000004000000}">
      <formula1>ListeRegime</formula1>
    </dataValidation>
  </dataValidations>
  <printOptions horizontalCentered="1"/>
  <pageMargins left="0.4" right="0.4" top="0.5" bottom="0.5" header="0.5" footer="0.5"/>
  <pageSetup paperSize="9" orientation="landscape"/>
  <headerFooter>
    <oddFooter>&amp;L&amp;8 Cahier d'épandage – &amp;A&amp;R&amp;8 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Îlots</vt:lpstr>
      <vt:lpstr>Fertilisants</vt:lpstr>
      <vt:lpstr>Registre</vt:lpstr>
      <vt:lpstr>Bilan</vt:lpstr>
      <vt:lpstr>Échanges et stockage</vt:lpstr>
      <vt:lpstr>Paramètres</vt:lpstr>
      <vt:lpstr>Exploitation</vt:lpstr>
      <vt:lpstr>AnneeRecolte</vt:lpstr>
      <vt:lpstr>ApportCouvert</vt:lpstr>
      <vt:lpstr>DebutCampagne</vt:lpstr>
      <vt:lpstr>Registre!Druckbereich</vt:lpstr>
      <vt:lpstr>Bilan!Drucktitel</vt:lpstr>
      <vt:lpstr>Fertilisants!Drucktitel</vt:lpstr>
      <vt:lpstr>Îlots!Drucktitel</vt:lpstr>
      <vt:lpstr>Paramètres!Drucktitel</vt:lpstr>
      <vt:lpstr>Registre!Drucktitel</vt:lpstr>
      <vt:lpstr>FinCampagne</vt:lpstr>
      <vt:lpstr>OccCouvert</vt:lpstr>
      <vt:lpstr>PlafondN</vt:lpstr>
      <vt:lpstr>SAU</vt:lpstr>
      <vt:lpstr>ZoneVulnerable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Sergio Jiménez Canales</cp:lastModifiedBy>
  <dcterms:created xsi:type="dcterms:W3CDTF">2026-09-23T05:51:47Z</dcterms:created>
  <dcterms:modified xsi:type="dcterms:W3CDTF">2026-09-27T15:08:08Z</dcterms:modified>
</cp:coreProperties>
</file>