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Journal de caisse" sheetId="2" state="visible" r:id="rId4"/>
    <sheet name="Clôture journalière" sheetId="3" state="visible" r:id="rId5"/>
    <sheet name="Tableau de bord" sheetId="4" state="visible" r:id="rId6"/>
    <sheet name="Paramètres" sheetId="5" state="visible" r:id="rId7"/>
  </sheets>
  <definedNames>
    <definedName function="false" hidden="false" localSheetId="2" name="_xlnm.Print_Area" vbProcedure="false">'Clôture journalière'!$B$2:$H$27</definedName>
    <definedName function="false" hidden="false" localSheetId="1" name="_xlnm.Print_Area" vbProcedure="false">'Journal de caisse'!$B$2:$I$49</definedName>
    <definedName function="false" hidden="false" name="JCat" vbProcedure="false">'Journal de caisse'!$D$9:$D$48</definedName>
    <definedName function="false" hidden="false" name="JDate" vbProcedure="false">'Journal de caisse'!$B$9:$B$48</definedName>
    <definedName function="false" hidden="false" name="JDepense" vbProcedure="false">'Journal de caisse'!$G$9:$G$48</definedName>
    <definedName function="false" hidden="false" name="JMode" vbProcedure="false">'Journal de caisse'!$E$9:$E$48</definedName>
    <definedName function="false" hidden="false" name="JRecette" vbProcedure="false">'Journal de caisse'!$F$9:$F$48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<sst xmlns="http://schemas.openxmlformats.org/spreadsheetml/2006/main" count="188" uniqueCount="124">
  <si>
    <t xml:space="preserve">CAISSE JOURNALIÈRE</t>
  </si>
  <si>
    <t xml:space="preserve">Mode d'emploi — Exercice 2027</t>
  </si>
  <si>
    <t xml:space="preserve">À quoi sert ce fichier ?</t>
  </si>
  <si>
    <t xml:space="preserve">Ce classeur permet de tenir la caisse au quotidien : enregistrer chaque encaissement et décaissement, suivre le solde en temps réel, puis clôturer la journée en comptant les espèces et en contrôlant l'écart de caisse. Il convient aux commerces, restaurants, associations et TPE/PME.</t>
  </si>
  <si>
    <t xml:space="preserve">Les feuilles du classeur</t>
  </si>
  <si>
    <t xml:space="preserve">• Journal de caisse — saisissez ici toutes les opérations (date, libellé, catégorie, mode, montant).</t>
  </si>
  <si>
    <t xml:space="preserve">• Clôture journalière — comptage des espèces et calcul automatique de l'écart de caisse.</t>
  </si>
  <si>
    <t xml:space="preserve">• Tableau de bord — synthèse de la période : totaux, résultat, répartitions et graphiques.</t>
  </si>
  <si>
    <t xml:space="preserve">• Paramètres — listes des catégories, modes de règlement et points de vente (menus déroulants).</t>
  </si>
  <si>
    <t xml:space="preserve">Utilisation en 4 étapes</t>
  </si>
  <si>
    <t xml:space="preserve">1.  Renseignez l'entête du journal (établissement, période, solde d'ouverture).</t>
  </si>
  <si>
    <t xml:space="preserve">2.  Saisissez chaque opération : la date, le libellé, la catégorie et le mode via les menus déroulants, puis le montant en Recette ou en Dépense. Le solde cumulé se calcule seul.</t>
  </si>
  <si>
    <t xml:space="preserve">3.  En fin de journée, ouvrez « Clôture journalière », indiquez la date, comptez billets et pièces : l'écart s'affiche automatiquement.</t>
  </si>
  <si>
    <t xml:space="preserve">4.  Consultez le « Tableau de bord » pour la vue d'ensemble de la période.</t>
  </si>
  <si>
    <t xml:space="preserve">Bonnes pratiques</t>
  </si>
  <si>
    <t xml:space="preserve">• Contrôlez l'écart chaque jour : un écart repéré le jour même se corrige facilement.
• Conservez les justificatifs (tickets Z, factures, bordereaux de dépôt).
• Le solde cumulé du journal suit toutes les opérations ; la clôture ne porte que sur les espèces.
• Un écart nul affiche « Caisse équilibrée » en vert ; tout écart passe en orange ou rouge.</t>
  </si>
  <si>
    <t xml:space="preserve">  Légende :   cellule à compléter (fond jaune)   —   les autres cellules sont calculées automatiquement.</t>
  </si>
  <si>
    <t xml:space="preserve">JOURNAL DE CAISSE</t>
  </si>
  <si>
    <t xml:space="preserve">Suivi quotidien des encaissements et décaissements — Exercice 2027</t>
  </si>
  <si>
    <t xml:space="preserve">Établissement</t>
  </si>
  <si>
    <t xml:space="preserve">Ma Boutique SARL</t>
  </si>
  <si>
    <t xml:space="preserve">Point de vente</t>
  </si>
  <si>
    <t xml:space="preserve">Boutique Centre-Ville</t>
  </si>
  <si>
    <t xml:space="preserve">Devise</t>
  </si>
  <si>
    <t xml:space="preserve">Euro (€)</t>
  </si>
  <si>
    <t xml:space="preserve">Période</t>
  </si>
  <si>
    <t xml:space="preserve">Janvier 2027</t>
  </si>
  <si>
    <t xml:space="preserve">Responsable</t>
  </si>
  <si>
    <t xml:space="preserve">A. Bernard</t>
  </si>
  <si>
    <t xml:space="preserve">Solde initial (€)</t>
  </si>
  <si>
    <t xml:space="preserve">Date</t>
  </si>
  <si>
    <t xml:space="preserve">Libellé</t>
  </si>
  <si>
    <t xml:space="preserve">Catégorie</t>
  </si>
  <si>
    <t xml:space="preserve">Mode de règlement</t>
  </si>
  <si>
    <t xml:space="preserve">Recette (€)</t>
  </si>
  <si>
    <t xml:space="preserve">Dépense (€)</t>
  </si>
  <si>
    <t xml:space="preserve">Solde cumulé (€)</t>
  </si>
  <si>
    <t xml:space="preserve">Pièce / Justif.</t>
  </si>
  <si>
    <t xml:space="preserve">Vente comptoir</t>
  </si>
  <si>
    <t xml:space="preserve">Ventes</t>
  </si>
  <si>
    <t xml:space="preserve">Espèces</t>
  </si>
  <si>
    <t xml:space="preserve">Z-0104</t>
  </si>
  <si>
    <t xml:space="preserve">Carte bancaire</t>
  </si>
  <si>
    <t xml:space="preserve">Achat petites fournitures</t>
  </si>
  <si>
    <t xml:space="preserve">Achats / Fournitures</t>
  </si>
  <si>
    <t xml:space="preserve">FA-2271</t>
  </si>
  <si>
    <t xml:space="preserve">Prestation atelier</t>
  </si>
  <si>
    <t xml:space="preserve">Prestations</t>
  </si>
  <si>
    <t xml:space="preserve">REC-088</t>
  </si>
  <si>
    <t xml:space="preserve">Règlement fournisseur Martin</t>
  </si>
  <si>
    <t xml:space="preserve">Règlement fournisseur</t>
  </si>
  <si>
    <t xml:space="preserve">Chèque</t>
  </si>
  <si>
    <t xml:space="preserve">CHQ-014</t>
  </si>
  <si>
    <t xml:space="preserve">Z-0105</t>
  </si>
  <si>
    <t xml:space="preserve">Frais de nettoyage</t>
  </si>
  <si>
    <t xml:space="preserve">Frais généraux</t>
  </si>
  <si>
    <t xml:space="preserve">FA-2288</t>
  </si>
  <si>
    <t xml:space="preserve">Remboursement client</t>
  </si>
  <si>
    <t xml:space="preserve">AV-006</t>
  </si>
  <si>
    <t xml:space="preserve">Dépôt en banque</t>
  </si>
  <si>
    <t xml:space="preserve">BOR-031</t>
  </si>
  <si>
    <t xml:space="preserve">Z-0106</t>
  </si>
  <si>
    <t xml:space="preserve">Achat marchandises</t>
  </si>
  <si>
    <t xml:space="preserve">FA-2301</t>
  </si>
  <si>
    <t xml:space="preserve">Prestation livraison</t>
  </si>
  <si>
    <t xml:space="preserve">REC-092</t>
  </si>
  <si>
    <t xml:space="preserve">Carburant véhicule</t>
  </si>
  <si>
    <t xml:space="preserve">FA-2305</t>
  </si>
  <si>
    <t xml:space="preserve">TOTAUX DE LA PÉRIODE</t>
  </si>
  <si>
    <t xml:space="preserve">CLÔTURE DE CAISSE JOURNALIÈRE</t>
  </si>
  <si>
    <t xml:space="preserve">Comptage des espèces et contrôle de l'écart de caisse</t>
  </si>
  <si>
    <t xml:space="preserve">Date de clôture</t>
  </si>
  <si>
    <t xml:space="preserve">Responsable de caisse</t>
  </si>
  <si>
    <t xml:space="preserve">N° ticket Z</t>
  </si>
  <si>
    <t xml:space="preserve">ESPÈCES — SOLDE THÉORIQUE</t>
  </si>
  <si>
    <t xml:space="preserve">COMPTAGE PHYSIQUE DES ESPÈCES</t>
  </si>
  <si>
    <t xml:space="preserve">Fonds de caisse (ouverture)</t>
  </si>
  <si>
    <t xml:space="preserve">Coupure</t>
  </si>
  <si>
    <t xml:space="preserve">Valeur (€)</t>
  </si>
  <si>
    <t xml:space="preserve">Quantité</t>
  </si>
  <si>
    <t xml:space="preserve">Montant (€)</t>
  </si>
  <si>
    <t xml:space="preserve">Encaissements espèces du jour (+)</t>
  </si>
  <si>
    <t xml:space="preserve">Billet 500 €</t>
  </si>
  <si>
    <t xml:space="preserve">Décaissements espèces du jour (−)</t>
  </si>
  <si>
    <t xml:space="preserve">Billet 200 €</t>
  </si>
  <si>
    <t xml:space="preserve">Solde théorique en espèces</t>
  </si>
  <si>
    <t xml:space="preserve">Billet 100 €</t>
  </si>
  <si>
    <t xml:space="preserve">Billet 50 €</t>
  </si>
  <si>
    <t xml:space="preserve">RECETTES DU JOUR PAR MODE</t>
  </si>
  <si>
    <t xml:space="preserve">Billet 20 €</t>
  </si>
  <si>
    <t xml:space="preserve">Billet 10 €</t>
  </si>
  <si>
    <t xml:space="preserve">Billet 5 €</t>
  </si>
  <si>
    <t xml:space="preserve">Pièce 2 €</t>
  </si>
  <si>
    <t xml:space="preserve">Virement</t>
  </si>
  <si>
    <t xml:space="preserve">Pièce 1 €</t>
  </si>
  <si>
    <t xml:space="preserve">Total des recettes du jour</t>
  </si>
  <si>
    <t xml:space="preserve">Pièce 0,50 €</t>
  </si>
  <si>
    <t xml:space="preserve">Pièce 0,20 €</t>
  </si>
  <si>
    <t xml:space="preserve">Pièce 0,10 €</t>
  </si>
  <si>
    <t xml:space="preserve">Pièce 0,05 €</t>
  </si>
  <si>
    <t xml:space="preserve">Pièce 0,02 €</t>
  </si>
  <si>
    <t xml:space="preserve">Pièce 0,01 €</t>
  </si>
  <si>
    <t xml:space="preserve">TOTAL COMPTÉ EN ESPÈCES</t>
  </si>
  <si>
    <t xml:space="preserve">ÉCART DE CAISSE  (compté − théorique)</t>
  </si>
  <si>
    <t xml:space="preserve">TABLEAU DE BORD DE LA CAISSE</t>
  </si>
  <si>
    <t xml:space="preserve">Synthèse de la période — Exercice 2027</t>
  </si>
  <si>
    <t xml:space="preserve">Total des recettes</t>
  </si>
  <si>
    <t xml:space="preserve">Total des dépenses</t>
  </si>
  <si>
    <t xml:space="preserve">Résultat net</t>
  </si>
  <si>
    <t xml:space="preserve">Solde de caisse</t>
  </si>
  <si>
    <t xml:space="preserve">Nombre d'opérations</t>
  </si>
  <si>
    <t xml:space="preserve">Dépôts en banque</t>
  </si>
  <si>
    <t xml:space="preserve">Dépenses par catégorie</t>
  </si>
  <si>
    <t xml:space="preserve">Encaissements par mode</t>
  </si>
  <si>
    <t xml:space="preserve">Salaires</t>
  </si>
  <si>
    <t xml:space="preserve">Divers</t>
  </si>
  <si>
    <t xml:space="preserve">PARAMÈTRES &amp; LISTES</t>
  </si>
  <si>
    <t xml:space="preserve">Catégories</t>
  </si>
  <si>
    <t xml:space="preserve">Modes de règlement</t>
  </si>
  <si>
    <t xml:space="preserve">Points de vente</t>
  </si>
  <si>
    <t xml:space="preserve">Boutique Gare</t>
  </si>
  <si>
    <t xml:space="preserve">Stand marché</t>
  </si>
  <si>
    <t xml:space="preserve">Retrait espèces</t>
  </si>
  <si>
    <t xml:space="preserve">Astuce : les cellules sur fond jaune sont modifiables. Ajoutez ou renommez les valeurs ci-dessus ; les menus déroulants du journal et de la clôture se mettront à jour automatiquement.</t>
  </si>
</sst>
</file>

<file path=xl/styles.xml><?xml version="1.0" encoding="utf-8"?>
<styleSheet xmlns="http://schemas.openxmlformats.org/spreadsheetml/2006/main">
  <numFmts count="4">
    <numFmt numFmtId="164" formatCode="General"/>
    <numFmt numFmtId="165" formatCode="#,##0.00&quot; €&quot;"/>
    <numFmt numFmtId="166" formatCode="dd/mm/yyyy"/>
    <numFmt numFmtId="167" formatCode="0"/>
  </numFmts>
  <fonts count="28">
    <font>
      <sz val="11"/>
      <color theme="1"/>
      <name val="Calibri"/>
      <family val="2"/>
      <charset val="1"/>
    </font>
    <font>
      <sz val="10"/>
      <name val="Arial"/>
      <family val="0"/>
    </font>
    <font>
      <sz val="10"/>
      <name val="Arial"/>
      <family val="0"/>
    </font>
    <font>
      <sz val="10"/>
      <name val="Arial"/>
      <family val="0"/>
    </font>
    <font>
      <b val="true"/>
      <sz val="20"/>
      <color rgb="FFFFFFFF"/>
      <name val="Calibri"/>
      <family val="0"/>
      <charset val="1"/>
    </font>
    <font>
      <i val="true"/>
      <sz val="11"/>
      <color rgb="FFFFFFFF"/>
      <name val="Calibri"/>
      <family val="0"/>
      <charset val="1"/>
    </font>
    <font>
      <b val="true"/>
      <sz val="12"/>
      <color rgb="FFFFFFFF"/>
      <name val="Calibri"/>
      <family val="0"/>
      <charset val="1"/>
    </font>
    <font>
      <sz val="10.5"/>
      <color rgb="FF2B2B2B"/>
      <name val="Calibri"/>
      <family val="0"/>
      <charset val="1"/>
    </font>
    <font>
      <b val="true"/>
      <sz val="9.5"/>
      <color rgb="FF1F2A44"/>
      <name val="Calibri"/>
      <family val="0"/>
      <charset val="1"/>
    </font>
    <font>
      <b val="true"/>
      <sz val="10"/>
      <color rgb="FF1F2A44"/>
      <name val="Calibri"/>
      <family val="0"/>
      <charset val="1"/>
    </font>
    <font>
      <sz val="11"/>
      <color rgb="FF2B2B2B"/>
      <name val="Calibri"/>
      <family val="0"/>
      <charset val="1"/>
    </font>
    <font>
      <b val="true"/>
      <sz val="10"/>
      <color rgb="FFFFFFFF"/>
      <name val="Calibri"/>
      <family val="0"/>
      <charset val="1"/>
    </font>
    <font>
      <b val="true"/>
      <sz val="11"/>
      <color rgb="FF1F2A44"/>
      <name val="Calibri"/>
      <family val="0"/>
      <charset val="1"/>
    </font>
    <font>
      <b val="true"/>
      <sz val="11"/>
      <color rgb="FFFFFFFF"/>
      <name val="Calibri"/>
      <family val="0"/>
      <charset val="1"/>
    </font>
    <font>
      <sz val="10"/>
      <color rgb="FF2B2B2B"/>
      <name val="Calibri"/>
      <family val="0"/>
      <charset val="1"/>
    </font>
    <font>
      <b val="true"/>
      <sz val="12"/>
      <color rgb="FF1F2A44"/>
      <name val="Calibri"/>
      <family val="0"/>
      <charset val="1"/>
    </font>
    <font>
      <b val="true"/>
      <sz val="14"/>
      <color rgb="FF2B2B2B"/>
      <name val="Calibri"/>
      <family val="0"/>
      <charset val="1"/>
    </font>
    <font>
      <b val="true"/>
      <sz val="12"/>
      <color rgb="FF2B2B2B"/>
      <name val="Calibri"/>
      <family val="0"/>
      <charset val="1"/>
    </font>
    <font>
      <b val="true"/>
      <sz val="18"/>
      <color rgb="FF1E8E4E"/>
      <name val="Calibri"/>
      <family val="0"/>
      <charset val="1"/>
    </font>
    <font>
      <b val="true"/>
      <sz val="18"/>
      <color rgb="FFC0392B"/>
      <name val="Calibri"/>
      <family val="0"/>
      <charset val="1"/>
    </font>
    <font>
      <b val="true"/>
      <sz val="18"/>
      <color rgb="FF1F2A44"/>
      <name val="Calibri"/>
      <family val="0"/>
      <charset val="1"/>
    </font>
    <font>
      <b val="true"/>
      <sz val="18"/>
      <color rgb="FF33415C"/>
      <name val="Calibri"/>
      <family val="0"/>
      <charset val="1"/>
    </font>
    <font>
      <b val="true"/>
      <sz val="18"/>
      <color rgb="FFB8860B"/>
      <name val="Calibri"/>
      <family val="0"/>
      <charset val="1"/>
    </font>
    <font>
      <b val="true"/>
      <sz val="18"/>
      <color rgb="FF000000"/>
      <name val="Calibri"/>
      <family val="2"/>
    </font>
    <font>
      <sz val="10"/>
      <color rgb="FF000000"/>
      <name val="Calibri"/>
      <family val="2"/>
    </font>
    <font>
      <b val="true"/>
      <sz val="18"/>
      <color rgb="FFFFFFFF"/>
      <name val="Calibri"/>
      <family val="0"/>
      <charset val="1"/>
    </font>
    <font>
      <b val="true"/>
      <sz val="10.5"/>
      <color rgb="FFFFFFFF"/>
      <name val="Calibri"/>
      <family val="0"/>
      <charset val="1"/>
    </font>
    <font>
      <i val="true"/>
      <sz val="9.5"/>
      <color rgb="FF2B2B2B"/>
      <name val="Calibri"/>
      <family val="0"/>
      <charset val="1"/>
    </font>
  </fonts>
  <fills count="11">
    <fill>
      <patternFill patternType="none"/>
    </fill>
    <fill>
      <patternFill patternType="gray125"/>
    </fill>
    <fill>
      <patternFill patternType="solid">
        <fgColor rgb="FF1F2A44"/>
        <bgColor rgb="FF2B2B2B"/>
      </patternFill>
    </fill>
    <fill>
      <patternFill patternType="solid">
        <fgColor rgb="FF33415C"/>
        <bgColor rgb="FF1F2A44"/>
      </patternFill>
    </fill>
    <fill>
      <patternFill patternType="solid">
        <fgColor rgb="FF1E8E4E"/>
        <bgColor rgb="FF008080"/>
      </patternFill>
    </fill>
    <fill>
      <patternFill patternType="solid">
        <fgColor rgb="FFFFF8E1"/>
        <bgColor rgb="FFFBF1D6"/>
      </patternFill>
    </fill>
    <fill>
      <patternFill patternType="solid">
        <fgColor rgb="FFE7EBF2"/>
        <bgColor rgb="FFE4F3EA"/>
      </patternFill>
    </fill>
    <fill>
      <patternFill patternType="solid">
        <fgColor rgb="FFFFFFFF"/>
        <bgColor rgb="FFF9F9F9"/>
      </patternFill>
    </fill>
    <fill>
      <patternFill patternType="solid">
        <fgColor rgb="FFF3F5F9"/>
        <bgColor rgb="FFF9F9F9"/>
      </patternFill>
    </fill>
    <fill>
      <patternFill patternType="solid">
        <fgColor rgb="FFC0392B"/>
        <bgColor rgb="FFC0504D"/>
      </patternFill>
    </fill>
    <fill>
      <patternFill patternType="solid">
        <fgColor rgb="FFB8860B"/>
        <bgColor rgb="FFFF9900"/>
      </patternFill>
    </fill>
  </fills>
  <borders count="3">
    <border diagonalUp="false" diagonalDown="false">
      <left/>
      <right/>
      <top/>
      <bottom/>
      <diagonal/>
    </border>
    <border diagonalUp="false" diagonalDown="false">
      <left style="thin">
        <color rgb="FFCBD2DE"/>
      </left>
      <right style="thin">
        <color rgb="FFCBD2DE"/>
      </right>
      <top style="thin">
        <color rgb="FFCBD2DE"/>
      </top>
      <bottom style="thin">
        <color rgb="FFCBD2DE"/>
      </bottom>
      <diagonal/>
    </border>
    <border diagonalUp="false" diagonalDown="false">
      <left style="medium">
        <color rgb="FF1F2A44"/>
      </left>
      <right style="medium">
        <color rgb="FF1F2A44"/>
      </right>
      <top style="medium">
        <color rgb="FF1F2A44"/>
      </top>
      <bottom style="medium">
        <color rgb="FF1F2A4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6" borderId="1" xfId="0" applyFont="true" applyBorder="true" applyAlignment="true" applyProtection="false">
      <alignment horizontal="left" vertical="center" textRotation="0" wrapText="false" indent="1" shrinkToFit="false"/>
      <protection locked="true" hidden="false"/>
    </xf>
    <xf numFmtId="164" fontId="10" fillId="5" borderId="1" xfId="0" applyFont="true" applyBorder="true" applyAlignment="true" applyProtection="false">
      <alignment horizontal="left" vertical="center" textRotation="0" wrapText="false" indent="1" shrinkToFit="false"/>
      <protection locked="true" hidden="false"/>
    </xf>
    <xf numFmtId="164" fontId="10" fillId="7" borderId="1" xfId="0" applyFont="true" applyBorder="true" applyAlignment="true" applyProtection="false">
      <alignment horizontal="left" vertical="center" textRotation="0" wrapText="false" indent="1" shrinkToFit="false"/>
      <protection locked="true" hidden="false"/>
    </xf>
    <xf numFmtId="165" fontId="10" fillId="5" borderId="1" xfId="0" applyFont="true" applyBorder="true" applyAlignment="true" applyProtection="false">
      <alignment horizontal="left" vertical="center" textRotation="0" wrapText="false" indent="1"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6" fontId="0" fillId="7" borderId="2" xfId="0" applyFont="false" applyBorder="true" applyAlignment="true" applyProtection="false">
      <alignment horizontal="center" vertical="center" textRotation="0" wrapText="false" indent="0" shrinkToFit="false"/>
      <protection locked="true" hidden="false"/>
    </xf>
    <xf numFmtId="164" fontId="0" fillId="7" borderId="2" xfId="0" applyFont="true" applyBorder="true" applyAlignment="true" applyProtection="false">
      <alignment horizontal="left" vertical="center" textRotation="0" wrapText="false" indent="1" shrinkToFit="false"/>
      <protection locked="true" hidden="false"/>
    </xf>
    <xf numFmtId="165" fontId="0" fillId="7" borderId="2" xfId="0" applyFont="false" applyBorder="true" applyAlignment="true" applyProtection="false">
      <alignment horizontal="right" vertical="center" textRotation="0" wrapText="false" indent="0" shrinkToFit="false"/>
      <protection locked="true" hidden="false"/>
    </xf>
    <xf numFmtId="165" fontId="12" fillId="7" borderId="2" xfId="0" applyFont="true" applyBorder="true" applyAlignment="true" applyProtection="false">
      <alignment horizontal="right" vertical="center" textRotation="0" wrapText="false" indent="0" shrinkToFit="false"/>
      <protection locked="true" hidden="false"/>
    </xf>
    <xf numFmtId="164" fontId="0" fillId="7" borderId="2" xfId="0" applyFont="true" applyBorder="true" applyAlignment="true" applyProtection="false">
      <alignment horizontal="center" vertical="center" textRotation="0" wrapText="false" indent="0" shrinkToFit="false"/>
      <protection locked="true" hidden="false"/>
    </xf>
    <xf numFmtId="166" fontId="0" fillId="8" borderId="2" xfId="0" applyFont="false" applyBorder="true" applyAlignment="true" applyProtection="false">
      <alignment horizontal="center" vertical="center" textRotation="0" wrapText="false" indent="0" shrinkToFit="false"/>
      <protection locked="true" hidden="false"/>
    </xf>
    <xf numFmtId="164" fontId="0" fillId="8" borderId="2" xfId="0" applyFont="true" applyBorder="true" applyAlignment="true" applyProtection="false">
      <alignment horizontal="left" vertical="center" textRotation="0" wrapText="false" indent="1" shrinkToFit="false"/>
      <protection locked="true" hidden="false"/>
    </xf>
    <xf numFmtId="165" fontId="0" fillId="8" borderId="2" xfId="0" applyFont="false" applyBorder="true" applyAlignment="true" applyProtection="false">
      <alignment horizontal="right" vertical="center" textRotation="0" wrapText="false" indent="0" shrinkToFit="false"/>
      <protection locked="true" hidden="false"/>
    </xf>
    <xf numFmtId="165" fontId="12" fillId="8" borderId="2" xfId="0" applyFont="true" applyBorder="true" applyAlignment="true" applyProtection="false">
      <alignment horizontal="right" vertical="center" textRotation="0" wrapText="false" indent="0" shrinkToFit="false"/>
      <protection locked="true" hidden="false"/>
    </xf>
    <xf numFmtId="164" fontId="0" fillId="8" borderId="2" xfId="0" applyFont="true" applyBorder="true" applyAlignment="true" applyProtection="false">
      <alignment horizontal="center" vertical="center" textRotation="0" wrapText="false" indent="0" shrinkToFit="false"/>
      <protection locked="true" hidden="false"/>
    </xf>
    <xf numFmtId="164" fontId="13" fillId="2" borderId="2" xfId="0" applyFont="true" applyBorder="true" applyAlignment="true" applyProtection="false">
      <alignment horizontal="right" vertical="center" textRotation="0" wrapText="false" indent="1" shrinkToFit="false"/>
      <protection locked="true" hidden="false"/>
    </xf>
    <xf numFmtId="165" fontId="6" fillId="2" borderId="2" xfId="0" applyFont="true" applyBorder="true" applyAlignment="true" applyProtection="false">
      <alignment horizontal="right" vertical="center" textRotation="0" wrapText="false" indent="0" shrinkToFit="false"/>
      <protection locked="true" hidden="false"/>
    </xf>
    <xf numFmtId="164" fontId="0" fillId="2" borderId="2" xfId="0" applyFont="fals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true" applyProtection="false">
      <alignment horizontal="left" vertical="center" textRotation="0" wrapText="false" indent="1" shrinkToFit="false"/>
      <protection locked="true" hidden="false"/>
    </xf>
    <xf numFmtId="164" fontId="13" fillId="4" borderId="2" xfId="0" applyFont="true" applyBorder="true" applyAlignment="true" applyProtection="false">
      <alignment horizontal="left" vertical="center" textRotation="0" wrapText="false" indent="1" shrinkToFit="false"/>
      <protection locked="true" hidden="false"/>
    </xf>
    <xf numFmtId="164" fontId="13" fillId="4" borderId="0" xfId="0" applyFont="true" applyBorder="true" applyAlignment="true" applyProtection="false">
      <alignment horizontal="left" vertical="center" textRotation="0" wrapText="false" indent="1" shrinkToFit="false"/>
      <protection locked="true" hidden="false"/>
    </xf>
    <xf numFmtId="164" fontId="7" fillId="0" borderId="2" xfId="0" applyFont="true" applyBorder="true" applyAlignment="true" applyProtection="false">
      <alignment horizontal="left" vertical="center" textRotation="0" wrapText="false" indent="1" shrinkToFit="false"/>
      <protection locked="true" hidden="false"/>
    </xf>
    <xf numFmtId="165" fontId="10" fillId="5" borderId="2" xfId="0" applyFont="true" applyBorder="true" applyAlignment="true" applyProtection="false">
      <alignment horizontal="right" vertical="center" textRotation="0" wrapText="false" indent="0" shrinkToFit="false"/>
      <protection locked="true" hidden="false"/>
    </xf>
    <xf numFmtId="165" fontId="10" fillId="8" borderId="2" xfId="0" applyFont="true" applyBorder="true" applyAlignment="true" applyProtection="false">
      <alignment horizontal="right" vertical="center" textRotation="0" wrapText="false" indent="0" shrinkToFit="false"/>
      <protection locked="true" hidden="false"/>
    </xf>
    <xf numFmtId="164" fontId="14" fillId="0" borderId="2" xfId="0" applyFont="true" applyBorder="true" applyAlignment="true" applyProtection="false">
      <alignment horizontal="left" vertical="center" textRotation="0" wrapText="false" indent="1" shrinkToFit="false"/>
      <protection locked="true" hidden="false"/>
    </xf>
    <xf numFmtId="165" fontId="14" fillId="0" borderId="2" xfId="0" applyFont="true" applyBorder="true" applyAlignment="true" applyProtection="false">
      <alignment horizontal="right" vertical="center" textRotation="0" wrapText="false" indent="0" shrinkToFit="false"/>
      <protection locked="true" hidden="false"/>
    </xf>
    <xf numFmtId="167" fontId="14" fillId="5" borderId="2" xfId="0" applyFont="true" applyBorder="true" applyAlignment="true" applyProtection="false">
      <alignment horizontal="center" vertical="center" textRotation="0" wrapText="false" indent="0" shrinkToFit="false"/>
      <protection locked="true" hidden="false"/>
    </xf>
    <xf numFmtId="164" fontId="14" fillId="8" borderId="2" xfId="0" applyFont="true" applyBorder="true" applyAlignment="true" applyProtection="false">
      <alignment horizontal="left" vertical="center" textRotation="0" wrapText="false" indent="1" shrinkToFit="false"/>
      <protection locked="true" hidden="false"/>
    </xf>
    <xf numFmtId="165" fontId="14" fillId="8" borderId="2" xfId="0" applyFont="true" applyBorder="true" applyAlignment="true" applyProtection="false">
      <alignment horizontal="right" vertical="center" textRotation="0" wrapText="false" indent="0" shrinkToFit="false"/>
      <protection locked="true" hidden="false"/>
    </xf>
    <xf numFmtId="164" fontId="12" fillId="6" borderId="2" xfId="0" applyFont="true" applyBorder="true" applyAlignment="true" applyProtection="false">
      <alignment horizontal="left" vertical="center" textRotation="0" wrapText="false" indent="1" shrinkToFit="false"/>
      <protection locked="true" hidden="false"/>
    </xf>
    <xf numFmtId="165" fontId="15" fillId="6" borderId="2"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left" vertical="center" textRotation="0" wrapText="false" indent="1" shrinkToFit="false"/>
      <protection locked="true" hidden="false"/>
    </xf>
    <xf numFmtId="165" fontId="7" fillId="0" borderId="2" xfId="0" applyFont="true" applyBorder="true" applyAlignment="true" applyProtection="false">
      <alignment horizontal="right" vertical="center" textRotation="0" wrapText="false" indent="0" shrinkToFit="false"/>
      <protection locked="true" hidden="false"/>
    </xf>
    <xf numFmtId="165" fontId="12" fillId="6" borderId="2" xfId="0" applyFont="true" applyBorder="true" applyAlignment="true" applyProtection="false">
      <alignment horizontal="right" vertical="center" textRotation="0" wrapText="false" indent="0" shrinkToFit="false"/>
      <protection locked="true" hidden="false"/>
    </xf>
    <xf numFmtId="164" fontId="6" fillId="3" borderId="2" xfId="0" applyFont="true" applyBorder="true" applyAlignment="true" applyProtection="false">
      <alignment horizontal="left" vertical="center" textRotation="0" wrapText="false" indent="1" shrinkToFit="false"/>
      <protection locked="true" hidden="false"/>
    </xf>
    <xf numFmtId="165" fontId="16" fillId="0" borderId="2" xfId="0" applyFont="true" applyBorder="true" applyAlignment="true" applyProtection="false">
      <alignment horizontal="center" vertical="center" textRotation="0" wrapText="false" indent="0" shrinkToFit="false"/>
      <protection locked="true" hidden="false"/>
    </xf>
    <xf numFmtId="164" fontId="17" fillId="0" borderId="2" xfId="0" applyFont="true" applyBorder="true" applyAlignment="true" applyProtection="false">
      <alignment horizontal="center" vertical="center" textRotation="0" wrapText="false" indent="0"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4" fontId="11" fillId="9" borderId="2" xfId="0" applyFont="true" applyBorder="true" applyAlignment="true" applyProtection="false">
      <alignment horizontal="left" vertical="center" textRotation="0" wrapText="false" indent="1" shrinkToFit="false"/>
      <protection locked="true" hidden="false"/>
    </xf>
    <xf numFmtId="165" fontId="18" fillId="8" borderId="2" xfId="0" applyFont="true" applyBorder="true" applyAlignment="true" applyProtection="false">
      <alignment horizontal="left" vertical="center" textRotation="0" wrapText="false" indent="1" shrinkToFit="false"/>
      <protection locked="true" hidden="false"/>
    </xf>
    <xf numFmtId="165" fontId="19" fillId="8" borderId="2" xfId="0" applyFont="true" applyBorder="true" applyAlignment="true" applyProtection="false">
      <alignment horizontal="left" vertical="center" textRotation="0" wrapText="false" indent="1" shrinkToFit="false"/>
      <protection locked="true" hidden="false"/>
    </xf>
    <xf numFmtId="164" fontId="11" fillId="2" borderId="2" xfId="0" applyFont="true" applyBorder="true" applyAlignment="true" applyProtection="false">
      <alignment horizontal="left" vertical="center" textRotation="0" wrapText="false" indent="1" shrinkToFit="false"/>
      <protection locked="true" hidden="false"/>
    </xf>
    <xf numFmtId="165" fontId="20" fillId="8" borderId="2" xfId="0" applyFont="true" applyBorder="true" applyAlignment="true" applyProtection="false">
      <alignment horizontal="left" vertical="center" textRotation="0" wrapText="false" indent="1"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10" borderId="2" xfId="0" applyFont="true" applyBorder="true" applyAlignment="true" applyProtection="false">
      <alignment horizontal="left" vertical="center" textRotation="0" wrapText="false" indent="1" shrinkToFit="false"/>
      <protection locked="true" hidden="false"/>
    </xf>
    <xf numFmtId="167" fontId="21" fillId="8" borderId="2" xfId="0" applyFont="true" applyBorder="true" applyAlignment="true" applyProtection="false">
      <alignment horizontal="left" vertical="center" textRotation="0" wrapText="false" indent="1" shrinkToFit="false"/>
      <protection locked="true" hidden="false"/>
    </xf>
    <xf numFmtId="165" fontId="22" fillId="8" borderId="2" xfId="0" applyFont="true" applyBorder="true" applyAlignment="true" applyProtection="false">
      <alignment horizontal="left" vertical="center" textRotation="0" wrapText="false" indent="1" shrinkToFit="false"/>
      <protection locked="true" hidden="false"/>
    </xf>
    <xf numFmtId="164" fontId="13" fillId="3" borderId="0" xfId="0" applyFont="true" applyBorder="true" applyAlignment="true" applyProtection="false">
      <alignment horizontal="left" vertical="center" textRotation="0" wrapText="false" indent="1" shrinkToFit="false"/>
      <protection locked="true" hidden="false"/>
    </xf>
    <xf numFmtId="164" fontId="11" fillId="2" borderId="2" xfId="0" applyFont="true" applyBorder="true" applyAlignment="true" applyProtection="false">
      <alignment horizontal="left"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false" indent="0" shrinkToFit="false"/>
      <protection locked="true" hidden="false"/>
    </xf>
    <xf numFmtId="164" fontId="7" fillId="8" borderId="2" xfId="0" applyFont="true" applyBorder="true" applyAlignment="true" applyProtection="false">
      <alignment horizontal="left" vertical="center" textRotation="0" wrapText="false" indent="1" shrinkToFit="false"/>
      <protection locked="true" hidden="false"/>
    </xf>
    <xf numFmtId="165" fontId="7" fillId="8" borderId="2" xfId="0" applyFont="true" applyBorder="true" applyAlignment="true" applyProtection="false">
      <alignment horizontal="right" vertical="center" textRotation="0" wrapText="false" indent="0" shrinkToFit="false"/>
      <protection locked="true" hidden="false"/>
    </xf>
    <xf numFmtId="164" fontId="25" fillId="2" borderId="0" xfId="0" applyFont="true" applyBorder="true" applyAlignment="true" applyProtection="false">
      <alignment horizontal="left" vertical="center" textRotation="0" wrapText="false" indent="1" shrinkToFit="false"/>
      <protection locked="true" hidden="false"/>
    </xf>
    <xf numFmtId="164" fontId="26" fillId="3" borderId="2" xfId="0" applyFont="true" applyBorder="true" applyAlignment="true" applyProtection="false">
      <alignment horizontal="left" vertical="center" textRotation="0" wrapText="false" indent="1" shrinkToFit="false"/>
      <protection locked="true" hidden="false"/>
    </xf>
    <xf numFmtId="164" fontId="7" fillId="5" borderId="2" xfId="0" applyFont="true" applyBorder="true" applyAlignment="true" applyProtection="false">
      <alignment horizontal="left" vertical="center" textRotation="0" wrapText="false" indent="1" shrinkToFit="false"/>
      <protection locked="true" hidden="false"/>
    </xf>
    <xf numFmtId="164" fontId="27" fillId="0" borderId="0" xfId="0" applyFont="true" applyBorder="true" applyAlignment="true" applyProtection="false">
      <alignment horizontal="left" vertical="center"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ont>
        <name val="Calibri"/>
        <charset val="1"/>
        <family val="0"/>
        <color rgb="FF1E8E4E"/>
        <sz val="11"/>
      </font>
      <fill>
        <patternFill>
          <bgColor rgb="FFE4F3EA"/>
        </patternFill>
      </fill>
    </dxf>
    <dxf>
      <font>
        <name val="Calibri"/>
        <charset val="1"/>
        <family val="0"/>
        <color rgb="FFC0392B"/>
        <sz val="11"/>
      </font>
      <fill>
        <patternFill>
          <bgColor rgb="FFFBE9E7"/>
        </patternFill>
      </fill>
    </dxf>
    <dxf>
      <font>
        <name val="Calibri"/>
        <charset val="1"/>
        <family val="0"/>
        <b val="1"/>
        <color rgb="FFC0392B"/>
        <sz val="11"/>
      </font>
      <fill>
        <patternFill>
          <bgColor rgb="FFFBE9E7"/>
        </patternFill>
      </fill>
    </dxf>
    <dxf>
      <font>
        <name val="Calibri"/>
        <charset val="1"/>
        <family val="0"/>
        <b val="1"/>
        <color rgb="FF1E8E4E"/>
        <sz val="14"/>
      </font>
      <fill>
        <patternFill>
          <bgColor rgb="FFE4F3EA"/>
        </patternFill>
      </fill>
    </dxf>
    <dxf>
      <font>
        <name val="Calibri"/>
        <charset val="1"/>
        <family val="0"/>
        <b val="1"/>
        <color rgb="FFB8860B"/>
        <sz val="14"/>
      </font>
      <fill>
        <patternFill>
          <bgColor rgb="FFFBF1D6"/>
        </patternFill>
      </fill>
    </dxf>
    <dxf>
      <font>
        <name val="Calibri"/>
        <charset val="1"/>
        <family val="0"/>
        <b val="1"/>
        <color rgb="FFC0392B"/>
        <sz val="14"/>
      </font>
      <fill>
        <patternFill>
          <bgColor rgb="FFFBE9E7"/>
        </patternFill>
      </fill>
    </dxf>
    <dxf>
      <font>
        <name val="Calibri"/>
        <charset val="1"/>
        <family val="0"/>
        <b val="1"/>
        <color rgb="FF1E8E4E"/>
        <sz val="12"/>
      </font>
      <fill>
        <patternFill>
          <bgColor rgb="FFE4F3EA"/>
        </patternFill>
      </fill>
    </dxf>
    <dxf>
      <font>
        <name val="Calibri"/>
        <charset val="1"/>
        <family val="0"/>
        <b val="1"/>
        <color rgb="FFB8860B"/>
        <sz val="12"/>
      </font>
      <fill>
        <patternFill>
          <bgColor rgb="FFFBF1D6"/>
        </patternFill>
      </fill>
    </dxf>
    <dxf>
      <font>
        <name val="Calibri"/>
        <charset val="1"/>
        <family val="0"/>
        <b val="1"/>
        <color rgb="FFC0392B"/>
        <sz val="12"/>
      </font>
      <fill>
        <patternFill>
          <bgColor rgb="FFFBE9E7"/>
        </patternFill>
      </fill>
    </dxf>
    <dxf>
      <font>
        <name val="Calibri"/>
        <charset val="1"/>
        <family val="0"/>
        <b val="1"/>
        <color rgb="FF1E8E4E"/>
        <sz val="18"/>
      </font>
    </dxf>
    <dxf>
      <font>
        <name val="Calibri"/>
        <charset val="1"/>
        <family val="0"/>
        <b val="1"/>
        <color rgb="FFC0392B"/>
        <sz val="18"/>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B8860B"/>
      <rgbColor rgb="FF800080"/>
      <rgbColor rgb="FF008080"/>
      <rgbColor rgb="FFD9D9D9"/>
      <rgbColor rgb="FF878787"/>
      <rgbColor rgb="FF9999FF"/>
      <rgbColor rgb="FFC0504D"/>
      <rgbColor rgb="FFFFF8E1"/>
      <rgbColor rgb="FFE4F3EA"/>
      <rgbColor rgb="FF660066"/>
      <rgbColor rgb="FFFF8080"/>
      <rgbColor rgb="FF0066CC"/>
      <rgbColor rgb="FFCBD2DE"/>
      <rgbColor rgb="FF000080"/>
      <rgbColor rgb="FFFF00FF"/>
      <rgbColor rgb="FFFFFF00"/>
      <rgbColor rgb="FF00FFFF"/>
      <rgbColor rgb="FF800080"/>
      <rgbColor rgb="FF800000"/>
      <rgbColor rgb="FF008080"/>
      <rgbColor rgb="FF0000FF"/>
      <rgbColor rgb="FF00CCFF"/>
      <rgbColor rgb="FFE7EBF2"/>
      <rgbColor rgb="FFF3F5F9"/>
      <rgbColor rgb="FFFBF1D6"/>
      <rgbColor rgb="FFF9F9F9"/>
      <rgbColor rgb="FFFF99CC"/>
      <rgbColor rgb="FFCC99FF"/>
      <rgbColor rgb="FFFBE9E7"/>
      <rgbColor rgb="FF4F81BD"/>
      <rgbColor rgb="FF33CCCC"/>
      <rgbColor rgb="FF9BBB59"/>
      <rgbColor rgb="FFFFCC00"/>
      <rgbColor rgb="FFFF9900"/>
      <rgbColor rgb="FFFF6600"/>
      <rgbColor rgb="FF8064A2"/>
      <rgbColor rgb="FF969696"/>
      <rgbColor rgb="FF1F2A44"/>
      <rgbColor rgb="FF1E8E4E"/>
      <rgbColor rgb="FF003300"/>
      <rgbColor rgb="FF333300"/>
      <rgbColor rgb="FFC0392B"/>
      <rgbColor rgb="FF993366"/>
      <rgbColor rgb="FF33415C"/>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Dépenses par catégorie (€)</a:t>
            </a:r>
          </a:p>
        </c:rich>
      </c:tx>
      <c:overlay val="0"/>
      <c:spPr>
        <a:noFill/>
        <a:ln w="0">
          <a:noFill/>
        </a:ln>
      </c:spPr>
    </c:title>
    <c:autoTitleDeleted val="0"/>
    <c:plotArea>
      <c:barChart>
        <c:barDir val="bar"/>
        <c:grouping val="clustered"/>
        <c:varyColors val="0"/>
        <c:ser>
          <c:idx val="0"/>
          <c:order val="0"/>
          <c:tx>
            <c:strRef>
              <c:f>'Tableau de bord'!C15</c:f>
              <c:strCache>
                <c:ptCount val="1"/>
                <c:pt idx="0">
                  <c:v>Montant (€)</c:v>
                </c:pt>
              </c:strCache>
            </c:strRef>
          </c:tx>
          <c:spPr>
            <a:solidFill>
              <a:srgbClr val="c0392b"/>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'Tableau de bord'!$B$16:$B$22</c:f>
              <c:strCache>
                <c:ptCount val="7"/>
                <c:pt idx="0">
                  <c:v>Achats / Fournitures</c:v>
                </c:pt>
                <c:pt idx="1">
                  <c:v>Règlement fournisseur</c:v>
                </c:pt>
                <c:pt idx="2">
                  <c:v>Frais généraux</c:v>
                </c:pt>
                <c:pt idx="3">
                  <c:v>Salaires</c:v>
                </c:pt>
                <c:pt idx="4">
                  <c:v>Remboursement client</c:v>
                </c:pt>
                <c:pt idx="5">
                  <c:v>Dépôt en banque</c:v>
                </c:pt>
                <c:pt idx="6">
                  <c:v>Divers</c:v>
                </c:pt>
              </c:strCache>
            </c:strRef>
          </c:cat>
          <c:val>
            <c:numRef>
              <c:f>'Tableau de bord'!$C$16:$C$22</c:f>
              <c:numCache>
                <c:formatCode>#,##0.00" €"</c:formatCode>
                <c:ptCount val="7"/>
                <c:pt idx="0">
                  <c:v>105.9</c:v>
                </c:pt>
                <c:pt idx="1">
                  <c:v>210</c:v>
                </c:pt>
                <c:pt idx="2">
                  <c:v>90.3</c:v>
                </c:pt>
                <c:pt idx="3">
                  <c:v>0</c:v>
                </c:pt>
                <c:pt idx="4">
                  <c:v>22.5</c:v>
                </c:pt>
                <c:pt idx="5">
                  <c:v>300</c:v>
                </c:pt>
                <c:pt idx="6">
                  <c:v>0</c:v>
                </c:pt>
              </c:numCache>
            </c:numRef>
          </c:val>
        </c:ser>
        <c:gapWidth val="150"/>
        <c:overlap val="0"/>
        <c:axId val="47887326"/>
        <c:axId val="79139086"/>
      </c:barChart>
      <c:catAx>
        <c:axId val="4788732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139086"/>
        <c:crosses val="autoZero"/>
        <c:auto val="1"/>
        <c:lblAlgn val="ctr"/>
        <c:lblOffset val="100"/>
        <c:noMultiLvlLbl val="0"/>
      </c:catAx>
      <c:valAx>
        <c:axId val="79139086"/>
        <c:scaling>
          <c:orientation val="minMax"/>
        </c:scaling>
        <c:delete val="0"/>
        <c:axPos val="l"/>
        <c:majorGridlines>
          <c:spPr>
            <a:ln w="9360">
              <a:solidFill>
                <a:srgbClr val="878787"/>
              </a:solidFill>
              <a:round/>
            </a:ln>
          </c:spPr>
        </c:majorGridlines>
        <c:numFmt formatCode="#,##0.0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88732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Encaissements par mode de règlement</a:t>
            </a:r>
          </a:p>
        </c:rich>
      </c:tx>
      <c:overlay val="0"/>
      <c:spPr>
        <a:noFill/>
        <a:ln w="0">
          <a:noFill/>
        </a:ln>
      </c:spPr>
    </c:title>
    <c:autoTitleDeleted val="0"/>
    <c:plotArea>
      <c:doughnutChart>
        <c:varyColors val="1"/>
        <c:ser>
          <c:idx val="0"/>
          <c:order val="0"/>
          <c:tx>
            <c:strRef>
              <c:f>'Tableau de bord'!F15</c:f>
              <c:strCache>
                <c:ptCount val="1"/>
                <c:pt idx="0">
                  <c:v>Montant (€)</c:v>
                </c:pt>
              </c:strCache>
            </c:strRef>
          </c:tx>
          <c:spPr>
            <a:solidFill>
              <a:srgbClr val="4f81bd"/>
            </a:solidFill>
            <a:ln w="0">
              <a:noFill/>
            </a:ln>
          </c:spPr>
          <c:explosion val="0"/>
          <c:dPt>
            <c:idx val="0"/>
            <c:spPr>
              <a:solidFill>
                <a:srgbClr val="4f81bd"/>
              </a:solidFill>
              <a:ln w="0">
                <a:noFill/>
              </a:ln>
            </c:spPr>
          </c:dPt>
          <c:dPt>
            <c:idx val="1"/>
            <c:spPr>
              <a:solidFill>
                <a:srgbClr val="c0504d"/>
              </a:solidFill>
              <a:ln w="0">
                <a:noFill/>
              </a:ln>
            </c:spPr>
          </c:dPt>
          <c:dPt>
            <c:idx val="2"/>
            <c:spPr>
              <a:solidFill>
                <a:srgbClr val="9bbb59"/>
              </a:solidFill>
              <a:ln w="0">
                <a:noFill/>
              </a:ln>
            </c:spPr>
          </c:dPt>
          <c:dPt>
            <c:idx val="3"/>
            <c:spPr>
              <a:solidFill>
                <a:srgbClr val="8064a2"/>
              </a:solidFill>
              <a:ln w="0">
                <a:noFill/>
              </a:ln>
            </c:spPr>
          </c:dPt>
          <c:dLbls>
            <c:dLbl>
              <c:idx val="0"/>
              <c:txPr>
                <a:bodyPr wrap="square"/>
                <a:lstStyle/>
                <a:p>
                  <a:pPr>
                    <a:defRPr b="0" sz="1000" spc="-1" strike="noStrike">
                      <a:solidFill>
                        <a:srgbClr val="000000"/>
                      </a:solidFill>
                      <a:latin typeface="Calibri"/>
                    </a:defRPr>
                  </a:pPr>
                </a:p>
              </c:txPr>
              <c:showLegendKey val="1"/>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showLegendKey val="1"/>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showLegendKey val="1"/>
              <c:showVal val="0"/>
              <c:showCatName val="0"/>
              <c:showSerName val="0"/>
              <c:showPercent val="1"/>
              <c:separator>
</c:separator>
            </c:dLbl>
            <c:dLbl>
              <c:idx val="3"/>
              <c:txPr>
                <a:bodyPr wrap="square"/>
                <a:lstStyle/>
                <a:p>
                  <a:pPr>
                    <a:defRPr b="0" sz="1000" spc="-1" strike="noStrike">
                      <a:solidFill>
                        <a:srgbClr val="000000"/>
                      </a:solidFill>
                      <a:latin typeface="Calibri"/>
                    </a:defRPr>
                  </a:pPr>
                </a:p>
              </c:txPr>
              <c:showLegendKey val="1"/>
              <c:showVal val="0"/>
              <c:showCatName val="0"/>
              <c:showSerName val="0"/>
              <c:showPercent val="1"/>
              <c:separator>
</c:separator>
            </c:dLbl>
            <c:txPr>
              <a:bodyPr wrap="square"/>
              <a:lstStyle/>
              <a:p>
                <a:pPr>
                  <a:defRPr b="0" sz="1000" spc="-1" strike="noStrike">
                    <a:solidFill>
                      <a:srgbClr val="000000"/>
                    </a:solidFill>
                    <a:latin typeface="Calibri"/>
                  </a:defRPr>
                </a:pPr>
              </a:p>
            </c:txPr>
            <c:showLegendKey val="1"/>
            <c:showVal val="0"/>
            <c:showCatName val="0"/>
            <c:showSerName val="0"/>
            <c:showPercent val="1"/>
            <c:separator>
</c:separator>
            <c:showLeaderLines val="1"/>
          </c:dLbls>
          <c:cat>
            <c:strRef>
              <c:f>'Tableau de bord'!$E$16:$E$19</c:f>
              <c:strCache>
                <c:ptCount val="4"/>
                <c:pt idx="0">
                  <c:v>Espèces</c:v>
                </c:pt>
                <c:pt idx="1">
                  <c:v>Carte bancaire</c:v>
                </c:pt>
                <c:pt idx="2">
                  <c:v>Chèque</c:v>
                </c:pt>
                <c:pt idx="3">
                  <c:v>Virement</c:v>
                </c:pt>
              </c:strCache>
            </c:strRef>
          </c:cat>
          <c:val>
            <c:numRef>
              <c:f>'Tableau de bord'!$F$16:$F$19</c:f>
              <c:numCache>
                <c:formatCode>#,##0.00" €"</c:formatCode>
                <c:ptCount val="4"/>
                <c:pt idx="0">
                  <c:v>486.25</c:v>
                </c:pt>
                <c:pt idx="1">
                  <c:v>1010.2</c:v>
                </c:pt>
                <c:pt idx="2">
                  <c:v>0</c:v>
                </c:pt>
                <c:pt idx="3">
                  <c:v>0</c:v>
                </c:pt>
              </c:numCache>
            </c:numRef>
          </c:val>
        </c:ser>
        <c:firstSliceAng val="0"/>
        <c:holeSize val="50"/>
      </c:doughnut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6</xdr:col>
      <xdr:colOff>50400</xdr:colOff>
      <xdr:row>38</xdr:row>
      <xdr:rowOff>21960</xdr:rowOff>
    </xdr:to>
    <xdr:graphicFrame>
      <xdr:nvGraphicFramePr>
        <xdr:cNvPr id="0" name="Chart 1"/>
        <xdr:cNvGraphicFramePr/>
      </xdr:nvGraphicFramePr>
      <xdr:xfrm>
        <a:off x="176400" y="549576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41</xdr:row>
      <xdr:rowOff>0</xdr:rowOff>
    </xdr:from>
    <xdr:to>
      <xdr:col>6</xdr:col>
      <xdr:colOff>50400</xdr:colOff>
      <xdr:row>56</xdr:row>
      <xdr:rowOff>21960</xdr:rowOff>
    </xdr:to>
    <xdr:graphicFrame>
      <xdr:nvGraphicFramePr>
        <xdr:cNvPr id="1" name="Chart 2"/>
        <xdr:cNvGraphicFramePr/>
      </xdr:nvGraphicFramePr>
      <xdr:xfrm>
        <a:off x="176400" y="8924760"/>
        <a:ext cx="575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8E4E"/>
    <pageSetUpPr fitToPage="true"/>
  </sheetPr>
  <dimension ref="B2:C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4"/>
    <col collapsed="false" customWidth="true" hidden="false" outlineLevel="0" max="3" min="3" style="0" width="58"/>
    <col collapsed="false" customWidth="true" hidden="false" outlineLevel="0" max="4" min="4" style="0" width="2.5"/>
  </cols>
  <sheetData>
    <row r="2" customFormat="false" ht="39.75" hidden="false" customHeight="true" outlineLevel="0" collapsed="false">
      <c r="B2" s="1" t="s">
        <v>0</v>
      </c>
      <c r="C2" s="1"/>
    </row>
    <row r="3" customFormat="false" ht="19.5" hidden="false" customHeight="true" outlineLevel="0" collapsed="false">
      <c r="B3" s="2" t="s">
        <v>1</v>
      </c>
      <c r="C3" s="2"/>
    </row>
    <row r="5" customFormat="false" ht="21.75" hidden="false" customHeight="true" outlineLevel="0" collapsed="false">
      <c r="B5" s="3" t="s">
        <v>2</v>
      </c>
      <c r="C5" s="3"/>
    </row>
    <row r="6" customFormat="false" ht="49.5" hidden="false" customHeight="true" outlineLevel="0" collapsed="false">
      <c r="B6" s="4" t="s">
        <v>3</v>
      </c>
      <c r="C6" s="4"/>
    </row>
    <row r="8" customFormat="false" ht="21.75" hidden="false" customHeight="true" outlineLevel="0" collapsed="false">
      <c r="B8" s="3" t="s">
        <v>4</v>
      </c>
      <c r="C8" s="3"/>
    </row>
    <row r="9" customFormat="false" ht="30" hidden="false" customHeight="true" outlineLevel="0" collapsed="false">
      <c r="B9" s="4" t="s">
        <v>5</v>
      </c>
      <c r="C9" s="4"/>
    </row>
    <row r="10" customFormat="false" ht="30" hidden="false" customHeight="true" outlineLevel="0" collapsed="false">
      <c r="B10" s="4" t="s">
        <v>6</v>
      </c>
      <c r="C10" s="4"/>
    </row>
    <row r="11" customFormat="false" ht="30" hidden="false" customHeight="true" outlineLevel="0" collapsed="false">
      <c r="B11" s="4" t="s">
        <v>7</v>
      </c>
      <c r="C11" s="4"/>
    </row>
    <row r="12" customFormat="false" ht="30" hidden="false" customHeight="true" outlineLevel="0" collapsed="false">
      <c r="B12" s="4" t="s">
        <v>8</v>
      </c>
      <c r="C12" s="4"/>
    </row>
    <row r="14" customFormat="false" ht="21.75" hidden="false" customHeight="true" outlineLevel="0" collapsed="false">
      <c r="B14" s="3" t="s">
        <v>9</v>
      </c>
      <c r="C14" s="3"/>
    </row>
    <row r="15" customFormat="false" ht="43.5" hidden="false" customHeight="true" outlineLevel="0" collapsed="false">
      <c r="B15" s="4" t="s">
        <v>10</v>
      </c>
      <c r="C15" s="4"/>
    </row>
    <row r="16" customFormat="false" ht="43.5" hidden="false" customHeight="true" outlineLevel="0" collapsed="false">
      <c r="B16" s="4" t="s">
        <v>11</v>
      </c>
      <c r="C16" s="4"/>
    </row>
    <row r="17" customFormat="false" ht="43.5" hidden="false" customHeight="true" outlineLevel="0" collapsed="false">
      <c r="B17" s="4" t="s">
        <v>12</v>
      </c>
      <c r="C17" s="4"/>
    </row>
    <row r="18" customFormat="false" ht="43.5" hidden="false" customHeight="true" outlineLevel="0" collapsed="false">
      <c r="B18" s="4" t="s">
        <v>13</v>
      </c>
      <c r="C18" s="4"/>
    </row>
    <row r="20" customFormat="false" ht="21.75" hidden="false" customHeight="true" outlineLevel="0" collapsed="false">
      <c r="B20" s="3" t="s">
        <v>14</v>
      </c>
      <c r="C20" s="3"/>
    </row>
    <row r="21" customFormat="false" ht="75.75" hidden="false" customHeight="true" outlineLevel="0" collapsed="false">
      <c r="B21" s="4" t="s">
        <v>15</v>
      </c>
      <c r="C21" s="4"/>
    </row>
    <row r="23" customFormat="false" ht="21.75" hidden="false" customHeight="true" outlineLevel="0" collapsed="false">
      <c r="B23" s="5" t="s">
        <v>16</v>
      </c>
      <c r="C23" s="5"/>
    </row>
  </sheetData>
  <mergeCells count="17">
    <mergeCell ref="B2:C2"/>
    <mergeCell ref="B3:C3"/>
    <mergeCell ref="B5:C5"/>
    <mergeCell ref="B6:C6"/>
    <mergeCell ref="B8:C8"/>
    <mergeCell ref="B9:C9"/>
    <mergeCell ref="B10:C10"/>
    <mergeCell ref="B11:C11"/>
    <mergeCell ref="B12:C12"/>
    <mergeCell ref="B14:C14"/>
    <mergeCell ref="B15:C15"/>
    <mergeCell ref="B16:C16"/>
    <mergeCell ref="B17:C17"/>
    <mergeCell ref="B18:C18"/>
    <mergeCell ref="B20:C20"/>
    <mergeCell ref="B21:C21"/>
    <mergeCell ref="B23:C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A44"/>
    <pageSetUpPr fitToPage="true"/>
  </sheetPr>
  <dimension ref="B2:I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3"/>
    <col collapsed="false" customWidth="true" hidden="false" outlineLevel="0" max="3" min="3" style="0" width="30"/>
    <col collapsed="false" customWidth="true" hidden="false" outlineLevel="0" max="4" min="4" style="0" width="22"/>
    <col collapsed="false" customWidth="true" hidden="false" outlineLevel="0" max="5" min="5" style="0" width="18"/>
    <col collapsed="false" customWidth="true" hidden="false" outlineLevel="0" max="7" min="6" style="0" width="14"/>
    <col collapsed="false" customWidth="true" hidden="false" outlineLevel="0" max="9" min="8" style="0" width="16"/>
    <col collapsed="false" customWidth="true" hidden="false" outlineLevel="0" max="10" min="10" style="0" width="2.5"/>
  </cols>
  <sheetData>
    <row r="2" customFormat="false" ht="39.75" hidden="false" customHeight="true" outlineLevel="0" collapsed="false">
      <c r="B2" s="1" t="s">
        <v>17</v>
      </c>
      <c r="C2" s="1"/>
      <c r="D2" s="1"/>
      <c r="E2" s="1"/>
      <c r="F2" s="1"/>
      <c r="G2" s="1"/>
      <c r="H2" s="1"/>
      <c r="I2" s="1"/>
    </row>
    <row r="3" customFormat="false" ht="19.5" hidden="false" customHeight="true" outlineLevel="0" collapsed="false">
      <c r="B3" s="2" t="s">
        <v>18</v>
      </c>
      <c r="C3" s="2"/>
      <c r="D3" s="2"/>
      <c r="E3" s="2"/>
      <c r="F3" s="2"/>
      <c r="G3" s="2"/>
      <c r="H3" s="2"/>
      <c r="I3" s="2"/>
    </row>
    <row r="5" customFormat="false" ht="19.5" hidden="false" customHeight="true" outlineLevel="0" collapsed="false">
      <c r="B5" s="6" t="s">
        <v>19</v>
      </c>
      <c r="C5" s="7" t="s">
        <v>20</v>
      </c>
      <c r="D5" s="7"/>
      <c r="E5" s="6" t="s">
        <v>21</v>
      </c>
      <c r="F5" s="7" t="s">
        <v>22</v>
      </c>
      <c r="G5" s="7"/>
      <c r="H5" s="6" t="s">
        <v>23</v>
      </c>
      <c r="I5" s="8" t="s">
        <v>24</v>
      </c>
    </row>
    <row r="6" customFormat="false" ht="19.5" hidden="false" customHeight="true" outlineLevel="0" collapsed="false">
      <c r="B6" s="6" t="s">
        <v>25</v>
      </c>
      <c r="C6" s="7" t="s">
        <v>26</v>
      </c>
      <c r="D6" s="7"/>
      <c r="E6" s="6" t="s">
        <v>27</v>
      </c>
      <c r="F6" s="7" t="s">
        <v>28</v>
      </c>
      <c r="G6" s="7"/>
      <c r="H6" s="6" t="s">
        <v>29</v>
      </c>
      <c r="I6" s="9" t="n">
        <v>500</v>
      </c>
    </row>
    <row r="8" customFormat="false" ht="30" hidden="false" customHeight="true" outlineLevel="0" collapsed="false">
      <c r="B8" s="10" t="s">
        <v>30</v>
      </c>
      <c r="C8" s="10" t="s">
        <v>31</v>
      </c>
      <c r="D8" s="10" t="s">
        <v>32</v>
      </c>
      <c r="E8" s="10" t="s">
        <v>33</v>
      </c>
      <c r="F8" s="10" t="s">
        <v>34</v>
      </c>
      <c r="G8" s="10" t="s">
        <v>35</v>
      </c>
      <c r="H8" s="10" t="s">
        <v>36</v>
      </c>
      <c r="I8" s="10" t="s">
        <v>37</v>
      </c>
    </row>
    <row r="9" customFormat="false" ht="18.75" hidden="false" customHeight="true" outlineLevel="0" collapsed="false">
      <c r="B9" s="11" t="n">
        <v>46391</v>
      </c>
      <c r="C9" s="12" t="s">
        <v>38</v>
      </c>
      <c r="D9" s="12" t="s">
        <v>39</v>
      </c>
      <c r="E9" s="12" t="s">
        <v>40</v>
      </c>
      <c r="F9" s="13" t="n">
        <v>120.5</v>
      </c>
      <c r="G9" s="13"/>
      <c r="H9" s="14" t="n">
        <f aca="false">IF(AND(F9="",G9=""),"",$I$6+SUM($F$9:F9)-SUM($G$9:G9))</f>
        <v>620.5</v>
      </c>
      <c r="I9" s="15" t="s">
        <v>41</v>
      </c>
    </row>
    <row r="10" customFormat="false" ht="18.75" hidden="false" customHeight="true" outlineLevel="0" collapsed="false">
      <c r="B10" s="16" t="n">
        <v>46391</v>
      </c>
      <c r="C10" s="17" t="s">
        <v>38</v>
      </c>
      <c r="D10" s="17" t="s">
        <v>39</v>
      </c>
      <c r="E10" s="17" t="s">
        <v>42</v>
      </c>
      <c r="F10" s="18" t="n">
        <v>340</v>
      </c>
      <c r="G10" s="18"/>
      <c r="H10" s="19" t="n">
        <f aca="false">IF(AND(F10="",G10=""),"",$I$6+SUM($F$9:F10)-SUM($G$9:G10))</f>
        <v>960.5</v>
      </c>
      <c r="I10" s="20" t="s">
        <v>41</v>
      </c>
    </row>
    <row r="11" customFormat="false" ht="18.75" hidden="false" customHeight="true" outlineLevel="0" collapsed="false">
      <c r="B11" s="11" t="n">
        <v>46391</v>
      </c>
      <c r="C11" s="12" t="s">
        <v>43</v>
      </c>
      <c r="D11" s="12" t="s">
        <v>44</v>
      </c>
      <c r="E11" s="12" t="s">
        <v>40</v>
      </c>
      <c r="F11" s="13"/>
      <c r="G11" s="13" t="n">
        <v>45.9</v>
      </c>
      <c r="H11" s="14" t="n">
        <f aca="false">IF(AND(F11="",G11=""),"",$I$6+SUM($F$9:F11)-SUM($G$9:G11))</f>
        <v>914.6</v>
      </c>
      <c r="I11" s="15" t="s">
        <v>45</v>
      </c>
    </row>
    <row r="12" customFormat="false" ht="18.75" hidden="false" customHeight="true" outlineLevel="0" collapsed="false">
      <c r="B12" s="16" t="n">
        <v>46391</v>
      </c>
      <c r="C12" s="17" t="s">
        <v>46</v>
      </c>
      <c r="D12" s="17" t="s">
        <v>47</v>
      </c>
      <c r="E12" s="17" t="s">
        <v>40</v>
      </c>
      <c r="F12" s="18" t="n">
        <v>80</v>
      </c>
      <c r="G12" s="18"/>
      <c r="H12" s="19" t="n">
        <f aca="false">IF(AND(F12="",G12=""),"",$I$6+SUM($F$9:F12)-SUM($G$9:G12))</f>
        <v>994.6</v>
      </c>
      <c r="I12" s="20" t="s">
        <v>48</v>
      </c>
    </row>
    <row r="13" customFormat="false" ht="18.75" hidden="false" customHeight="true" outlineLevel="0" collapsed="false">
      <c r="B13" s="11" t="n">
        <v>46391</v>
      </c>
      <c r="C13" s="12" t="s">
        <v>49</v>
      </c>
      <c r="D13" s="12" t="s">
        <v>50</v>
      </c>
      <c r="E13" s="12" t="s">
        <v>51</v>
      </c>
      <c r="F13" s="13"/>
      <c r="G13" s="13" t="n">
        <v>210</v>
      </c>
      <c r="H13" s="14" t="n">
        <f aca="false">IF(AND(F13="",G13=""),"",$I$6+SUM($F$9:F13)-SUM($G$9:G13))</f>
        <v>784.6</v>
      </c>
      <c r="I13" s="15" t="s">
        <v>52</v>
      </c>
    </row>
    <row r="14" customFormat="false" ht="18.75" hidden="false" customHeight="true" outlineLevel="0" collapsed="false">
      <c r="B14" s="16" t="n">
        <v>46392</v>
      </c>
      <c r="C14" s="17" t="s">
        <v>38</v>
      </c>
      <c r="D14" s="17" t="s">
        <v>39</v>
      </c>
      <c r="E14" s="17" t="s">
        <v>40</v>
      </c>
      <c r="F14" s="18" t="n">
        <v>95</v>
      </c>
      <c r="G14" s="18"/>
      <c r="H14" s="19" t="n">
        <f aca="false">IF(AND(F14="",G14=""),"",$I$6+SUM($F$9:F14)-SUM($G$9:G14))</f>
        <v>879.6</v>
      </c>
      <c r="I14" s="20" t="s">
        <v>53</v>
      </c>
    </row>
    <row r="15" customFormat="false" ht="18.75" hidden="false" customHeight="true" outlineLevel="0" collapsed="false">
      <c r="B15" s="11" t="n">
        <v>46392</v>
      </c>
      <c r="C15" s="12" t="s">
        <v>38</v>
      </c>
      <c r="D15" s="12" t="s">
        <v>39</v>
      </c>
      <c r="E15" s="12" t="s">
        <v>42</v>
      </c>
      <c r="F15" s="13" t="n">
        <v>260</v>
      </c>
      <c r="G15" s="13"/>
      <c r="H15" s="14" t="n">
        <f aca="false">IF(AND(F15="",G15=""),"",$I$6+SUM($F$9:F15)-SUM($G$9:G15))</f>
        <v>1139.6</v>
      </c>
      <c r="I15" s="15" t="s">
        <v>53</v>
      </c>
    </row>
    <row r="16" customFormat="false" ht="18.75" hidden="false" customHeight="true" outlineLevel="0" collapsed="false">
      <c r="B16" s="16" t="n">
        <v>46392</v>
      </c>
      <c r="C16" s="17" t="s">
        <v>54</v>
      </c>
      <c r="D16" s="17" t="s">
        <v>55</v>
      </c>
      <c r="E16" s="17" t="s">
        <v>40</v>
      </c>
      <c r="F16" s="18"/>
      <c r="G16" s="18" t="n">
        <v>35</v>
      </c>
      <c r="H16" s="19" t="n">
        <f aca="false">IF(AND(F16="",G16=""),"",$I$6+SUM($F$9:F16)-SUM($G$9:G16))</f>
        <v>1104.6</v>
      </c>
      <c r="I16" s="20" t="s">
        <v>56</v>
      </c>
    </row>
    <row r="17" customFormat="false" ht="18.75" hidden="false" customHeight="true" outlineLevel="0" collapsed="false">
      <c r="B17" s="11" t="n">
        <v>46392</v>
      </c>
      <c r="C17" s="12" t="s">
        <v>57</v>
      </c>
      <c r="D17" s="12" t="s">
        <v>57</v>
      </c>
      <c r="E17" s="12" t="s">
        <v>40</v>
      </c>
      <c r="F17" s="13"/>
      <c r="G17" s="13" t="n">
        <v>22.5</v>
      </c>
      <c r="H17" s="14" t="n">
        <f aca="false">IF(AND(F17="",G17=""),"",$I$6+SUM($F$9:F17)-SUM($G$9:G17))</f>
        <v>1082.1</v>
      </c>
      <c r="I17" s="15" t="s">
        <v>58</v>
      </c>
    </row>
    <row r="18" customFormat="false" ht="18.75" hidden="false" customHeight="true" outlineLevel="0" collapsed="false">
      <c r="B18" s="16" t="n">
        <v>46392</v>
      </c>
      <c r="C18" s="17" t="s">
        <v>59</v>
      </c>
      <c r="D18" s="17" t="s">
        <v>59</v>
      </c>
      <c r="E18" s="17" t="s">
        <v>40</v>
      </c>
      <c r="F18" s="18"/>
      <c r="G18" s="18" t="n">
        <v>300</v>
      </c>
      <c r="H18" s="19" t="n">
        <f aca="false">IF(AND(F18="",G18=""),"",$I$6+SUM($F$9:F18)-SUM($G$9:G18))</f>
        <v>782.1</v>
      </c>
      <c r="I18" s="20" t="s">
        <v>60</v>
      </c>
    </row>
    <row r="19" customFormat="false" ht="18.75" hidden="false" customHeight="true" outlineLevel="0" collapsed="false">
      <c r="B19" s="11" t="n">
        <v>46393</v>
      </c>
      <c r="C19" s="12" t="s">
        <v>38</v>
      </c>
      <c r="D19" s="12" t="s">
        <v>39</v>
      </c>
      <c r="E19" s="12" t="s">
        <v>40</v>
      </c>
      <c r="F19" s="13" t="n">
        <v>150.75</v>
      </c>
      <c r="G19" s="13"/>
      <c r="H19" s="14" t="n">
        <f aca="false">IF(AND(F19="",G19=""),"",$I$6+SUM($F$9:F19)-SUM($G$9:G19))</f>
        <v>932.85</v>
      </c>
      <c r="I19" s="15" t="s">
        <v>61</v>
      </c>
    </row>
    <row r="20" customFormat="false" ht="18.75" hidden="false" customHeight="true" outlineLevel="0" collapsed="false">
      <c r="B20" s="16" t="n">
        <v>46393</v>
      </c>
      <c r="C20" s="17" t="s">
        <v>38</v>
      </c>
      <c r="D20" s="17" t="s">
        <v>39</v>
      </c>
      <c r="E20" s="17" t="s">
        <v>42</v>
      </c>
      <c r="F20" s="18" t="n">
        <v>410.2</v>
      </c>
      <c r="G20" s="18"/>
      <c r="H20" s="19" t="n">
        <f aca="false">IF(AND(F20="",G20=""),"",$I$6+SUM($F$9:F20)-SUM($G$9:G20))</f>
        <v>1343.05</v>
      </c>
      <c r="I20" s="20" t="s">
        <v>61</v>
      </c>
    </row>
    <row r="21" customFormat="false" ht="18.75" hidden="false" customHeight="true" outlineLevel="0" collapsed="false">
      <c r="B21" s="11" t="n">
        <v>46393</v>
      </c>
      <c r="C21" s="12" t="s">
        <v>62</v>
      </c>
      <c r="D21" s="12" t="s">
        <v>44</v>
      </c>
      <c r="E21" s="12" t="s">
        <v>40</v>
      </c>
      <c r="F21" s="13"/>
      <c r="G21" s="13" t="n">
        <v>60</v>
      </c>
      <c r="H21" s="14" t="n">
        <f aca="false">IF(AND(F21="",G21=""),"",$I$6+SUM($F$9:F21)-SUM($G$9:G21))</f>
        <v>1283.05</v>
      </c>
      <c r="I21" s="15" t="s">
        <v>63</v>
      </c>
    </row>
    <row r="22" customFormat="false" ht="18.75" hidden="false" customHeight="true" outlineLevel="0" collapsed="false">
      <c r="B22" s="16" t="n">
        <v>46393</v>
      </c>
      <c r="C22" s="17" t="s">
        <v>64</v>
      </c>
      <c r="D22" s="17" t="s">
        <v>47</v>
      </c>
      <c r="E22" s="17" t="s">
        <v>40</v>
      </c>
      <c r="F22" s="18" t="n">
        <v>40</v>
      </c>
      <c r="G22" s="18"/>
      <c r="H22" s="19" t="n">
        <f aca="false">IF(AND(F22="",G22=""),"",$I$6+SUM($F$9:F22)-SUM($G$9:G22))</f>
        <v>1323.05</v>
      </c>
      <c r="I22" s="20" t="s">
        <v>65</v>
      </c>
    </row>
    <row r="23" customFormat="false" ht="18.75" hidden="false" customHeight="true" outlineLevel="0" collapsed="false">
      <c r="B23" s="11" t="n">
        <v>46393</v>
      </c>
      <c r="C23" s="12" t="s">
        <v>66</v>
      </c>
      <c r="D23" s="12" t="s">
        <v>55</v>
      </c>
      <c r="E23" s="12" t="s">
        <v>42</v>
      </c>
      <c r="F23" s="13"/>
      <c r="G23" s="13" t="n">
        <v>55.3</v>
      </c>
      <c r="H23" s="14" t="n">
        <f aca="false">IF(AND(F23="",G23=""),"",$I$6+SUM($F$9:F23)-SUM($G$9:G23))</f>
        <v>1267.75</v>
      </c>
      <c r="I23" s="15" t="s">
        <v>67</v>
      </c>
    </row>
    <row r="24" customFormat="false" ht="18.75" hidden="false" customHeight="true" outlineLevel="0" collapsed="false">
      <c r="B24" s="16"/>
      <c r="C24" s="17"/>
      <c r="D24" s="17"/>
      <c r="E24" s="17"/>
      <c r="F24" s="18"/>
      <c r="G24" s="18"/>
      <c r="H24" s="19" t="str">
        <f aca="false">IF(AND(F24="",G24=""),"",$I$6+SUM($F$9:F24)-SUM($G$9:G24))</f>
        <v/>
      </c>
      <c r="I24" s="20"/>
    </row>
    <row r="25" customFormat="false" ht="18.75" hidden="false" customHeight="true" outlineLevel="0" collapsed="false">
      <c r="B25" s="11"/>
      <c r="C25" s="12"/>
      <c r="D25" s="12"/>
      <c r="E25" s="12"/>
      <c r="F25" s="13"/>
      <c r="G25" s="13"/>
      <c r="H25" s="14" t="str">
        <f aca="false">IF(AND(F25="",G25=""),"",$I$6+SUM($F$9:F25)-SUM($G$9:G25))</f>
        <v/>
      </c>
      <c r="I25" s="15"/>
    </row>
    <row r="26" customFormat="false" ht="18.75" hidden="false" customHeight="true" outlineLevel="0" collapsed="false">
      <c r="B26" s="16"/>
      <c r="C26" s="17"/>
      <c r="D26" s="17"/>
      <c r="E26" s="17"/>
      <c r="F26" s="18"/>
      <c r="G26" s="18"/>
      <c r="H26" s="19" t="str">
        <f aca="false">IF(AND(F26="",G26=""),"",$I$6+SUM($F$9:F26)-SUM($G$9:G26))</f>
        <v/>
      </c>
      <c r="I26" s="20"/>
    </row>
    <row r="27" customFormat="false" ht="18.75" hidden="false" customHeight="true" outlineLevel="0" collapsed="false">
      <c r="B27" s="11"/>
      <c r="C27" s="12"/>
      <c r="D27" s="12"/>
      <c r="E27" s="12"/>
      <c r="F27" s="13"/>
      <c r="G27" s="13"/>
      <c r="H27" s="14" t="str">
        <f aca="false">IF(AND(F27="",G27=""),"",$I$6+SUM($F$9:F27)-SUM($G$9:G27))</f>
        <v/>
      </c>
      <c r="I27" s="15"/>
    </row>
    <row r="28" customFormat="false" ht="18.75" hidden="false" customHeight="true" outlineLevel="0" collapsed="false">
      <c r="B28" s="16"/>
      <c r="C28" s="17"/>
      <c r="D28" s="17"/>
      <c r="E28" s="17"/>
      <c r="F28" s="18"/>
      <c r="G28" s="18"/>
      <c r="H28" s="19" t="str">
        <f aca="false">IF(AND(F28="",G28=""),"",$I$6+SUM($F$9:F28)-SUM($G$9:G28))</f>
        <v/>
      </c>
      <c r="I28" s="20"/>
    </row>
    <row r="29" customFormat="false" ht="18.75" hidden="false" customHeight="true" outlineLevel="0" collapsed="false">
      <c r="B29" s="11"/>
      <c r="C29" s="12"/>
      <c r="D29" s="12"/>
      <c r="E29" s="12"/>
      <c r="F29" s="13"/>
      <c r="G29" s="13"/>
      <c r="H29" s="14" t="str">
        <f aca="false">IF(AND(F29="",G29=""),"",$I$6+SUM($F$9:F29)-SUM($G$9:G29))</f>
        <v/>
      </c>
      <c r="I29" s="15"/>
    </row>
    <row r="30" customFormat="false" ht="18.75" hidden="false" customHeight="true" outlineLevel="0" collapsed="false">
      <c r="B30" s="16"/>
      <c r="C30" s="17"/>
      <c r="D30" s="17"/>
      <c r="E30" s="17"/>
      <c r="F30" s="18"/>
      <c r="G30" s="18"/>
      <c r="H30" s="19" t="str">
        <f aca="false">IF(AND(F30="",G30=""),"",$I$6+SUM($F$9:F30)-SUM($G$9:G30))</f>
        <v/>
      </c>
      <c r="I30" s="20"/>
    </row>
    <row r="31" customFormat="false" ht="18.75" hidden="false" customHeight="true" outlineLevel="0" collapsed="false">
      <c r="B31" s="11"/>
      <c r="C31" s="12"/>
      <c r="D31" s="12"/>
      <c r="E31" s="12"/>
      <c r="F31" s="13"/>
      <c r="G31" s="13"/>
      <c r="H31" s="14" t="str">
        <f aca="false">IF(AND(F31="",G31=""),"",$I$6+SUM($F$9:F31)-SUM($G$9:G31))</f>
        <v/>
      </c>
      <c r="I31" s="15"/>
    </row>
    <row r="32" customFormat="false" ht="18.75" hidden="false" customHeight="true" outlineLevel="0" collapsed="false">
      <c r="B32" s="16"/>
      <c r="C32" s="17"/>
      <c r="D32" s="17"/>
      <c r="E32" s="17"/>
      <c r="F32" s="18"/>
      <c r="G32" s="18"/>
      <c r="H32" s="19" t="str">
        <f aca="false">IF(AND(F32="",G32=""),"",$I$6+SUM($F$9:F32)-SUM($G$9:G32))</f>
        <v/>
      </c>
      <c r="I32" s="20"/>
    </row>
    <row r="33" customFormat="false" ht="18.75" hidden="false" customHeight="true" outlineLevel="0" collapsed="false">
      <c r="B33" s="11"/>
      <c r="C33" s="12"/>
      <c r="D33" s="12"/>
      <c r="E33" s="12"/>
      <c r="F33" s="13"/>
      <c r="G33" s="13"/>
      <c r="H33" s="14" t="str">
        <f aca="false">IF(AND(F33="",G33=""),"",$I$6+SUM($F$9:F33)-SUM($G$9:G33))</f>
        <v/>
      </c>
      <c r="I33" s="15"/>
    </row>
    <row r="34" customFormat="false" ht="18.75" hidden="false" customHeight="true" outlineLevel="0" collapsed="false">
      <c r="B34" s="16"/>
      <c r="C34" s="17"/>
      <c r="D34" s="17"/>
      <c r="E34" s="17"/>
      <c r="F34" s="18"/>
      <c r="G34" s="18"/>
      <c r="H34" s="19" t="str">
        <f aca="false">IF(AND(F34="",G34=""),"",$I$6+SUM($F$9:F34)-SUM($G$9:G34))</f>
        <v/>
      </c>
      <c r="I34" s="20"/>
    </row>
    <row r="35" customFormat="false" ht="18.75" hidden="false" customHeight="true" outlineLevel="0" collapsed="false">
      <c r="B35" s="11"/>
      <c r="C35" s="12"/>
      <c r="D35" s="12"/>
      <c r="E35" s="12"/>
      <c r="F35" s="13"/>
      <c r="G35" s="13"/>
      <c r="H35" s="14" t="str">
        <f aca="false">IF(AND(F35="",G35=""),"",$I$6+SUM($F$9:F35)-SUM($G$9:G35))</f>
        <v/>
      </c>
      <c r="I35" s="15"/>
    </row>
    <row r="36" customFormat="false" ht="18.75" hidden="false" customHeight="true" outlineLevel="0" collapsed="false">
      <c r="B36" s="16"/>
      <c r="C36" s="17"/>
      <c r="D36" s="17"/>
      <c r="E36" s="17"/>
      <c r="F36" s="18"/>
      <c r="G36" s="18"/>
      <c r="H36" s="19" t="str">
        <f aca="false">IF(AND(F36="",G36=""),"",$I$6+SUM($F$9:F36)-SUM($G$9:G36))</f>
        <v/>
      </c>
      <c r="I36" s="20"/>
    </row>
    <row r="37" customFormat="false" ht="18.75" hidden="false" customHeight="true" outlineLevel="0" collapsed="false">
      <c r="B37" s="11"/>
      <c r="C37" s="12"/>
      <c r="D37" s="12"/>
      <c r="E37" s="12"/>
      <c r="F37" s="13"/>
      <c r="G37" s="13"/>
      <c r="H37" s="14" t="str">
        <f aca="false">IF(AND(F37="",G37=""),"",$I$6+SUM($F$9:F37)-SUM($G$9:G37))</f>
        <v/>
      </c>
      <c r="I37" s="15"/>
    </row>
    <row r="38" customFormat="false" ht="18.75" hidden="false" customHeight="true" outlineLevel="0" collapsed="false">
      <c r="B38" s="16"/>
      <c r="C38" s="17"/>
      <c r="D38" s="17"/>
      <c r="E38" s="17"/>
      <c r="F38" s="18"/>
      <c r="G38" s="18"/>
      <c r="H38" s="19" t="str">
        <f aca="false">IF(AND(F38="",G38=""),"",$I$6+SUM($F$9:F38)-SUM($G$9:G38))</f>
        <v/>
      </c>
      <c r="I38" s="20"/>
    </row>
    <row r="39" customFormat="false" ht="18.75" hidden="false" customHeight="true" outlineLevel="0" collapsed="false">
      <c r="B39" s="11"/>
      <c r="C39" s="12"/>
      <c r="D39" s="12"/>
      <c r="E39" s="12"/>
      <c r="F39" s="13"/>
      <c r="G39" s="13"/>
      <c r="H39" s="14" t="str">
        <f aca="false">IF(AND(F39="",G39=""),"",$I$6+SUM($F$9:F39)-SUM($G$9:G39))</f>
        <v/>
      </c>
      <c r="I39" s="15"/>
    </row>
    <row r="40" customFormat="false" ht="18.75" hidden="false" customHeight="true" outlineLevel="0" collapsed="false">
      <c r="B40" s="16"/>
      <c r="C40" s="17"/>
      <c r="D40" s="17"/>
      <c r="E40" s="17"/>
      <c r="F40" s="18"/>
      <c r="G40" s="18"/>
      <c r="H40" s="19" t="str">
        <f aca="false">IF(AND(F40="",G40=""),"",$I$6+SUM($F$9:F40)-SUM($G$9:G40))</f>
        <v/>
      </c>
      <c r="I40" s="20"/>
    </row>
    <row r="41" customFormat="false" ht="18.75" hidden="false" customHeight="true" outlineLevel="0" collapsed="false">
      <c r="B41" s="11"/>
      <c r="C41" s="12"/>
      <c r="D41" s="12"/>
      <c r="E41" s="12"/>
      <c r="F41" s="13"/>
      <c r="G41" s="13"/>
      <c r="H41" s="14" t="str">
        <f aca="false">IF(AND(F41="",G41=""),"",$I$6+SUM($F$9:F41)-SUM($G$9:G41))</f>
        <v/>
      </c>
      <c r="I41" s="15"/>
    </row>
    <row r="42" customFormat="false" ht="18.75" hidden="false" customHeight="true" outlineLevel="0" collapsed="false">
      <c r="B42" s="16"/>
      <c r="C42" s="17"/>
      <c r="D42" s="17"/>
      <c r="E42" s="17"/>
      <c r="F42" s="18"/>
      <c r="G42" s="18"/>
      <c r="H42" s="19" t="str">
        <f aca="false">IF(AND(F42="",G42=""),"",$I$6+SUM($F$9:F42)-SUM($G$9:G42))</f>
        <v/>
      </c>
      <c r="I42" s="20"/>
    </row>
    <row r="43" customFormat="false" ht="18.75" hidden="false" customHeight="true" outlineLevel="0" collapsed="false">
      <c r="B43" s="11"/>
      <c r="C43" s="12"/>
      <c r="D43" s="12"/>
      <c r="E43" s="12"/>
      <c r="F43" s="13"/>
      <c r="G43" s="13"/>
      <c r="H43" s="14" t="str">
        <f aca="false">IF(AND(F43="",G43=""),"",$I$6+SUM($F$9:F43)-SUM($G$9:G43))</f>
        <v/>
      </c>
      <c r="I43" s="15"/>
    </row>
    <row r="44" customFormat="false" ht="18.75" hidden="false" customHeight="true" outlineLevel="0" collapsed="false">
      <c r="B44" s="16"/>
      <c r="C44" s="17"/>
      <c r="D44" s="17"/>
      <c r="E44" s="17"/>
      <c r="F44" s="18"/>
      <c r="G44" s="18"/>
      <c r="H44" s="19" t="str">
        <f aca="false">IF(AND(F44="",G44=""),"",$I$6+SUM($F$9:F44)-SUM($G$9:G44))</f>
        <v/>
      </c>
      <c r="I44" s="20"/>
    </row>
    <row r="45" customFormat="false" ht="18.75" hidden="false" customHeight="true" outlineLevel="0" collapsed="false">
      <c r="B45" s="11"/>
      <c r="C45" s="12"/>
      <c r="D45" s="12"/>
      <c r="E45" s="12"/>
      <c r="F45" s="13"/>
      <c r="G45" s="13"/>
      <c r="H45" s="14" t="str">
        <f aca="false">IF(AND(F45="",G45=""),"",$I$6+SUM($F$9:F45)-SUM($G$9:G45))</f>
        <v/>
      </c>
      <c r="I45" s="15"/>
    </row>
    <row r="46" customFormat="false" ht="18.75" hidden="false" customHeight="true" outlineLevel="0" collapsed="false">
      <c r="B46" s="16"/>
      <c r="C46" s="17"/>
      <c r="D46" s="17"/>
      <c r="E46" s="17"/>
      <c r="F46" s="18"/>
      <c r="G46" s="18"/>
      <c r="H46" s="19" t="str">
        <f aca="false">IF(AND(F46="",G46=""),"",$I$6+SUM($F$9:F46)-SUM($G$9:G46))</f>
        <v/>
      </c>
      <c r="I46" s="20"/>
    </row>
    <row r="47" customFormat="false" ht="18.75" hidden="false" customHeight="true" outlineLevel="0" collapsed="false">
      <c r="B47" s="11"/>
      <c r="C47" s="12"/>
      <c r="D47" s="12"/>
      <c r="E47" s="12"/>
      <c r="F47" s="13"/>
      <c r="G47" s="13"/>
      <c r="H47" s="14" t="str">
        <f aca="false">IF(AND(F47="",G47=""),"",$I$6+SUM($F$9:F47)-SUM($G$9:G47))</f>
        <v/>
      </c>
      <c r="I47" s="15"/>
    </row>
    <row r="48" customFormat="false" ht="18.75" hidden="false" customHeight="true" outlineLevel="0" collapsed="false">
      <c r="B48" s="16"/>
      <c r="C48" s="17"/>
      <c r="D48" s="17"/>
      <c r="E48" s="17"/>
      <c r="F48" s="18"/>
      <c r="G48" s="18"/>
      <c r="H48" s="19" t="str">
        <f aca="false">IF(AND(F48="",G48=""),"",$I$6+SUM($F$9:F48)-SUM($G$9:G48))</f>
        <v/>
      </c>
      <c r="I48" s="20"/>
    </row>
    <row r="49" customFormat="false" ht="25.5" hidden="false" customHeight="true" outlineLevel="0" collapsed="false">
      <c r="B49" s="21" t="s">
        <v>68</v>
      </c>
      <c r="C49" s="21"/>
      <c r="D49" s="21"/>
      <c r="E49" s="21"/>
      <c r="F49" s="22" t="n">
        <f aca="false">SUM(F9:F48)</f>
        <v>1496.45</v>
      </c>
      <c r="G49" s="22" t="n">
        <f aca="false">SUM(G9:G48)</f>
        <v>728.7</v>
      </c>
      <c r="H49" s="22" t="n">
        <f aca="false">$I$6+F49-G49</f>
        <v>1267.75</v>
      </c>
      <c r="I49" s="23"/>
    </row>
  </sheetData>
  <mergeCells count="7">
    <mergeCell ref="B2:I2"/>
    <mergeCell ref="B3:I3"/>
    <mergeCell ref="C5:D5"/>
    <mergeCell ref="F5:G5"/>
    <mergeCell ref="C6:D6"/>
    <mergeCell ref="F6:G6"/>
    <mergeCell ref="B49:E49"/>
  </mergeCells>
  <conditionalFormatting sqref="F9:F48">
    <cfRule type="cellIs" priority="2" operator="greaterThan" aboveAverage="0" equalAverage="0" bottom="0" percent="0" rank="0" text="" dxfId="0">
      <formula>0</formula>
    </cfRule>
  </conditionalFormatting>
  <conditionalFormatting sqref="G9:G48">
    <cfRule type="cellIs" priority="3" operator="greaterThan" aboveAverage="0" equalAverage="0" bottom="0" percent="0" rank="0" text="" dxfId="1">
      <formula>0</formula>
    </cfRule>
  </conditionalFormatting>
  <conditionalFormatting sqref="H9:H48">
    <cfRule type="cellIs" priority="4" operator="lessThan" aboveAverage="0" equalAverage="0" bottom="0" percent="0" rank="0" text="" dxfId="2">
      <formula>0</formula>
    </cfRule>
  </conditionalFormatting>
  <dataValidations count="4">
    <dataValidation allowBlank="true" errorStyle="stop" operator="between" showDropDown="false" showErrorMessage="false" showInputMessage="false" sqref="D9:D48" type="list">
      <formula1>Paramètres!$B$4:$B$18</formula1>
      <formula2>0</formula2>
    </dataValidation>
    <dataValidation allowBlank="true" errorStyle="stop" operator="between" showDropDown="false" showErrorMessage="false" showInputMessage="false" sqref="E9:E48" type="list">
      <formula1>Paramètres!$D$4:$D$8</formula1>
      <formula2>0</formula2>
    </dataValidation>
    <dataValidation allowBlank="true" error="Saisissez une date valide (à partir du 01/01/2027)." errorStyle="stop" errorTitle="Date invalide" operator="greaterThanOrEqual" showDropDown="false" showErrorMessage="true" showInputMessage="false" sqref="B9:B48" type="date">
      <formula1>2027-1-1</formula1>
      <formula2>0</formula2>
    </dataValidation>
    <dataValidation allowBlank="true" error="Le montant doit être positif." errorStyle="stop" errorTitle="Montant invalide" operator="greaterThanOrEqual" showDropDown="false" showErrorMessage="true" showInputMessage="false" sqref="F9:G48"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8E4E"/>
    <pageSetUpPr fitToPage="true"/>
  </sheetPr>
  <dimension ref="B2: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6"/>
    <col collapsed="false" customWidth="true" hidden="false" outlineLevel="0" max="3" min="3" style="0" width="16"/>
    <col collapsed="false" customWidth="true" hidden="false" outlineLevel="0" max="4" min="4" style="0" width="4"/>
    <col collapsed="false" customWidth="true" hidden="false" outlineLevel="0" max="5" min="5" style="0" width="20"/>
    <col collapsed="false" customWidth="true" hidden="false" outlineLevel="0" max="7" min="6" style="0" width="12"/>
    <col collapsed="false" customWidth="true" hidden="false" outlineLevel="0" max="8" min="8" style="0" width="14"/>
    <col collapsed="false" customWidth="true" hidden="false" outlineLevel="0" max="9" min="9" style="0" width="2.5"/>
  </cols>
  <sheetData>
    <row r="2" customFormat="false" ht="39.75" hidden="false" customHeight="true" outlineLevel="0" collapsed="false">
      <c r="B2" s="1" t="s">
        <v>69</v>
      </c>
      <c r="C2" s="1"/>
      <c r="D2" s="1"/>
      <c r="E2" s="1"/>
      <c r="F2" s="1"/>
      <c r="G2" s="1"/>
      <c r="H2" s="1"/>
    </row>
    <row r="3" customFormat="false" ht="19.5" hidden="false" customHeight="true" outlineLevel="0" collapsed="false">
      <c r="B3" s="2" t="s">
        <v>70</v>
      </c>
      <c r="C3" s="2"/>
      <c r="D3" s="2"/>
      <c r="E3" s="2"/>
      <c r="F3" s="2"/>
      <c r="G3" s="2"/>
      <c r="H3" s="2"/>
    </row>
    <row r="5" customFormat="false" ht="19.5" hidden="false" customHeight="true" outlineLevel="0" collapsed="false">
      <c r="B5" s="6" t="s">
        <v>71</v>
      </c>
      <c r="C5" s="24" t="n">
        <v>46393</v>
      </c>
      <c r="E5" s="6" t="s">
        <v>72</v>
      </c>
      <c r="F5" s="7" t="s">
        <v>28</v>
      </c>
      <c r="G5" s="7"/>
      <c r="H5" s="7"/>
    </row>
    <row r="6" customFormat="false" ht="19.5" hidden="false" customHeight="true" outlineLevel="0" collapsed="false">
      <c r="B6" s="6" t="s">
        <v>21</v>
      </c>
      <c r="C6" s="7" t="s">
        <v>22</v>
      </c>
      <c r="E6" s="6" t="s">
        <v>73</v>
      </c>
      <c r="F6" s="7" t="s">
        <v>61</v>
      </c>
      <c r="G6" s="7"/>
      <c r="H6" s="7"/>
    </row>
    <row r="8" customFormat="false" ht="21.75" hidden="false" customHeight="true" outlineLevel="0" collapsed="false">
      <c r="B8" s="25" t="s">
        <v>74</v>
      </c>
      <c r="C8" s="25"/>
      <c r="E8" s="26" t="s">
        <v>75</v>
      </c>
      <c r="F8" s="26"/>
      <c r="G8" s="26"/>
      <c r="H8" s="26"/>
    </row>
    <row r="9" customFormat="false" ht="25.5" hidden="false" customHeight="true" outlineLevel="0" collapsed="false">
      <c r="B9" s="27" t="s">
        <v>76</v>
      </c>
      <c r="C9" s="28" t="n">
        <v>150</v>
      </c>
      <c r="E9" s="10" t="s">
        <v>77</v>
      </c>
      <c r="F9" s="10" t="s">
        <v>78</v>
      </c>
      <c r="G9" s="10" t="s">
        <v>79</v>
      </c>
      <c r="H9" s="10" t="s">
        <v>80</v>
      </c>
    </row>
    <row r="10" customFormat="false" ht="16.5" hidden="false" customHeight="true" outlineLevel="0" collapsed="false">
      <c r="B10" s="27" t="s">
        <v>81</v>
      </c>
      <c r="C10" s="29" t="n">
        <f aca="false">SUMIFS(JRecette,JDate,$C$5,JMode,"Espèces")</f>
        <v>190.75</v>
      </c>
      <c r="E10" s="30" t="s">
        <v>82</v>
      </c>
      <c r="F10" s="31" t="n">
        <v>500</v>
      </c>
      <c r="G10" s="32" t="n">
        <v>0</v>
      </c>
      <c r="H10" s="31" t="n">
        <f aca="false">F10*G10</f>
        <v>0</v>
      </c>
    </row>
    <row r="11" customFormat="false" ht="16.5" hidden="false" customHeight="true" outlineLevel="0" collapsed="false">
      <c r="B11" s="27" t="s">
        <v>83</v>
      </c>
      <c r="C11" s="29" t="n">
        <f aca="false">SUMIFS(JDepense,JDate,$C$5,JMode,"Espèces")</f>
        <v>60</v>
      </c>
      <c r="E11" s="33" t="s">
        <v>84</v>
      </c>
      <c r="F11" s="34" t="n">
        <v>200</v>
      </c>
      <c r="G11" s="32" t="n">
        <v>0</v>
      </c>
      <c r="H11" s="34" t="n">
        <f aca="false">F11*G11</f>
        <v>0</v>
      </c>
    </row>
    <row r="12" customFormat="false" ht="16.5" hidden="false" customHeight="true" outlineLevel="0" collapsed="false">
      <c r="B12" s="35" t="s">
        <v>85</v>
      </c>
      <c r="C12" s="36" t="n">
        <f aca="false">$C$9+C10-C11</f>
        <v>280.75</v>
      </c>
      <c r="E12" s="30" t="s">
        <v>86</v>
      </c>
      <c r="F12" s="31" t="n">
        <v>100</v>
      </c>
      <c r="G12" s="32" t="n">
        <v>1</v>
      </c>
      <c r="H12" s="31" t="n">
        <f aca="false">F12*G12</f>
        <v>100</v>
      </c>
    </row>
    <row r="13" customFormat="false" ht="16.5" hidden="false" customHeight="true" outlineLevel="0" collapsed="false">
      <c r="E13" s="33" t="s">
        <v>87</v>
      </c>
      <c r="F13" s="34" t="n">
        <v>50</v>
      </c>
      <c r="G13" s="32" t="n">
        <v>2</v>
      </c>
      <c r="H13" s="34" t="n">
        <f aca="false">F13*G13</f>
        <v>100</v>
      </c>
    </row>
    <row r="14" customFormat="false" ht="16.5" hidden="false" customHeight="true" outlineLevel="0" collapsed="false">
      <c r="B14" s="37" t="s">
        <v>88</v>
      </c>
      <c r="C14" s="37"/>
      <c r="E14" s="30" t="s">
        <v>89</v>
      </c>
      <c r="F14" s="31" t="n">
        <v>20</v>
      </c>
      <c r="G14" s="32" t="n">
        <v>3</v>
      </c>
      <c r="H14" s="31" t="n">
        <f aca="false">F14*G14</f>
        <v>60</v>
      </c>
    </row>
    <row r="15" customFormat="false" ht="16.5" hidden="false" customHeight="true" outlineLevel="0" collapsed="false">
      <c r="B15" s="27" t="s">
        <v>40</v>
      </c>
      <c r="C15" s="38" t="n">
        <f aca="false">SUMIFS(JRecette,JDate,$C$5,JMode,"Espèces")</f>
        <v>190.75</v>
      </c>
      <c r="E15" s="33" t="s">
        <v>90</v>
      </c>
      <c r="F15" s="34" t="n">
        <v>10</v>
      </c>
      <c r="G15" s="32" t="n">
        <v>1</v>
      </c>
      <c r="H15" s="34" t="n">
        <f aca="false">F15*G15</f>
        <v>10</v>
      </c>
    </row>
    <row r="16" customFormat="false" ht="16.5" hidden="false" customHeight="true" outlineLevel="0" collapsed="false">
      <c r="B16" s="27" t="s">
        <v>42</v>
      </c>
      <c r="C16" s="38" t="n">
        <f aca="false">SUMIFS(JRecette,JDate,$C$5,JMode,"Carte bancaire")</f>
        <v>410.2</v>
      </c>
      <c r="E16" s="30" t="s">
        <v>91</v>
      </c>
      <c r="F16" s="31" t="n">
        <v>5</v>
      </c>
      <c r="G16" s="32" t="n">
        <v>1</v>
      </c>
      <c r="H16" s="31" t="n">
        <f aca="false">F16*G16</f>
        <v>5</v>
      </c>
    </row>
    <row r="17" customFormat="false" ht="16.5" hidden="false" customHeight="true" outlineLevel="0" collapsed="false">
      <c r="B17" s="27" t="s">
        <v>51</v>
      </c>
      <c r="C17" s="38" t="n">
        <f aca="false">SUMIFS(JRecette,JDate,$C$5,JMode,"Chèque")</f>
        <v>0</v>
      </c>
      <c r="E17" s="33" t="s">
        <v>92</v>
      </c>
      <c r="F17" s="34" t="n">
        <v>2</v>
      </c>
      <c r="G17" s="32" t="n">
        <v>2</v>
      </c>
      <c r="H17" s="34" t="n">
        <f aca="false">F17*G17</f>
        <v>4</v>
      </c>
    </row>
    <row r="18" customFormat="false" ht="16.5" hidden="false" customHeight="true" outlineLevel="0" collapsed="false">
      <c r="B18" s="27" t="s">
        <v>93</v>
      </c>
      <c r="C18" s="38" t="n">
        <f aca="false">SUMIFS(JRecette,JDate,$C$5,JMode,"Virement")</f>
        <v>0</v>
      </c>
      <c r="E18" s="30" t="s">
        <v>94</v>
      </c>
      <c r="F18" s="31" t="n">
        <v>1</v>
      </c>
      <c r="G18" s="32" t="n">
        <v>1</v>
      </c>
      <c r="H18" s="31" t="n">
        <f aca="false">F18*G18</f>
        <v>1</v>
      </c>
    </row>
    <row r="19" customFormat="false" ht="16.5" hidden="false" customHeight="true" outlineLevel="0" collapsed="false">
      <c r="B19" s="35" t="s">
        <v>95</v>
      </c>
      <c r="C19" s="39" t="n">
        <f aca="false">SUM(C15:C18)</f>
        <v>600.95</v>
      </c>
      <c r="E19" s="33" t="s">
        <v>96</v>
      </c>
      <c r="F19" s="34" t="n">
        <v>0.5</v>
      </c>
      <c r="G19" s="32" t="n">
        <v>1</v>
      </c>
      <c r="H19" s="34" t="n">
        <f aca="false">F19*G19</f>
        <v>0.5</v>
      </c>
    </row>
    <row r="20" customFormat="false" ht="16.5" hidden="false" customHeight="true" outlineLevel="0" collapsed="false">
      <c r="E20" s="30" t="s">
        <v>97</v>
      </c>
      <c r="F20" s="31" t="n">
        <v>0.2</v>
      </c>
      <c r="G20" s="32" t="n">
        <v>1</v>
      </c>
      <c r="H20" s="31" t="n">
        <f aca="false">F20*G20</f>
        <v>0.2</v>
      </c>
    </row>
    <row r="21" customFormat="false" ht="16.5" hidden="false" customHeight="true" outlineLevel="0" collapsed="false">
      <c r="E21" s="33" t="s">
        <v>98</v>
      </c>
      <c r="F21" s="34" t="n">
        <v>0.1</v>
      </c>
      <c r="G21" s="32" t="n">
        <v>0</v>
      </c>
      <c r="H21" s="34" t="n">
        <f aca="false">F21*G21</f>
        <v>0</v>
      </c>
    </row>
    <row r="22" customFormat="false" ht="16.5" hidden="false" customHeight="true" outlineLevel="0" collapsed="false">
      <c r="E22" s="30" t="s">
        <v>99</v>
      </c>
      <c r="F22" s="31" t="n">
        <v>0.05</v>
      </c>
      <c r="G22" s="32" t="n">
        <v>1</v>
      </c>
      <c r="H22" s="31" t="n">
        <f aca="false">F22*G22</f>
        <v>0.05</v>
      </c>
    </row>
    <row r="23" customFormat="false" ht="16.5" hidden="false" customHeight="true" outlineLevel="0" collapsed="false">
      <c r="E23" s="33" t="s">
        <v>100</v>
      </c>
      <c r="F23" s="34" t="n">
        <v>0.02</v>
      </c>
      <c r="G23" s="32" t="n">
        <v>0</v>
      </c>
      <c r="H23" s="34" t="n">
        <f aca="false">F23*G23</f>
        <v>0</v>
      </c>
    </row>
    <row r="24" customFormat="false" ht="16.5" hidden="false" customHeight="true" outlineLevel="0" collapsed="false">
      <c r="E24" s="30" t="s">
        <v>101</v>
      </c>
      <c r="F24" s="31" t="n">
        <v>0.01</v>
      </c>
      <c r="G24" s="32" t="n">
        <v>0</v>
      </c>
      <c r="H24" s="31" t="n">
        <f aca="false">F24*G24</f>
        <v>0</v>
      </c>
    </row>
    <row r="25" customFormat="false" ht="15" hidden="false" customHeight="false" outlineLevel="0" collapsed="false">
      <c r="E25" s="21" t="s">
        <v>102</v>
      </c>
      <c r="F25" s="21"/>
      <c r="G25" s="21"/>
      <c r="H25" s="22" t="n">
        <f aca="false">SUM(H10:H24)</f>
        <v>280.75</v>
      </c>
    </row>
    <row r="27" customFormat="false" ht="33.75" hidden="false" customHeight="true" outlineLevel="0" collapsed="false">
      <c r="B27" s="40" t="s">
        <v>103</v>
      </c>
      <c r="C27" s="40"/>
      <c r="D27" s="40"/>
      <c r="E27" s="41" t="n">
        <f aca="false">$H$25-$C$12</f>
        <v>0</v>
      </c>
      <c r="F27" s="42" t="str">
        <f aca="false">IF(ROUND(E27,2)=0,"Caisse équilibrée",IF(E27&gt;0,"Excédent de caisse — à vérifier","Déficit de caisse — à justifier"))</f>
        <v>Caisse équilibrée</v>
      </c>
      <c r="G27" s="42"/>
      <c r="H27" s="42"/>
    </row>
  </sheetData>
  <mergeCells count="10">
    <mergeCell ref="B2:H2"/>
    <mergeCell ref="B3:H3"/>
    <mergeCell ref="F5:H5"/>
    <mergeCell ref="F6:H6"/>
    <mergeCell ref="B8:C8"/>
    <mergeCell ref="E8:H8"/>
    <mergeCell ref="B14:C14"/>
    <mergeCell ref="E25:G25"/>
    <mergeCell ref="B27:D27"/>
    <mergeCell ref="F27:H27"/>
  </mergeCells>
  <conditionalFormatting sqref="E27">
    <cfRule type="cellIs" priority="2" operator="equal" aboveAverage="0" equalAverage="0" bottom="0" percent="0" rank="0" text="" dxfId="3">
      <formula>0</formula>
    </cfRule>
    <cfRule type="cellIs" priority="3" operator="greaterThan" aboveAverage="0" equalAverage="0" bottom="0" percent="0" rank="0" text="" dxfId="4">
      <formula>0</formula>
    </cfRule>
    <cfRule type="cellIs" priority="4" operator="lessThan" aboveAverage="0" equalAverage="0" bottom="0" percent="0" rank="0" text="" dxfId="5">
      <formula>0</formula>
    </cfRule>
  </conditionalFormatting>
  <conditionalFormatting sqref="F27:H27">
    <cfRule type="expression" priority="5" aboveAverage="0" equalAverage="0" bottom="0" percent="0" rank="0" text="" dxfId="6">
      <formula>ROUND($E$27,2)=0</formula>
    </cfRule>
    <cfRule type="expression" priority="6" aboveAverage="0" equalAverage="0" bottom="0" percent="0" rank="0" text="" dxfId="7">
      <formula>$E$27&gt;0</formula>
    </cfRule>
    <cfRule type="expression" priority="7" aboveAverage="0" equalAverage="0" bottom="0" percent="0" rank="0" text="" dxfId="8">
      <formula>$E$27&lt;0</formula>
    </cfRule>
  </conditionalFormatting>
  <dataValidations count="2">
    <dataValidation allowBlank="true" errorStyle="stop" operator="between" showDropDown="false" showErrorMessage="false" showInputMessage="false" sqref="C6" type="list">
      <formula1>Paramètres!$F$4:$F$8</formula1>
      <formula2>0</formula2>
    </dataValidation>
    <dataValidation allowBlank="true" error="Saisissez un nombre entier positif." errorStyle="stop" errorTitle="Quantité invalide" operator="greaterThanOrEqual" showDropDown="false" showErrorMessage="true" showInputMessage="false" sqref="G10:G24"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3415C"/>
    <pageSetUpPr fitToPage="true"/>
  </sheetPr>
  <dimension ref="B2: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6"/>
    <col collapsed="false" customWidth="true" hidden="false" outlineLevel="0" max="3" min="3" style="0" width="16"/>
    <col collapsed="false" customWidth="true" hidden="false" outlineLevel="0" max="4" min="4" style="0" width="3"/>
    <col collapsed="false" customWidth="true" hidden="false" outlineLevel="0" max="5" min="5" style="0" width="22"/>
    <col collapsed="false" customWidth="true" hidden="false" outlineLevel="0" max="6" min="6" style="0" width="14"/>
    <col collapsed="false" customWidth="true" hidden="false" outlineLevel="0" max="8" min="7" style="0" width="3"/>
  </cols>
  <sheetData>
    <row r="2" customFormat="false" ht="39.75" hidden="false" customHeight="true" outlineLevel="0" collapsed="false">
      <c r="B2" s="1" t="s">
        <v>104</v>
      </c>
      <c r="C2" s="1"/>
      <c r="D2" s="1"/>
      <c r="E2" s="1"/>
      <c r="F2" s="1"/>
    </row>
    <row r="3" customFormat="false" ht="19.5" hidden="false" customHeight="true" outlineLevel="0" collapsed="false">
      <c r="B3" s="2" t="s">
        <v>105</v>
      </c>
      <c r="C3" s="2"/>
      <c r="D3" s="2"/>
      <c r="E3" s="2"/>
      <c r="F3" s="2"/>
    </row>
    <row r="5" customFormat="false" ht="18" hidden="false" customHeight="true" outlineLevel="0" collapsed="false">
      <c r="B5" s="43" t="s">
        <v>106</v>
      </c>
      <c r="C5" s="43"/>
      <c r="E5" s="44" t="s">
        <v>107</v>
      </c>
      <c r="F5" s="44"/>
    </row>
    <row r="6" customFormat="false" ht="30" hidden="false" customHeight="true" outlineLevel="0" collapsed="false">
      <c r="B6" s="45" t="n">
        <f aca="false">SUM(JRecette)</f>
        <v>1496.45</v>
      </c>
      <c r="C6" s="45"/>
      <c r="E6" s="46" t="n">
        <f aca="false">SUM(JDepense)</f>
        <v>728.7</v>
      </c>
      <c r="F6" s="46"/>
    </row>
    <row r="8" customFormat="false" ht="18" hidden="false" customHeight="true" outlineLevel="0" collapsed="false">
      <c r="B8" s="47" t="s">
        <v>108</v>
      </c>
      <c r="C8" s="47"/>
      <c r="E8" s="47" t="s">
        <v>109</v>
      </c>
      <c r="F8" s="47"/>
    </row>
    <row r="9" customFormat="false" ht="30" hidden="false" customHeight="true" outlineLevel="0" collapsed="false">
      <c r="B9" s="48" t="n">
        <f aca="false">SUM(JRecette)-SUM(JDepense)</f>
        <v>767.75</v>
      </c>
      <c r="C9" s="48"/>
      <c r="E9" s="48" t="n">
        <f aca="false">'Journal de caisse'!$H$49</f>
        <v>1267.75</v>
      </c>
      <c r="F9" s="48"/>
    </row>
    <row r="11" customFormat="false" ht="18" hidden="false" customHeight="true" outlineLevel="0" collapsed="false">
      <c r="B11" s="49" t="s">
        <v>110</v>
      </c>
      <c r="C11" s="49"/>
      <c r="E11" s="50" t="s">
        <v>111</v>
      </c>
      <c r="F11" s="50"/>
    </row>
    <row r="12" customFormat="false" ht="30" hidden="false" customHeight="true" outlineLevel="0" collapsed="false">
      <c r="B12" s="51" t="n">
        <f aca="false">COUNTA(JDate)</f>
        <v>15</v>
      </c>
      <c r="C12" s="51"/>
      <c r="E12" s="52" t="n">
        <f aca="false">SUMIFS(JDepense,JCat,"Dépôt en banque")</f>
        <v>300</v>
      </c>
      <c r="F12" s="52"/>
    </row>
    <row r="14" customFormat="false" ht="19.5" hidden="false" customHeight="true" outlineLevel="0" collapsed="false">
      <c r="B14" s="53" t="s">
        <v>112</v>
      </c>
      <c r="C14" s="53"/>
      <c r="E14" s="53" t="s">
        <v>113</v>
      </c>
      <c r="F14" s="53"/>
    </row>
    <row r="15" customFormat="false" ht="15" hidden="false" customHeight="false" outlineLevel="0" collapsed="false">
      <c r="B15" s="54" t="s">
        <v>32</v>
      </c>
      <c r="C15" s="55" t="s">
        <v>80</v>
      </c>
      <c r="E15" s="54" t="s">
        <v>33</v>
      </c>
      <c r="F15" s="55" t="s">
        <v>80</v>
      </c>
    </row>
    <row r="16" customFormat="false" ht="15" hidden="false" customHeight="false" outlineLevel="0" collapsed="false">
      <c r="B16" s="27" t="s">
        <v>44</v>
      </c>
      <c r="C16" s="38" t="n">
        <f aca="false">SUMIFS(JDepense,JCat,"Achats / Fournitures")</f>
        <v>105.9</v>
      </c>
      <c r="E16" s="27" t="s">
        <v>40</v>
      </c>
      <c r="F16" s="38" t="n">
        <f aca="false">SUMIFS(JRecette,JMode,"Espèces")</f>
        <v>486.25</v>
      </c>
    </row>
    <row r="17" customFormat="false" ht="15" hidden="false" customHeight="false" outlineLevel="0" collapsed="false">
      <c r="B17" s="56" t="s">
        <v>50</v>
      </c>
      <c r="C17" s="57" t="n">
        <f aca="false">SUMIFS(JDepense,JCat,"Règlement fournisseur")</f>
        <v>210</v>
      </c>
      <c r="E17" s="56" t="s">
        <v>42</v>
      </c>
      <c r="F17" s="57" t="n">
        <f aca="false">SUMIFS(JRecette,JMode,"Carte bancaire")</f>
        <v>1010.2</v>
      </c>
    </row>
    <row r="18" customFormat="false" ht="15" hidden="false" customHeight="false" outlineLevel="0" collapsed="false">
      <c r="B18" s="27" t="s">
        <v>55</v>
      </c>
      <c r="C18" s="38" t="n">
        <f aca="false">SUMIFS(JDepense,JCat,"Frais généraux")</f>
        <v>90.3</v>
      </c>
      <c r="E18" s="27" t="s">
        <v>51</v>
      </c>
      <c r="F18" s="38" t="n">
        <f aca="false">SUMIFS(JRecette,JMode,"Chèque")</f>
        <v>0</v>
      </c>
    </row>
    <row r="19" customFormat="false" ht="15" hidden="false" customHeight="false" outlineLevel="0" collapsed="false">
      <c r="B19" s="56" t="s">
        <v>114</v>
      </c>
      <c r="C19" s="57" t="n">
        <f aca="false">SUMIFS(JDepense,JCat,"Salaires")</f>
        <v>0</v>
      </c>
      <c r="E19" s="56" t="s">
        <v>93</v>
      </c>
      <c r="F19" s="57" t="n">
        <f aca="false">SUMIFS(JRecette,JMode,"Virement")</f>
        <v>0</v>
      </c>
    </row>
    <row r="20" customFormat="false" ht="15" hidden="false" customHeight="false" outlineLevel="0" collapsed="false">
      <c r="B20" s="27" t="s">
        <v>57</v>
      </c>
      <c r="C20" s="38" t="n">
        <f aca="false">SUMIFS(JDepense,JCat,"Remboursement client")</f>
        <v>22.5</v>
      </c>
    </row>
    <row r="21" customFormat="false" ht="15" hidden="false" customHeight="false" outlineLevel="0" collapsed="false">
      <c r="B21" s="56" t="s">
        <v>59</v>
      </c>
      <c r="C21" s="57" t="n">
        <f aca="false">SUMIFS(JDepense,JCat,"Dépôt en banque")</f>
        <v>300</v>
      </c>
    </row>
    <row r="22" customFormat="false" ht="15" hidden="false" customHeight="false" outlineLevel="0" collapsed="false">
      <c r="B22" s="27" t="s">
        <v>115</v>
      </c>
      <c r="C22" s="38" t="n">
        <f aca="false">SUMIFS(JDepense,JCat,"Divers")</f>
        <v>0</v>
      </c>
    </row>
  </sheetData>
  <mergeCells count="16">
    <mergeCell ref="B2:F2"/>
    <mergeCell ref="B3:F3"/>
    <mergeCell ref="B5:C5"/>
    <mergeCell ref="E5:F5"/>
    <mergeCell ref="B6:C6"/>
    <mergeCell ref="E6:F6"/>
    <mergeCell ref="B8:C8"/>
    <mergeCell ref="E8:F8"/>
    <mergeCell ref="B9:C9"/>
    <mergeCell ref="E9:F9"/>
    <mergeCell ref="B11:C11"/>
    <mergeCell ref="E11:F11"/>
    <mergeCell ref="B12:C12"/>
    <mergeCell ref="E12:F12"/>
    <mergeCell ref="B14:C14"/>
    <mergeCell ref="E14:F14"/>
  </mergeCells>
  <conditionalFormatting sqref="B9">
    <cfRule type="cellIs" priority="2" operator="greaterThanOrEqual" aboveAverage="0" equalAverage="0" bottom="0" percent="0" rank="0" text="" dxfId="9">
      <formula>0</formula>
    </cfRule>
    <cfRule type="cellIs" priority="3" operator="lessThan" aboveAverage="0" equalAverage="0" bottom="0" percent="0" rank="0" text="" dxfId="10">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860B"/>
    <pageSetUpPr fitToPage="false"/>
  </sheetPr>
  <dimension ref="B2: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6"/>
    <col collapsed="false" customWidth="true" hidden="false" outlineLevel="0" max="3" min="3" style="0" width="3"/>
    <col collapsed="false" customWidth="true" hidden="false" outlineLevel="0" max="4" min="4" style="0" width="22"/>
    <col collapsed="false" customWidth="true" hidden="false" outlineLevel="0" max="5" min="5" style="0" width="3"/>
    <col collapsed="false" customWidth="true" hidden="false" outlineLevel="0" max="6" min="6" style="0" width="26"/>
    <col collapsed="false" customWidth="true" hidden="false" outlineLevel="0" max="7" min="7" style="0" width="2.5"/>
  </cols>
  <sheetData>
    <row r="2" customFormat="false" ht="33.75" hidden="false" customHeight="true" outlineLevel="0" collapsed="false">
      <c r="B2" s="58" t="s">
        <v>116</v>
      </c>
      <c r="C2" s="58"/>
      <c r="D2" s="58"/>
      <c r="E2" s="58"/>
      <c r="F2" s="58"/>
    </row>
    <row r="3" customFormat="false" ht="15" hidden="false" customHeight="false" outlineLevel="0" collapsed="false">
      <c r="B3" s="59" t="s">
        <v>117</v>
      </c>
      <c r="D3" s="59" t="s">
        <v>118</v>
      </c>
      <c r="F3" s="59" t="s">
        <v>119</v>
      </c>
    </row>
    <row r="4" customFormat="false" ht="18" hidden="false" customHeight="true" outlineLevel="0" collapsed="false">
      <c r="B4" s="60" t="s">
        <v>39</v>
      </c>
      <c r="D4" s="60" t="s">
        <v>40</v>
      </c>
      <c r="F4" s="60" t="s">
        <v>22</v>
      </c>
    </row>
    <row r="5" customFormat="false" ht="18" hidden="false" customHeight="true" outlineLevel="0" collapsed="false">
      <c r="B5" s="60" t="s">
        <v>47</v>
      </c>
      <c r="D5" s="60" t="s">
        <v>42</v>
      </c>
      <c r="F5" s="60" t="s">
        <v>120</v>
      </c>
    </row>
    <row r="6" customFormat="false" ht="18" hidden="false" customHeight="true" outlineLevel="0" collapsed="false">
      <c r="B6" s="60" t="s">
        <v>57</v>
      </c>
      <c r="D6" s="60" t="s">
        <v>51</v>
      </c>
      <c r="F6" s="60" t="s">
        <v>121</v>
      </c>
    </row>
    <row r="7" customFormat="false" ht="18" hidden="false" customHeight="true" outlineLevel="0" collapsed="false">
      <c r="B7" s="60" t="s">
        <v>44</v>
      </c>
      <c r="D7" s="60" t="s">
        <v>93</v>
      </c>
      <c r="F7" s="60"/>
    </row>
    <row r="8" customFormat="false" ht="18" hidden="false" customHeight="true" outlineLevel="0" collapsed="false">
      <c r="B8" s="60" t="s">
        <v>50</v>
      </c>
      <c r="D8" s="60"/>
      <c r="F8" s="60"/>
    </row>
    <row r="9" customFormat="false" ht="18" hidden="false" customHeight="true" outlineLevel="0" collapsed="false">
      <c r="B9" s="60" t="s">
        <v>55</v>
      </c>
    </row>
    <row r="10" customFormat="false" ht="18" hidden="false" customHeight="true" outlineLevel="0" collapsed="false">
      <c r="B10" s="60" t="s">
        <v>114</v>
      </c>
    </row>
    <row r="11" customFormat="false" ht="18" hidden="false" customHeight="true" outlineLevel="0" collapsed="false">
      <c r="B11" s="60" t="s">
        <v>59</v>
      </c>
    </row>
    <row r="12" customFormat="false" ht="18" hidden="false" customHeight="true" outlineLevel="0" collapsed="false">
      <c r="B12" s="60" t="s">
        <v>122</v>
      </c>
    </row>
    <row r="13" customFormat="false" ht="18" hidden="false" customHeight="true" outlineLevel="0" collapsed="false">
      <c r="B13" s="60" t="s">
        <v>115</v>
      </c>
    </row>
    <row r="14" customFormat="false" ht="18" hidden="false" customHeight="true" outlineLevel="0" collapsed="false">
      <c r="B14" s="60"/>
    </row>
    <row r="15" customFormat="false" ht="18" hidden="false" customHeight="true" outlineLevel="0" collapsed="false">
      <c r="B15" s="60"/>
    </row>
    <row r="16" customFormat="false" ht="18" hidden="false" customHeight="true" outlineLevel="0" collapsed="false">
      <c r="B16" s="60"/>
    </row>
    <row r="17" customFormat="false" ht="18" hidden="false" customHeight="true" outlineLevel="0" collapsed="false">
      <c r="B17" s="60"/>
    </row>
    <row r="18" customFormat="false" ht="18" hidden="false" customHeight="true" outlineLevel="0" collapsed="false">
      <c r="B18" s="60"/>
    </row>
    <row r="20" customFormat="false" ht="43.5" hidden="false" customHeight="true" outlineLevel="0" collapsed="false">
      <c r="B20" s="61" t="s">
        <v>123</v>
      </c>
      <c r="C20" s="61"/>
      <c r="D20" s="61"/>
      <c r="E20" s="61"/>
      <c r="F20" s="61"/>
    </row>
  </sheetData>
  <mergeCells count="2">
    <mergeCell ref="B2:F2"/>
    <mergeCell ref="B20:F20"/>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2026-09-24T08:36:36Z</dcterms:created>
  <dc:creator>openpyxl</dc:creator>
  <dc:description/>
  <dc:language>en-US</dc:language>
  <cp:lastModifiedBy/>
  <dcterms:modified xsi:type="dcterms:W3CDTF">2026-09-24T08:36:38Z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