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F98E0AD2-38F3-44C7-8D26-C2CBD78743A3}" xr6:coauthVersionLast="47" xr6:coauthVersionMax="47" xr10:uidLastSave="{00000000-0000-0000-0000-000000000000}"/>
  <bookViews>
    <workbookView xWindow="1035" yWindow="1035" windowWidth="25500" windowHeight="13500" tabRatio="500" activeTab="1" xr2:uid="{00000000-000D-0000-FFFF-FFFF00000000}"/>
  </bookViews>
  <sheets>
    <sheet name="Guide" sheetId="1" r:id="rId1"/>
    <sheet name="Fiche état des lieux" sheetId="2" r:id="rId2"/>
    <sheet name="Dommages &amp; réparations" sheetId="3" r:id="rId3"/>
    <sheet name="Synthèse" sheetId="4" r:id="rId4"/>
  </sheets>
  <definedNames>
    <definedName name="Capacite_Reservoir">Guide!$C$22</definedName>
    <definedName name="Carb_Dep">'Fiche état des lieux'!$C$19</definedName>
    <definedName name="Carb_Ret">'Fiche état des lieux'!$E$19</definedName>
    <definedName name="CarbFrac">Guide!$F$27:$F$31</definedName>
    <definedName name="CarbLib">Guide!$E$27:$E$31</definedName>
    <definedName name="CarburantListe">Guide!$E$27:$E$31</definedName>
    <definedName name="Cout_Carburant">'Dommages &amp; réparations'!$G$26</definedName>
    <definedName name="Cout_Depassement">'Dommages &amp; réparations'!$G$25</definedName>
    <definedName name="Cout_Dommages">'Dommages &amp; réparations'!$G$21</definedName>
    <definedName name="Depassement_Km">'Fiche état des lieux'!$E$18</definedName>
    <definedName name="_xlnm.Print_Area" localSheetId="2">'Dommages &amp; réparations'!$B$2:$G$27</definedName>
    <definedName name="_xlnm.Print_Area" localSheetId="1">'Fiche état des lieux'!$B$2:$F$72</definedName>
    <definedName name="_xlnm.Print_Area" localSheetId="0">Guide!$B$2:$J$33</definedName>
    <definedName name="_xlnm.Print_Area" localSheetId="3">Synthèse!$B$2:$M$21</definedName>
    <definedName name="Etat_Retour_Range">'Fiche état des lieux'!$D$24:$D$57</definedName>
    <definedName name="Etats_Liste">Guide!$B$27:$B$30</definedName>
    <definedName name="Evolution_Range">'Fiche état des lieux'!$E$24:$E$57</definedName>
    <definedName name="Forfait_Km">Guide!$C$20</definedName>
    <definedName name="Km_Depart">'Fiche état des lieux'!$C$17</definedName>
    <definedName name="Km_Parcourus">'Fiche état des lieux'!$C$18</definedName>
    <definedName name="Km_Retour">'Fiche état des lieux'!$E$17</definedName>
    <definedName name="Manque_Carb">'Fiche état des lieux'!$C$20</definedName>
    <definedName name="Map_Lib">Guide!$B$27:$B$33</definedName>
    <definedName name="Map_Score">Guide!$C$27:$C$33</definedName>
    <definedName name="Nb_Controles">'Fiche état des lieux'!$C$60</definedName>
    <definedName name="Nb_Degradations">'Fiche état des lieux'!$E$60</definedName>
    <definedName name="Nb_Manquants">'Fiche état des lieux'!$C$61</definedName>
    <definedName name="Part_Conducteur">'Dommages &amp; réparations'!$G$24</definedName>
    <definedName name="PresenceListe">Guide!$B$31:$B$32</definedName>
    <definedName name="Prix_Carburant">Guide!$C$23</definedName>
    <definedName name="RespoListe">Guide!$J$27:$J$29</definedName>
    <definedName name="Tarif_KmSup">Guide!$C$21</definedName>
    <definedName name="Total_Refacturer">'Dommages &amp; réparations'!$G$27</definedName>
    <definedName name="TypeDommage">Guide!$H$27:$H$32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4" l="1"/>
  <c r="C14" i="4"/>
  <c r="C13" i="4"/>
  <c r="C12" i="4"/>
  <c r="G24" i="3"/>
  <c r="C18" i="4" s="1"/>
  <c r="G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C61" i="2"/>
  <c r="B9" i="4" s="1"/>
  <c r="C60" i="2"/>
  <c r="E57" i="2"/>
  <c r="E56" i="2"/>
  <c r="E55" i="2"/>
  <c r="E54" i="2"/>
  <c r="E53" i="2"/>
  <c r="E52" i="2"/>
  <c r="E50" i="2"/>
  <c r="E49" i="2"/>
  <c r="E48" i="2"/>
  <c r="E47" i="2"/>
  <c r="E46" i="2"/>
  <c r="E44" i="2"/>
  <c r="E43" i="2"/>
  <c r="E42" i="2"/>
  <c r="E41" i="2"/>
  <c r="E40" i="2"/>
  <c r="E38" i="2"/>
  <c r="E37" i="2"/>
  <c r="E36" i="2"/>
  <c r="E35" i="2"/>
  <c r="E34" i="2"/>
  <c r="E32" i="2"/>
  <c r="E60" i="2" s="1"/>
  <c r="E31" i="2"/>
  <c r="E30" i="2"/>
  <c r="E29" i="2"/>
  <c r="E28" i="2"/>
  <c r="E27" i="2"/>
  <c r="E26" i="2"/>
  <c r="E25" i="2"/>
  <c r="C20" i="2"/>
  <c r="G26" i="3" s="1"/>
  <c r="C20" i="4" s="1"/>
  <c r="C18" i="2"/>
  <c r="E18" i="2" s="1"/>
  <c r="D6" i="4" l="1"/>
  <c r="G25" i="3"/>
  <c r="C19" i="4" s="1"/>
  <c r="G6" i="4"/>
  <c r="G9" i="4"/>
  <c r="E61" i="2"/>
  <c r="G27" i="3"/>
  <c r="B6" i="4"/>
  <c r="C21" i="4" l="1"/>
  <c r="D9" i="4"/>
</calcChain>
</file>

<file path=xl/sharedStrings.xml><?xml version="1.0" encoding="utf-8"?>
<sst xmlns="http://schemas.openxmlformats.org/spreadsheetml/2006/main" count="263" uniqueCount="173">
  <si>
    <t>FICHE D'ÉTAT DES LIEUX — VÉHICULE</t>
  </si>
  <si>
    <t>Constat contradictoire départ / retour  ·  contrôle carrosserie, pneus, intérieur &amp; équipements  ·  chiffrage des dommages — Édition 2027</t>
  </si>
  <si>
    <t>À quoi sert ce classeur ?</t>
  </si>
  <si>
    <t>Ce classeur constate l'état d'un véhicule au moment de sa remise (départ) puis de sa restitution (retour). Chaque élément est noté aux deux moments ; le classeur détecte automatiquement les dégradations, chiffre les dommages et le dépassement kilométrique, et produit une synthèse. Idéal pour la location, le prêt de véhicule ou la gestion d'un parc.</t>
  </si>
  <si>
    <t>Mode opératoire</t>
  </si>
  <si>
    <t>1.  Paramètres</t>
  </si>
  <si>
    <t>Réglez le forfait kilométrique, le tarif du km supplémentaire, la capacité du réservoir et le prix du carburant (ci-dessous).</t>
  </si>
  <si>
    <t>2.  Fiche</t>
  </si>
  <si>
    <t>Renseignez l'identité du véhicule, les compteurs, puis l'état de chaque élément au départ et au retour.</t>
  </si>
  <si>
    <t>3.  Dommages</t>
  </si>
  <si>
    <t>Listez les dommages constatés au retour et leur coût estimé.</t>
  </si>
  <si>
    <t>4.  Synthèse</t>
  </si>
  <si>
    <t>Consultez le verdict, les indicateurs et le montant à refacturer.</t>
  </si>
  <si>
    <t>Légende des états</t>
  </si>
  <si>
    <t>Bon</t>
  </si>
  <si>
    <t>Moyen</t>
  </si>
  <si>
    <t>Mauvais</t>
  </si>
  <si>
    <t>Endommagé</t>
  </si>
  <si>
    <t>Présent / Absent</t>
  </si>
  <si>
    <t>PARAMÈTRES DE FACTURATION</t>
  </si>
  <si>
    <t>Forfait kilométrique inclus</t>
  </si>
  <si>
    <t>Tarif du km supplémentaire</t>
  </si>
  <si>
    <t>Capacité du réservoir</t>
  </si>
  <si>
    <t>Prix du carburant</t>
  </si>
  <si>
    <t>LISTES DE RÉFÉRENCE  (ne pas supprimer — alimentent les menus et les calculs)</t>
  </si>
  <si>
    <t>État</t>
  </si>
  <si>
    <t>Score</t>
  </si>
  <si>
    <t>Niveau carburant</t>
  </si>
  <si>
    <t>Fraction</t>
  </si>
  <si>
    <t>Type de dommage</t>
  </si>
  <si>
    <t>Responsabilité</t>
  </si>
  <si>
    <t>Vide</t>
  </si>
  <si>
    <t>Rayure</t>
  </si>
  <si>
    <t>Conducteur</t>
  </si>
  <si>
    <t>1/4</t>
  </si>
  <si>
    <t>Choc / bosse</t>
  </si>
  <si>
    <t>Usure normale</t>
  </si>
  <si>
    <t>1/2</t>
  </si>
  <si>
    <t>Bris / fissure</t>
  </si>
  <si>
    <t>Préexistant</t>
  </si>
  <si>
    <t>3/4</t>
  </si>
  <si>
    <t>Usure</t>
  </si>
  <si>
    <t>Présent</t>
  </si>
  <si>
    <t>Plein</t>
  </si>
  <si>
    <t>Salissure</t>
  </si>
  <si>
    <t>Absent</t>
  </si>
  <si>
    <t>Élément manquant</t>
  </si>
  <si>
    <t>Non contrôlé</t>
  </si>
  <si>
    <t>FICHE D'ÉTAT DES LIEUX DU VÉHICULE</t>
  </si>
  <si>
    <t>Constat contradictoire — à remplir au départ puis au retour du véhicule.</t>
  </si>
  <si>
    <t>IDENTIFICATION DU VÉHICULE</t>
  </si>
  <si>
    <t>Marque</t>
  </si>
  <si>
    <t>Renault</t>
  </si>
  <si>
    <t>Modèle</t>
  </si>
  <si>
    <t>Clio</t>
  </si>
  <si>
    <t>Immatriculation</t>
  </si>
  <si>
    <t>FX-482-QR</t>
  </si>
  <si>
    <t>Couleur</t>
  </si>
  <si>
    <t>Gris titane</t>
  </si>
  <si>
    <t>Type de carburant</t>
  </si>
  <si>
    <t>Diesel</t>
  </si>
  <si>
    <t>Mise en circulation</t>
  </si>
  <si>
    <t>N° de série (VIN)</t>
  </si>
  <si>
    <t>VF1XXXXXXXX000000</t>
  </si>
  <si>
    <t>Puissance fiscale</t>
  </si>
  <si>
    <t>5 CV</t>
  </si>
  <si>
    <t>INTERVENANTS &amp; DATES</t>
  </si>
  <si>
    <t>Propriétaire / gestionnaire</t>
  </si>
  <si>
    <t>Loca+ Services</t>
  </si>
  <si>
    <t>Julien Mercier</t>
  </si>
  <si>
    <t>Date &amp; heure de départ</t>
  </si>
  <si>
    <t>Date &amp; heure de retour</t>
  </si>
  <si>
    <t>Lieu de remise</t>
  </si>
  <si>
    <t>Agence de Nantes-Est</t>
  </si>
  <si>
    <t>Lieu de restitution</t>
  </si>
  <si>
    <t>COMPTEURS &amp; CARBURANT</t>
  </si>
  <si>
    <t>Kilométrage au départ</t>
  </si>
  <si>
    <t>Kilométrage au retour</t>
  </si>
  <si>
    <t>Km parcourus</t>
  </si>
  <si>
    <t>Dépassement forfait</t>
  </si>
  <si>
    <t>Niveau carburant au départ</t>
  </si>
  <si>
    <t>Carburant au retour</t>
  </si>
  <si>
    <t>Carburant manquant</t>
  </si>
  <si>
    <t>CONTRÔLE DÉTAILLÉ DES ÉLÉMENTS</t>
  </si>
  <si>
    <t>Élément</t>
  </si>
  <si>
    <t>État au départ</t>
  </si>
  <si>
    <t>État au retour</t>
  </si>
  <si>
    <t>Évolution</t>
  </si>
  <si>
    <t>Observations</t>
  </si>
  <si>
    <t>CARROSSERIE &amp; EXTÉRIEUR</t>
  </si>
  <si>
    <t>Face avant / pare-chocs avant</t>
  </si>
  <si>
    <t>Face arrière / pare-chocs arrière</t>
  </si>
  <si>
    <t>Rayure pare-chocs au retour</t>
  </si>
  <si>
    <t>Côté droit (portes, ailes)</t>
  </si>
  <si>
    <t>Choc portière avant droite</t>
  </si>
  <si>
    <t>Côté gauche (portes, ailes)</t>
  </si>
  <si>
    <t>Pavillon / toit</t>
  </si>
  <si>
    <t>Pare-brise &amp; vitres</t>
  </si>
  <si>
    <t>Optiques (phares, feux)</t>
  </si>
  <si>
    <t>Rétroviseurs</t>
  </si>
  <si>
    <t>PNEUMATIQUES &amp; ROUES</t>
  </si>
  <si>
    <t>Pneu avant gauche (AVG)</t>
  </si>
  <si>
    <t>Usure prononcée</t>
  </si>
  <si>
    <t>Pneu avant droit (AVD)</t>
  </si>
  <si>
    <t>Pneu arrière gauche (ARG)</t>
  </si>
  <si>
    <t>Pneu arrière droit (ARD)</t>
  </si>
  <si>
    <t>Roue de secours</t>
  </si>
  <si>
    <t>INTÉRIEUR &amp; HABITACLE</t>
  </si>
  <si>
    <t>Sièges &amp; sellerie</t>
  </si>
  <si>
    <t>Tableau de bord</t>
  </si>
  <si>
    <t>Tapis &amp; moquette</t>
  </si>
  <si>
    <t>Tapis à nettoyer</t>
  </si>
  <si>
    <t>Ciel de toit / plafonnier</t>
  </si>
  <si>
    <t>Propreté générale</t>
  </si>
  <si>
    <t>Nettoyage intérieur requis</t>
  </si>
  <si>
    <t>MÉCANIQUE &amp; NIVEAUX</t>
  </si>
  <si>
    <t>Niveau d'huile moteur</t>
  </si>
  <si>
    <t>Liquide de refroidissement</t>
  </si>
  <si>
    <t>Liquide lave-glace</t>
  </si>
  <si>
    <t>Freins / plaquettes</t>
  </si>
  <si>
    <t>Éclairage &amp; voyants</t>
  </si>
  <si>
    <t>ÉQUIPEMENTS &amp; DOCUMENTS</t>
  </si>
  <si>
    <t>Cric, clé &amp; kit de roue</t>
  </si>
  <si>
    <t>Gilet &amp; triangle de sécurité</t>
  </si>
  <si>
    <t>Trousse de premiers secours</t>
  </si>
  <si>
    <t>Trousse non restituée</t>
  </si>
  <si>
    <t>Carte grise (certificat d'immatriculation)</t>
  </si>
  <si>
    <t>Attestation d'assurance</t>
  </si>
  <si>
    <t>Constat amiable vierge</t>
  </si>
  <si>
    <t>SYNTHÈSE DU CONTRÔLE</t>
  </si>
  <si>
    <t>Éléments contrôlés au retour</t>
  </si>
  <si>
    <t>Dégradations détectées</t>
  </si>
  <si>
    <t>Équipements/documents manquants</t>
  </si>
  <si>
    <t>Verdict global</t>
  </si>
  <si>
    <t>OBSERVATIONS GÉNÉRALES</t>
  </si>
  <si>
    <t>Véhicule restitué avec retard de nettoyage ; carburant non refait au plein. Voir dommages chiffrés dans l'onglet dédié.</t>
  </si>
  <si>
    <t>SIGNATURES</t>
  </si>
  <si>
    <t>À la remise (départ)</t>
  </si>
  <si>
    <t>À la restitution (retour)</t>
  </si>
  <si>
    <t>Nom &amp; qualité :</t>
  </si>
  <si>
    <t>Date :</t>
  </si>
  <si>
    <t>Signature :</t>
  </si>
  <si>
    <t>DOMMAGES &amp; RÉPARATIONS</t>
  </si>
  <si>
    <t>Dommages constatés au retour, chiffrage et montant à refacturer au conducteur.</t>
  </si>
  <si>
    <t>N°</t>
  </si>
  <si>
    <t>Localisation / élément</t>
  </si>
  <si>
    <t>Description du dommage</t>
  </si>
  <si>
    <t>Type</t>
  </si>
  <si>
    <t>Coût estimé</t>
  </si>
  <si>
    <t>Portière avant droite</t>
  </si>
  <si>
    <t>Enfoncement + peinture à reprendre</t>
  </si>
  <si>
    <t>Pare-chocs arrière</t>
  </si>
  <si>
    <t>Rayure profonde sur 20 cm</t>
  </si>
  <si>
    <t>Pneu avant gauche</t>
  </si>
  <si>
    <t>Usure au-delà du témoin, à remplacer</t>
  </si>
  <si>
    <t>Habitacle</t>
  </si>
  <si>
    <t>Nettoyage intérieur complet</t>
  </si>
  <si>
    <t>Trousse de secours</t>
  </si>
  <si>
    <t>Total des dommages</t>
  </si>
  <si>
    <t>MONTANT À REFACTURER AU CONDUCTEUR</t>
  </si>
  <si>
    <t>Dommages imputés au conducteur</t>
  </si>
  <si>
    <t>Dépassement kilométrique</t>
  </si>
  <si>
    <t>TOTAL À REFACTURER</t>
  </si>
  <si>
    <t>SYNTHÈSE DE L'ÉTAT DES LIEUX</t>
  </si>
  <si>
    <t>Verdict, indicateurs clés et répartition des états — mise à jour automatique.</t>
  </si>
  <si>
    <t>KM PARCOURUS</t>
  </si>
  <si>
    <t>DÉPASSEMENT FORFAIT</t>
  </si>
  <si>
    <t>DÉGRADATIONS</t>
  </si>
  <si>
    <t>ÉLÉMENTS MANQUANTS</t>
  </si>
  <si>
    <t>VERDICT</t>
  </si>
  <si>
    <t>RÉPARTITION DES ÉTATS AU RETOUR</t>
  </si>
  <si>
    <t>RÉCAPITULATIF DES COÛTS</t>
  </si>
  <si>
    <t>Dommages (conducteur)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</si>
</sst>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km&quot;"/>
    <numFmt numFmtId="165" formatCode="#,##0.00&quot; €&quot;"/>
    <numFmt numFmtId="166" formatCode="0.0&quot; L&quot;"/>
    <numFmt numFmtId="167" formatCode="0\ %"/>
  </numFmts>
  <fonts count="26" x14ac:knownFonts="1">
    <font>
      <sz val="11"/>
      <color theme="1"/>
      <name val="Calibri"/>
      <family val="2"/>
      <charset val="1"/>
    </font>
    <font>
      <b/>
      <sz val="17"/>
      <color rgb="FFFFFFFF"/>
      <name val="Calibri"/>
      <charset val="1"/>
    </font>
    <font>
      <sz val="10"/>
      <color rgb="FFFFFFFF"/>
      <name val="Calibri"/>
      <charset val="1"/>
    </font>
    <font>
      <b/>
      <sz val="13"/>
      <color rgb="FF2B303A"/>
      <name val="Calibri"/>
      <charset val="1"/>
    </font>
    <font>
      <sz val="10"/>
      <color rgb="FF222831"/>
      <name val="Calibri"/>
      <charset val="1"/>
    </font>
    <font>
      <b/>
      <sz val="12"/>
      <color rgb="FF2B303A"/>
      <name val="Calibri"/>
      <charset val="1"/>
    </font>
    <font>
      <b/>
      <sz val="10"/>
      <color rgb="FFC86A18"/>
      <name val="Calibri"/>
      <charset val="1"/>
    </font>
    <font>
      <b/>
      <sz val="9.5"/>
      <color rgb="FF2E7D46"/>
      <name val="Calibri"/>
      <charset val="1"/>
    </font>
    <font>
      <b/>
      <sz val="9.5"/>
      <color rgb="FFC9871A"/>
      <name val="Calibri"/>
      <charset val="1"/>
    </font>
    <font>
      <b/>
      <sz val="9.5"/>
      <color rgb="FFC0392B"/>
      <name val="Calibri"/>
      <charset val="1"/>
    </font>
    <font>
      <b/>
      <sz val="9.5"/>
      <color rgb="FF222831"/>
      <name val="Calibri"/>
      <charset val="1"/>
    </font>
    <font>
      <b/>
      <sz val="10.5"/>
      <color rgb="FFFFFFFF"/>
      <name val="Calibri"/>
      <charset val="1"/>
    </font>
    <font>
      <b/>
      <sz val="10"/>
      <color rgb="FFFFFFFF"/>
      <name val="Calibri"/>
      <charset val="1"/>
    </font>
    <font>
      <sz val="9.5"/>
      <color rgb="FF222831"/>
      <name val="Calibri"/>
      <charset val="1"/>
    </font>
    <font>
      <sz val="9.5"/>
      <color rgb="FFFFFFFF"/>
      <name val="Calibri"/>
      <charset val="1"/>
    </font>
    <font>
      <b/>
      <sz val="9.5"/>
      <color rgb="FF3E6E9E"/>
      <name val="Calibri"/>
      <charset val="1"/>
    </font>
    <font>
      <b/>
      <sz val="10"/>
      <color rgb="FF2B303A"/>
      <name val="Calibri"/>
      <charset val="1"/>
    </font>
    <font>
      <b/>
      <sz val="10"/>
      <color rgb="FFC0392B"/>
      <name val="Calibri"/>
      <charset val="1"/>
    </font>
    <font>
      <b/>
      <sz val="9.5"/>
      <color rgb="FFFFFFFF"/>
      <name val="Calibri"/>
      <charset val="1"/>
    </font>
    <font>
      <b/>
      <sz val="9"/>
      <color rgb="FFFFFFFF"/>
      <name val="Calibri"/>
      <charset val="1"/>
    </font>
    <font>
      <sz val="9"/>
      <color rgb="FF222831"/>
      <name val="Calibri"/>
      <charset val="1"/>
    </font>
    <font>
      <sz val="9"/>
      <color rgb="FF66707C"/>
      <name val="Calibri"/>
      <charset val="1"/>
    </font>
    <font>
      <b/>
      <sz val="10"/>
      <color rgb="FF222831"/>
      <name val="Calibri"/>
      <charset val="1"/>
    </font>
    <font>
      <b/>
      <sz val="9"/>
      <color rgb="FFC7D3E2"/>
      <name val="Calibri"/>
      <charset val="1"/>
    </font>
    <font>
      <b/>
      <sz val="15"/>
      <color rgb="FFFFFFFF"/>
      <name val="Calibri"/>
      <charset val="1"/>
    </font>
    <font>
      <b/>
      <sz val="13"/>
      <color rgb="FFFFFFFF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2B303A"/>
        <bgColor rgb="FF223047"/>
      </patternFill>
    </fill>
    <fill>
      <patternFill patternType="solid">
        <fgColor rgb="FFE8822B"/>
        <bgColor rgb="FFC9871A"/>
      </patternFill>
    </fill>
    <fill>
      <patternFill patternType="solid">
        <fgColor rgb="FFDCEEE1"/>
        <bgColor rgb="FFE4E8ED"/>
      </patternFill>
    </fill>
    <fill>
      <patternFill patternType="solid">
        <fgColor rgb="FFFBEED2"/>
        <bgColor rgb="FFFFF4E8"/>
      </patternFill>
    </fill>
    <fill>
      <patternFill patternType="solid">
        <fgColor rgb="FFF6DAD6"/>
        <bgColor rgb="FFFBEED2"/>
      </patternFill>
    </fill>
    <fill>
      <patternFill patternType="solid">
        <fgColor rgb="FF3E6E9E"/>
        <bgColor rgb="FF4F81BD"/>
      </patternFill>
    </fill>
    <fill>
      <patternFill patternType="solid">
        <fgColor rgb="FFFFF4E8"/>
        <bgColor rgb="FFFBEED2"/>
      </patternFill>
    </fill>
    <fill>
      <patternFill patternType="solid">
        <fgColor rgb="FF5B87B3"/>
        <bgColor rgb="FF4F81BD"/>
      </patternFill>
    </fill>
    <fill>
      <patternFill patternType="solid">
        <fgColor rgb="FFF5F8FB"/>
        <bgColor rgb="FFFFFFFF"/>
      </patternFill>
    </fill>
    <fill>
      <patternFill patternType="solid">
        <fgColor rgb="FF223047"/>
        <bgColor rgb="FF2B303A"/>
      </patternFill>
    </fill>
  </fills>
  <borders count="4">
    <border>
      <left/>
      <right/>
      <top/>
      <bottom/>
      <diagonal/>
    </border>
    <border>
      <left style="thin">
        <color rgb="FFD2DBE4"/>
      </left>
      <right style="thin">
        <color rgb="FFD2DBE4"/>
      </right>
      <top style="thin">
        <color rgb="FFD2DBE4"/>
      </top>
      <bottom style="thin">
        <color rgb="FFD2DBE4"/>
      </bottom>
      <diagonal/>
    </border>
    <border>
      <left/>
      <right/>
      <top/>
      <bottom style="thick">
        <color rgb="FFE8822B"/>
      </bottom>
      <diagonal/>
    </border>
    <border>
      <left/>
      <right/>
      <top/>
      <bottom style="thick">
        <color rgb="FF5B87B3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Alignment="1">
      <alignment horizontal="left" vertical="top" wrapText="1"/>
    </xf>
    <xf numFmtId="0" fontId="2" fillId="3" borderId="0" xfId="0" applyFont="1" applyFill="1" applyAlignment="1">
      <alignment vertical="center" indent="1"/>
    </xf>
    <xf numFmtId="0" fontId="0" fillId="8" borderId="1" xfId="0" applyFill="1" applyBorder="1"/>
    <xf numFmtId="0" fontId="15" fillId="0" borderId="0" xfId="0" applyFont="1"/>
    <xf numFmtId="0" fontId="13" fillId="8" borderId="1" xfId="0" applyFont="1" applyFill="1" applyBorder="1" applyAlignment="1">
      <alignment vertical="top" wrapText="1" indent="1"/>
    </xf>
    <xf numFmtId="0" fontId="19" fillId="9" borderId="0" xfId="0" applyFont="1" applyFill="1" applyAlignment="1">
      <alignment vertical="center" indent="1"/>
    </xf>
    <xf numFmtId="0" fontId="4" fillId="8" borderId="1" xfId="0" applyFont="1" applyFill="1" applyBorder="1" applyAlignment="1">
      <alignment horizontal="center" vertical="center" indent="1"/>
    </xf>
    <xf numFmtId="164" fontId="17" fillId="0" borderId="1" xfId="0" applyNumberFormat="1" applyFont="1" applyBorder="1" applyAlignment="1">
      <alignment horizontal="center" vertical="center" indent="1"/>
    </xf>
    <xf numFmtId="164" fontId="4" fillId="8" borderId="1" xfId="0" applyNumberFormat="1" applyFont="1" applyFill="1" applyBorder="1" applyAlignment="1">
      <alignment horizontal="center" vertical="center" indent="1"/>
    </xf>
    <xf numFmtId="14" fontId="4" fillId="8" borderId="1" xfId="0" applyNumberFormat="1" applyFont="1" applyFill="1" applyBorder="1" applyAlignment="1">
      <alignment horizontal="left" vertical="center" indent="1"/>
    </xf>
    <xf numFmtId="0" fontId="4" fillId="8" borderId="1" xfId="0" applyFont="1" applyFill="1" applyBorder="1" applyAlignment="1">
      <alignment horizontal="left" vertical="center" indent="1"/>
    </xf>
    <xf numFmtId="0" fontId="11" fillId="7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8" borderId="1" xfId="0" applyNumberFormat="1" applyFont="1" applyFill="1" applyBorder="1" applyAlignment="1">
      <alignment horizontal="center" vertical="center" indent="1"/>
    </xf>
    <xf numFmtId="0" fontId="12" fillId="9" borderId="0" xfId="0" applyFont="1" applyFill="1" applyAlignment="1">
      <alignment horizontal="left" vertical="center"/>
    </xf>
    <xf numFmtId="0" fontId="12" fillId="9" borderId="0" xfId="0" applyFont="1" applyFill="1" applyAlignment="1">
      <alignment horizontal="center" vertical="center"/>
    </xf>
    <xf numFmtId="0" fontId="13" fillId="0" borderId="1" xfId="0" applyFont="1" applyBorder="1" applyAlignment="1">
      <alignment indent="1"/>
    </xf>
    <xf numFmtId="0" fontId="13" fillId="0" borderId="1" xfId="0" applyFont="1" applyBorder="1" applyAlignment="1">
      <alignment horizontal="center"/>
    </xf>
    <xf numFmtId="167" fontId="13" fillId="0" borderId="1" xfId="0" applyNumberFormat="1" applyFont="1" applyBorder="1" applyAlignment="1">
      <alignment horizontal="center"/>
    </xf>
    <xf numFmtId="0" fontId="13" fillId="10" borderId="1" xfId="0" applyFont="1" applyFill="1" applyBorder="1" applyAlignment="1">
      <alignment indent="1"/>
    </xf>
    <xf numFmtId="0" fontId="13" fillId="10" borderId="1" xfId="0" applyFont="1" applyFill="1" applyBorder="1" applyAlignment="1">
      <alignment horizontal="center"/>
    </xf>
    <xf numFmtId="167" fontId="13" fillId="1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4" fillId="8" borderId="1" xfId="0" applyFont="1" applyFill="1" applyBorder="1" applyAlignment="1">
      <alignment horizontal="left" vertical="center" indent="1"/>
    </xf>
    <xf numFmtId="14" fontId="4" fillId="8" borderId="1" xfId="0" applyNumberFormat="1" applyFont="1" applyFill="1" applyBorder="1" applyAlignment="1">
      <alignment horizontal="left" vertical="center" indent="1"/>
    </xf>
    <xf numFmtId="164" fontId="16" fillId="0" borderId="1" xfId="0" applyNumberFormat="1" applyFont="1" applyBorder="1" applyAlignment="1">
      <alignment horizontal="center" vertical="center" indent="1"/>
    </xf>
    <xf numFmtId="0" fontId="4" fillId="8" borderId="1" xfId="0" applyFont="1" applyFill="1" applyBorder="1" applyAlignment="1">
      <alignment horizontal="center" vertical="center" indent="1"/>
    </xf>
    <xf numFmtId="167" fontId="6" fillId="0" borderId="1" xfId="0" applyNumberFormat="1" applyFont="1" applyBorder="1" applyAlignment="1">
      <alignment horizontal="center" vertical="center" indent="1"/>
    </xf>
    <xf numFmtId="0" fontId="18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 indent="1"/>
    </xf>
    <xf numFmtId="0" fontId="13" fillId="8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8" borderId="1" xfId="0" applyFont="1" applyFill="1" applyBorder="1" applyAlignment="1">
      <alignment vertical="center" wrapText="1" indent="1"/>
    </xf>
    <xf numFmtId="0" fontId="22" fillId="0" borderId="0" xfId="0" applyFont="1" applyAlignment="1">
      <alignment horizontal="left" vertical="center"/>
    </xf>
    <xf numFmtId="3" fontId="16" fillId="0" borderId="1" xfId="0" applyNumberFormat="1" applyFont="1" applyBorder="1" applyAlignment="1">
      <alignment horizontal="center" vertical="center" indent="1"/>
    </xf>
    <xf numFmtId="3" fontId="17" fillId="0" borderId="1" xfId="0" applyNumberFormat="1" applyFont="1" applyBorder="1" applyAlignment="1">
      <alignment horizontal="center" vertical="center" indent="1"/>
    </xf>
    <xf numFmtId="0" fontId="22" fillId="0" borderId="1" xfId="0" applyFont="1" applyBorder="1" applyAlignment="1">
      <alignment horizontal="center" vertical="center" indent="1"/>
    </xf>
    <xf numFmtId="0" fontId="20" fillId="0" borderId="0" xfId="0" applyFont="1"/>
    <xf numFmtId="0" fontId="0" fillId="8" borderId="1" xfId="0" applyFill="1" applyBorder="1"/>
    <xf numFmtId="0" fontId="13" fillId="8" borderId="1" xfId="0" applyFont="1" applyFill="1" applyBorder="1" applyAlignment="1">
      <alignment vertical="center" indent="1"/>
    </xf>
    <xf numFmtId="165" fontId="13" fillId="8" borderId="1" xfId="0" applyNumberFormat="1" applyFont="1" applyFill="1" applyBorder="1" applyAlignment="1">
      <alignment horizontal="right" indent="1"/>
    </xf>
    <xf numFmtId="165" fontId="12" fillId="2" borderId="1" xfId="0" applyNumberFormat="1" applyFont="1" applyFill="1" applyBorder="1" applyAlignment="1">
      <alignment horizontal="right" vertical="center" indent="1"/>
    </xf>
    <xf numFmtId="165" fontId="4" fillId="0" borderId="1" xfId="0" applyNumberFormat="1" applyFont="1" applyBorder="1" applyAlignment="1">
      <alignment horizontal="right" vertical="center" indent="1"/>
    </xf>
    <xf numFmtId="165" fontId="12" fillId="3" borderId="1" xfId="0" applyNumberFormat="1" applyFont="1" applyFill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center"/>
    </xf>
    <xf numFmtId="0" fontId="4" fillId="10" borderId="1" xfId="0" applyFont="1" applyFill="1" applyBorder="1" applyAlignment="1">
      <alignment horizontal="left" vertical="center"/>
    </xf>
    <xf numFmtId="3" fontId="4" fillId="10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 indent="1"/>
    </xf>
    <xf numFmtId="165" fontId="4" fillId="10" borderId="1" xfId="0" applyNumberFormat="1" applyFont="1" applyFill="1" applyBorder="1" applyAlignment="1">
      <alignment horizontal="right" indent="1"/>
    </xf>
    <xf numFmtId="0" fontId="12" fillId="3" borderId="1" xfId="0" applyFont="1" applyFill="1" applyBorder="1" applyAlignment="1">
      <alignment horizontal="left" vertical="center"/>
    </xf>
    <xf numFmtId="165" fontId="12" fillId="3" borderId="1" xfId="0" applyNumberFormat="1" applyFont="1" applyFill="1" applyBorder="1" applyAlignment="1">
      <alignment horizontal="right" indent="1"/>
    </xf>
    <xf numFmtId="0" fontId="4" fillId="0" borderId="0" xfId="0" applyFont="1" applyAlignment="1">
      <alignment horizontal="left" vertical="center" wrapText="1"/>
    </xf>
    <xf numFmtId="165" fontId="4" fillId="8" borderId="1" xfId="0" applyNumberFormat="1" applyFont="1" applyFill="1" applyBorder="1" applyAlignment="1">
      <alignment horizontal="center" vertical="center" indent="1"/>
    </xf>
    <xf numFmtId="166" fontId="4" fillId="8" borderId="1" xfId="0" applyNumberFormat="1" applyFont="1" applyFill="1" applyBorder="1" applyAlignment="1">
      <alignment horizontal="center" vertical="center" indent="1"/>
    </xf>
    <xf numFmtId="0" fontId="12" fillId="2" borderId="1" xfId="0" applyFont="1" applyFill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  <xf numFmtId="0" fontId="12" fillId="3" borderId="1" xfId="0" applyFont="1" applyFill="1" applyBorder="1" applyAlignment="1">
      <alignment horizontal="right" vertical="center" indent="1"/>
    </xf>
    <xf numFmtId="0" fontId="23" fillId="11" borderId="0" xfId="0" applyFont="1" applyFill="1" applyAlignment="1">
      <alignment horizontal="left" vertical="center" indent="1"/>
    </xf>
    <xf numFmtId="164" fontId="24" fillId="11" borderId="2" xfId="0" applyNumberFormat="1" applyFont="1" applyFill="1" applyBorder="1" applyAlignment="1">
      <alignment horizontal="left" vertical="center" indent="1"/>
    </xf>
    <xf numFmtId="164" fontId="24" fillId="11" borderId="3" xfId="0" applyNumberFormat="1" applyFont="1" applyFill="1" applyBorder="1" applyAlignment="1">
      <alignment horizontal="left" vertical="center" indent="1"/>
    </xf>
    <xf numFmtId="3" fontId="24" fillId="11" borderId="2" xfId="0" applyNumberFormat="1" applyFont="1" applyFill="1" applyBorder="1" applyAlignment="1">
      <alignment horizontal="left" vertical="center" indent="1"/>
    </xf>
    <xf numFmtId="3" fontId="24" fillId="11" borderId="3" xfId="0" applyNumberFormat="1" applyFont="1" applyFill="1" applyBorder="1" applyAlignment="1">
      <alignment horizontal="left" vertical="center" indent="1"/>
    </xf>
    <xf numFmtId="165" fontId="24" fillId="11" borderId="2" xfId="0" applyNumberFormat="1" applyFont="1" applyFill="1" applyBorder="1" applyAlignment="1">
      <alignment horizontal="left" vertical="center" indent="1"/>
    </xf>
    <xf numFmtId="0" fontId="25" fillId="11" borderId="3" xfId="0" applyFont="1" applyFill="1" applyBorder="1" applyAlignment="1">
      <alignment horizontal="left" vertical="center" indent="1"/>
    </xf>
  </cellXfs>
  <cellStyles count="1">
    <cellStyle name="Standard" xfId="0" builtinId="0"/>
  </cellStyles>
  <dxfs count="12">
    <dxf>
      <font>
        <b/>
        <color rgb="FFC0392B"/>
        <name val="Calibri"/>
        <charset val="1"/>
      </font>
      <fill>
        <patternFill>
          <bgColor rgb="FFF6DAD6"/>
        </patternFill>
      </fill>
    </dxf>
    <dxf>
      <font>
        <b/>
        <color rgb="FF2E7D46"/>
        <name val="Calibri"/>
        <charset val="1"/>
      </font>
      <fill>
        <patternFill>
          <bgColor rgb="FFDCEEE1"/>
        </patternFill>
      </fill>
    </dxf>
    <dxf>
      <font>
        <color rgb="FF66707C"/>
        <name val="Calibri"/>
        <charset val="1"/>
      </font>
      <fill>
        <patternFill>
          <bgColor rgb="FFE4E8ED"/>
        </patternFill>
      </fill>
    </dxf>
    <dxf>
      <font>
        <color rgb="FF2E7D46"/>
        <name val="Calibri"/>
        <charset val="1"/>
      </font>
      <fill>
        <patternFill>
          <bgColor rgb="FFDCEEE1"/>
        </patternFill>
      </fill>
    </dxf>
    <dxf>
      <font>
        <b/>
        <color rgb="FFC0392B"/>
        <name val="Calibri"/>
        <charset val="1"/>
      </font>
      <fill>
        <patternFill>
          <bgColor rgb="FFF6DAD6"/>
        </patternFill>
      </fill>
    </dxf>
    <dxf>
      <font>
        <b/>
        <color rgb="FFC0392B"/>
        <name val="Calibri"/>
        <charset val="1"/>
      </font>
      <fill>
        <patternFill>
          <bgColor rgb="FFF6DAD6"/>
        </patternFill>
      </fill>
    </dxf>
    <dxf>
      <font>
        <b/>
        <color rgb="FFC0392B"/>
        <name val="Calibri"/>
        <charset val="1"/>
      </font>
      <fill>
        <patternFill>
          <bgColor rgb="FFF6DAD6"/>
        </patternFill>
      </fill>
    </dxf>
    <dxf>
      <font>
        <b/>
        <color rgb="FFC0392B"/>
        <name val="Calibri"/>
        <charset val="1"/>
      </font>
      <fill>
        <patternFill>
          <bgColor rgb="FFF6DAD6"/>
        </patternFill>
      </fill>
    </dxf>
    <dxf>
      <font>
        <color rgb="FFC0392B"/>
        <name val="Calibri"/>
        <charset val="1"/>
      </font>
      <fill>
        <patternFill>
          <bgColor rgb="FFF6DAD6"/>
        </patternFill>
      </fill>
    </dxf>
    <dxf>
      <font>
        <color rgb="FFC9871A"/>
        <name val="Calibri"/>
        <charset val="1"/>
      </font>
      <fill>
        <patternFill>
          <bgColor rgb="FFFBEED2"/>
        </patternFill>
      </fill>
    </dxf>
    <dxf>
      <font>
        <color rgb="FF2E7D46"/>
        <name val="Calibri"/>
        <charset val="1"/>
      </font>
      <fill>
        <patternFill>
          <bgColor rgb="FFDCEEE1"/>
        </patternFill>
      </fill>
    </dxf>
    <dxf>
      <font>
        <color rgb="FF2E7D46"/>
        <name val="Calibri"/>
        <charset val="1"/>
      </font>
      <fill>
        <patternFill>
          <bgColor rgb="FFDCEEE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9871A"/>
      <rgbColor rgb="FF800080"/>
      <rgbColor rgb="FF4F81BD"/>
      <rgbColor rgb="FFD9D9D9"/>
      <rgbColor rgb="FF878787"/>
      <rgbColor rgb="FF9999FF"/>
      <rgbColor rgb="FF993366"/>
      <rgbColor rgb="FFFFF4E8"/>
      <rgbColor rgb="FFE4E8ED"/>
      <rgbColor rgb="FF660066"/>
      <rgbColor rgb="FFFF8080"/>
      <rgbColor rgb="FF0066CC"/>
      <rgbColor rgb="FFC7D3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8FB"/>
      <rgbColor rgb="FFDCEEE1"/>
      <rgbColor rgb="FFFBEED2"/>
      <rgbColor rgb="FFD2DBE4"/>
      <rgbColor rgb="FFFF99CC"/>
      <rgbColor rgb="FFCC99FF"/>
      <rgbColor rgb="FFF6DAD6"/>
      <rgbColor rgb="FF3E6E9E"/>
      <rgbColor rgb="FF33CCCC"/>
      <rgbColor rgb="FF99CC00"/>
      <rgbColor rgb="FFFFCC00"/>
      <rgbColor rgb="FFE8822B"/>
      <rgbColor rgb="FFC86A18"/>
      <rgbColor rgb="FF66707C"/>
      <rgbColor rgb="FF5B87B3"/>
      <rgbColor rgb="FF223047"/>
      <rgbColor rgb="FF2E7D46"/>
      <rgbColor rgb="FF003300"/>
      <rgbColor rgb="FF222831"/>
      <rgbColor rgb="FFC0392B"/>
      <rgbColor rgb="FF993366"/>
      <rgbColor rgb="FF333399"/>
      <rgbColor rgb="FF2B30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États des éléments au retour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Synthèse!$B$12:$B$15</c:f>
              <c:strCache>
                <c:ptCount val="4"/>
                <c:pt idx="0">
                  <c:v>Bon</c:v>
                </c:pt>
                <c:pt idx="1">
                  <c:v>Moyen</c:v>
                </c:pt>
                <c:pt idx="2">
                  <c:v>Mauvais</c:v>
                </c:pt>
                <c:pt idx="3">
                  <c:v>Endommagé</c:v>
                </c:pt>
              </c:strCache>
            </c:strRef>
          </c:cat>
          <c:val>
            <c:numRef>
              <c:f>Synthèse!$C$12:$C$15</c:f>
              <c:numCache>
                <c:formatCode>#,##0</c:formatCode>
                <c:ptCount val="4"/>
                <c:pt idx="0">
                  <c:v>18</c:v>
                </c:pt>
                <c:pt idx="1">
                  <c:v>4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1A-43C5-9940-D500FFC72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720838"/>
        <c:axId val="26970452"/>
      </c:barChart>
      <c:catAx>
        <c:axId val="267208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6970452"/>
        <c:crosses val="autoZero"/>
        <c:auto val="1"/>
        <c:lblAlgn val="ctr"/>
        <c:lblOffset val="100"/>
        <c:noMultiLvlLbl val="0"/>
      </c:catAx>
      <c:valAx>
        <c:axId val="2697045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67208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9</xdr:col>
      <xdr:colOff>606960</xdr:colOff>
      <xdr:row>21</xdr:row>
      <xdr:rowOff>149040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33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30" customWidth="1"/>
    <col min="3" max="3" width="12" customWidth="1"/>
    <col min="4" max="4" width="4" customWidth="1"/>
    <col min="5" max="5" width="14" customWidth="1"/>
    <col min="6" max="6" width="10" customWidth="1"/>
    <col min="7" max="7" width="4" customWidth="1"/>
    <col min="8" max="8" width="24" customWidth="1"/>
    <col min="9" max="9" width="3" customWidth="1"/>
    <col min="10" max="10" width="18" customWidth="1"/>
  </cols>
  <sheetData>
    <row r="2" spans="2:10" ht="31.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</row>
    <row r="3" spans="2:10" ht="18" customHeight="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</row>
    <row r="5" spans="2:10" ht="17.25" x14ac:dyDescent="0.25">
      <c r="B5" s="15" t="s">
        <v>2</v>
      </c>
    </row>
    <row r="6" spans="2:10" ht="15" customHeight="1" x14ac:dyDescent="0.25">
      <c r="B6" s="1" t="s">
        <v>3</v>
      </c>
      <c r="C6" s="1"/>
      <c r="D6" s="1"/>
      <c r="E6" s="1"/>
      <c r="F6" s="1"/>
      <c r="G6" s="1"/>
      <c r="H6" s="1"/>
      <c r="I6" s="1"/>
      <c r="J6" s="1"/>
    </row>
    <row r="7" spans="2:10" x14ac:dyDescent="0.25">
      <c r="B7" s="1"/>
      <c r="C7" s="1"/>
      <c r="D7" s="1"/>
      <c r="E7" s="1"/>
      <c r="F7" s="1"/>
      <c r="G7" s="1"/>
      <c r="H7" s="1"/>
      <c r="I7" s="1"/>
      <c r="J7" s="1"/>
    </row>
    <row r="8" spans="2:10" x14ac:dyDescent="0.25">
      <c r="B8" s="1"/>
      <c r="C8" s="1"/>
      <c r="D8" s="1"/>
      <c r="E8" s="1"/>
      <c r="F8" s="1"/>
      <c r="G8" s="1"/>
      <c r="H8" s="1"/>
      <c r="I8" s="1"/>
      <c r="J8" s="1"/>
    </row>
    <row r="10" spans="2:10" ht="15.75" x14ac:dyDescent="0.25">
      <c r="B10" s="16" t="s">
        <v>4</v>
      </c>
    </row>
    <row r="11" spans="2:10" ht="25.5" customHeight="1" x14ac:dyDescent="0.25">
      <c r="B11" s="17" t="s">
        <v>5</v>
      </c>
      <c r="C11" s="62" t="s">
        <v>6</v>
      </c>
      <c r="D11" s="62"/>
      <c r="E11" s="62"/>
      <c r="F11" s="62"/>
      <c r="G11" s="62"/>
      <c r="H11" s="62"/>
      <c r="I11" s="62"/>
      <c r="J11" s="62"/>
    </row>
    <row r="12" spans="2:10" ht="25.5" customHeight="1" x14ac:dyDescent="0.25">
      <c r="B12" s="17" t="s">
        <v>7</v>
      </c>
      <c r="C12" s="62" t="s">
        <v>8</v>
      </c>
      <c r="D12" s="62"/>
      <c r="E12" s="62"/>
      <c r="F12" s="62"/>
      <c r="G12" s="62"/>
      <c r="H12" s="62"/>
      <c r="I12" s="62"/>
      <c r="J12" s="62"/>
    </row>
    <row r="13" spans="2:10" ht="25.5" customHeight="1" x14ac:dyDescent="0.25">
      <c r="B13" s="17" t="s">
        <v>9</v>
      </c>
      <c r="C13" s="62" t="s">
        <v>10</v>
      </c>
      <c r="D13" s="62"/>
      <c r="E13" s="62"/>
      <c r="F13" s="62"/>
      <c r="G13" s="62"/>
      <c r="H13" s="62"/>
      <c r="I13" s="62"/>
      <c r="J13" s="62"/>
    </row>
    <row r="14" spans="2:10" ht="25.5" customHeight="1" x14ac:dyDescent="0.25">
      <c r="B14" s="17" t="s">
        <v>11</v>
      </c>
      <c r="C14" s="62" t="s">
        <v>12</v>
      </c>
      <c r="D14" s="62"/>
      <c r="E14" s="62"/>
      <c r="F14" s="62"/>
      <c r="G14" s="62"/>
      <c r="H14" s="62"/>
      <c r="I14" s="62"/>
      <c r="J14" s="62"/>
    </row>
    <row r="16" spans="2:10" ht="15.75" x14ac:dyDescent="0.25">
      <c r="B16" s="16" t="s">
        <v>13</v>
      </c>
    </row>
    <row r="17" spans="2:10" x14ac:dyDescent="0.25">
      <c r="B17" s="18" t="s">
        <v>14</v>
      </c>
      <c r="C17" s="19" t="s">
        <v>15</v>
      </c>
      <c r="D17" s="20" t="s">
        <v>16</v>
      </c>
      <c r="E17" s="20" t="s">
        <v>17</v>
      </c>
      <c r="F17" s="21" t="s">
        <v>18</v>
      </c>
    </row>
    <row r="19" spans="2:10" ht="18.75" customHeight="1" x14ac:dyDescent="0.25">
      <c r="B19" s="12" t="s">
        <v>19</v>
      </c>
      <c r="C19" s="12"/>
      <c r="D19" s="12"/>
      <c r="E19" s="12"/>
      <c r="F19" s="12"/>
    </row>
    <row r="20" spans="2:10" x14ac:dyDescent="0.25">
      <c r="B20" s="22" t="s">
        <v>20</v>
      </c>
      <c r="C20" s="9">
        <v>1000</v>
      </c>
      <c r="D20" s="9"/>
    </row>
    <row r="21" spans="2:10" x14ac:dyDescent="0.25">
      <c r="B21" s="22" t="s">
        <v>21</v>
      </c>
      <c r="C21" s="63">
        <v>0.25</v>
      </c>
      <c r="D21" s="63"/>
    </row>
    <row r="22" spans="2:10" x14ac:dyDescent="0.25">
      <c r="B22" s="22" t="s">
        <v>22</v>
      </c>
      <c r="C22" s="64">
        <v>50</v>
      </c>
      <c r="D22" s="64"/>
    </row>
    <row r="23" spans="2:10" x14ac:dyDescent="0.25">
      <c r="B23" s="22" t="s">
        <v>23</v>
      </c>
      <c r="C23" s="63">
        <v>1.85</v>
      </c>
      <c r="D23" s="63"/>
    </row>
    <row r="25" spans="2:10" ht="18.75" customHeight="1" x14ac:dyDescent="0.25">
      <c r="B25" s="12" t="s">
        <v>24</v>
      </c>
      <c r="C25" s="12"/>
      <c r="D25" s="12"/>
      <c r="E25" s="12"/>
      <c r="F25" s="12"/>
      <c r="G25" s="12"/>
      <c r="H25" s="12"/>
      <c r="I25" s="12"/>
      <c r="J25" s="12"/>
    </row>
    <row r="26" spans="2:10" x14ac:dyDescent="0.25">
      <c r="B26" s="24" t="s">
        <v>25</v>
      </c>
      <c r="C26" s="25" t="s">
        <v>26</v>
      </c>
      <c r="E26" s="24" t="s">
        <v>27</v>
      </c>
      <c r="F26" s="25" t="s">
        <v>28</v>
      </c>
      <c r="H26" s="24" t="s">
        <v>29</v>
      </c>
      <c r="J26" s="24" t="s">
        <v>30</v>
      </c>
    </row>
    <row r="27" spans="2:10" x14ac:dyDescent="0.25">
      <c r="B27" s="26" t="s">
        <v>14</v>
      </c>
      <c r="C27" s="27">
        <v>4</v>
      </c>
      <c r="E27" s="26" t="s">
        <v>31</v>
      </c>
      <c r="F27" s="28">
        <v>0</v>
      </c>
      <c r="H27" s="26" t="s">
        <v>32</v>
      </c>
      <c r="J27" s="26" t="s">
        <v>33</v>
      </c>
    </row>
    <row r="28" spans="2:10" x14ac:dyDescent="0.25">
      <c r="B28" s="29" t="s">
        <v>15</v>
      </c>
      <c r="C28" s="30">
        <v>3</v>
      </c>
      <c r="E28" s="29" t="s">
        <v>34</v>
      </c>
      <c r="F28" s="31">
        <v>0.25</v>
      </c>
      <c r="H28" s="29" t="s">
        <v>35</v>
      </c>
      <c r="J28" s="29" t="s">
        <v>36</v>
      </c>
    </row>
    <row r="29" spans="2:10" x14ac:dyDescent="0.25">
      <c r="B29" s="26" t="s">
        <v>16</v>
      </c>
      <c r="C29" s="27">
        <v>2</v>
      </c>
      <c r="E29" s="26" t="s">
        <v>37</v>
      </c>
      <c r="F29" s="28">
        <v>0.5</v>
      </c>
      <c r="H29" s="26" t="s">
        <v>38</v>
      </c>
      <c r="J29" s="26" t="s">
        <v>39</v>
      </c>
    </row>
    <row r="30" spans="2:10" x14ac:dyDescent="0.25">
      <c r="B30" s="29" t="s">
        <v>17</v>
      </c>
      <c r="C30" s="30">
        <v>1</v>
      </c>
      <c r="E30" s="29" t="s">
        <v>40</v>
      </c>
      <c r="F30" s="31">
        <v>0.75</v>
      </c>
      <c r="H30" s="29" t="s">
        <v>41</v>
      </c>
    </row>
    <row r="31" spans="2:10" x14ac:dyDescent="0.25">
      <c r="B31" s="26" t="s">
        <v>42</v>
      </c>
      <c r="C31" s="27">
        <v>4</v>
      </c>
      <c r="E31" s="26" t="s">
        <v>43</v>
      </c>
      <c r="F31" s="28">
        <v>1</v>
      </c>
      <c r="H31" s="26" t="s">
        <v>44</v>
      </c>
    </row>
    <row r="32" spans="2:10" x14ac:dyDescent="0.25">
      <c r="B32" s="29" t="s">
        <v>45</v>
      </c>
      <c r="C32" s="30">
        <v>1</v>
      </c>
      <c r="H32" s="29" t="s">
        <v>46</v>
      </c>
    </row>
    <row r="33" spans="2:3" x14ac:dyDescent="0.25">
      <c r="B33" s="26" t="s">
        <v>47</v>
      </c>
      <c r="C33" s="27">
        <v>0</v>
      </c>
    </row>
  </sheetData>
  <mergeCells count="13">
    <mergeCell ref="C22:D22"/>
    <mergeCell ref="C23:D23"/>
    <mergeCell ref="B25:J25"/>
    <mergeCell ref="C13:J13"/>
    <mergeCell ref="C14:J14"/>
    <mergeCell ref="B19:F19"/>
    <mergeCell ref="C20:D20"/>
    <mergeCell ref="C21:D21"/>
    <mergeCell ref="B2:J2"/>
    <mergeCell ref="B3:J3"/>
    <mergeCell ref="B6:J8"/>
    <mergeCell ref="C11:J11"/>
    <mergeCell ref="C12:J12"/>
  </mergeCells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7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76" sqref="F76"/>
    </sheetView>
  </sheetViews>
  <sheetFormatPr baseColWidth="10" defaultColWidth="8.7109375" defaultRowHeight="15" x14ac:dyDescent="0.25"/>
  <cols>
    <col min="1" max="1" width="2" customWidth="1"/>
    <col min="2" max="2" width="30.42578125" bestFit="1" customWidth="1"/>
    <col min="3" max="3" width="19.28515625" bestFit="1" customWidth="1"/>
    <col min="4" max="4" width="19.7109375" bestFit="1" customWidth="1"/>
    <col min="5" max="5" width="20.7109375" bestFit="1" customWidth="1"/>
    <col min="6" max="6" width="24.28515625" bestFit="1" customWidth="1"/>
  </cols>
  <sheetData>
    <row r="2" spans="2:6" ht="31.5" customHeight="1" x14ac:dyDescent="0.25">
      <c r="B2" s="14" t="s">
        <v>48</v>
      </c>
      <c r="C2" s="14"/>
      <c r="D2" s="14"/>
      <c r="E2" s="14"/>
      <c r="F2" s="14"/>
    </row>
    <row r="3" spans="2:6" ht="18" customHeight="1" x14ac:dyDescent="0.25">
      <c r="B3" s="13" t="s">
        <v>49</v>
      </c>
      <c r="C3" s="13"/>
      <c r="D3" s="13"/>
      <c r="E3" s="13"/>
      <c r="F3" s="13"/>
    </row>
    <row r="5" spans="2:6" ht="18.75" customHeight="1" x14ac:dyDescent="0.25">
      <c r="B5" s="12" t="s">
        <v>50</v>
      </c>
      <c r="C5" s="12"/>
      <c r="D5" s="12"/>
      <c r="E5" s="12"/>
      <c r="F5" s="12"/>
    </row>
    <row r="6" spans="2:6" x14ac:dyDescent="0.25">
      <c r="B6" s="32" t="s">
        <v>51</v>
      </c>
      <c r="C6" s="33" t="s">
        <v>52</v>
      </c>
      <c r="D6" s="32" t="s">
        <v>53</v>
      </c>
      <c r="E6" s="11" t="s">
        <v>54</v>
      </c>
      <c r="F6" s="11"/>
    </row>
    <row r="7" spans="2:6" x14ac:dyDescent="0.25">
      <c r="B7" s="32" t="s">
        <v>55</v>
      </c>
      <c r="C7" s="33" t="s">
        <v>56</v>
      </c>
      <c r="D7" s="32" t="s">
        <v>57</v>
      </c>
      <c r="E7" s="11" t="s">
        <v>58</v>
      </c>
      <c r="F7" s="11"/>
    </row>
    <row r="8" spans="2:6" x14ac:dyDescent="0.25">
      <c r="B8" s="32" t="s">
        <v>59</v>
      </c>
      <c r="C8" s="33" t="s">
        <v>60</v>
      </c>
      <c r="D8" s="32" t="s">
        <v>61</v>
      </c>
      <c r="E8" s="10">
        <v>45028</v>
      </c>
      <c r="F8" s="10"/>
    </row>
    <row r="9" spans="2:6" x14ac:dyDescent="0.25">
      <c r="B9" s="32" t="s">
        <v>62</v>
      </c>
      <c r="C9" s="33" t="s">
        <v>63</v>
      </c>
      <c r="D9" s="32" t="s">
        <v>64</v>
      </c>
      <c r="E9" s="11" t="s">
        <v>65</v>
      </c>
      <c r="F9" s="11"/>
    </row>
    <row r="11" spans="2:6" ht="18.75" customHeight="1" x14ac:dyDescent="0.25">
      <c r="B11" s="12" t="s">
        <v>66</v>
      </c>
      <c r="C11" s="12"/>
      <c r="D11" s="12"/>
      <c r="E11" s="12"/>
      <c r="F11" s="12"/>
    </row>
    <row r="12" spans="2:6" x14ac:dyDescent="0.25">
      <c r="B12" s="32" t="s">
        <v>67</v>
      </c>
      <c r="C12" s="33" t="s">
        <v>68</v>
      </c>
      <c r="D12" s="32" t="s">
        <v>33</v>
      </c>
      <c r="E12" s="11" t="s">
        <v>69</v>
      </c>
      <c r="F12" s="11"/>
    </row>
    <row r="13" spans="2:6" x14ac:dyDescent="0.25">
      <c r="B13" s="32" t="s">
        <v>70</v>
      </c>
      <c r="C13" s="34">
        <v>46448</v>
      </c>
      <c r="D13" s="32" t="s">
        <v>71</v>
      </c>
      <c r="E13" s="10">
        <v>46455</v>
      </c>
      <c r="F13" s="10"/>
    </row>
    <row r="14" spans="2:6" x14ac:dyDescent="0.25">
      <c r="B14" s="32" t="s">
        <v>72</v>
      </c>
      <c r="C14" s="33" t="s">
        <v>73</v>
      </c>
      <c r="D14" s="32" t="s">
        <v>74</v>
      </c>
      <c r="E14" s="11" t="s">
        <v>73</v>
      </c>
      <c r="F14" s="11"/>
    </row>
    <row r="16" spans="2:6" ht="18.75" customHeight="1" x14ac:dyDescent="0.25">
      <c r="B16" s="12" t="s">
        <v>75</v>
      </c>
      <c r="C16" s="12"/>
      <c r="D16" s="12"/>
      <c r="E16" s="12"/>
      <c r="F16" s="12"/>
    </row>
    <row r="17" spans="2:6" x14ac:dyDescent="0.25">
      <c r="B17" s="32" t="s">
        <v>76</v>
      </c>
      <c r="C17" s="23">
        <v>45230</v>
      </c>
      <c r="D17" s="32" t="s">
        <v>77</v>
      </c>
      <c r="E17" s="9">
        <v>46980</v>
      </c>
      <c r="F17" s="9"/>
    </row>
    <row r="18" spans="2:6" x14ac:dyDescent="0.25">
      <c r="B18" s="32" t="s">
        <v>78</v>
      </c>
      <c r="C18" s="35">
        <f>IF(OR(Km_Depart="",Km_Retour=""),"",Km_Retour-Km_Depart)</f>
        <v>1750</v>
      </c>
      <c r="D18" s="32" t="s">
        <v>79</v>
      </c>
      <c r="E18" s="8">
        <f>IF(C18="","",MAX(0,C18-Forfait_Km))</f>
        <v>750</v>
      </c>
      <c r="F18" s="8"/>
    </row>
    <row r="19" spans="2:6" x14ac:dyDescent="0.25">
      <c r="B19" s="32" t="s">
        <v>80</v>
      </c>
      <c r="C19" s="36" t="s">
        <v>43</v>
      </c>
      <c r="D19" s="32" t="s">
        <v>81</v>
      </c>
      <c r="E19" s="7" t="s">
        <v>40</v>
      </c>
      <c r="F19" s="7"/>
    </row>
    <row r="20" spans="2:6" x14ac:dyDescent="0.25">
      <c r="B20" s="32" t="s">
        <v>82</v>
      </c>
      <c r="C20" s="37">
        <f>IF(OR(Carb_Dep="",Carb_Ret=""),"",MAX(0,IFERROR(INDEX(CarbFrac,MATCH(Carb_Dep,CarbLib,0)),0)-IFERROR(INDEX(CarbFrac,MATCH(Carb_Ret,CarbLib,0)),0)))</f>
        <v>0.25</v>
      </c>
    </row>
    <row r="22" spans="2:6" ht="18.75" customHeight="1" x14ac:dyDescent="0.25">
      <c r="B22" s="12" t="s">
        <v>83</v>
      </c>
      <c r="C22" s="12"/>
      <c r="D22" s="12"/>
      <c r="E22" s="12"/>
      <c r="F22" s="12"/>
    </row>
    <row r="23" spans="2:6" x14ac:dyDescent="0.25">
      <c r="B23" s="38" t="s">
        <v>84</v>
      </c>
      <c r="C23" s="38" t="s">
        <v>85</v>
      </c>
      <c r="D23" s="38" t="s">
        <v>86</v>
      </c>
      <c r="E23" s="38" t="s">
        <v>87</v>
      </c>
      <c r="F23" s="38" t="s">
        <v>88</v>
      </c>
    </row>
    <row r="24" spans="2:6" x14ac:dyDescent="0.25">
      <c r="B24" s="6" t="s">
        <v>89</v>
      </c>
      <c r="C24" s="6"/>
      <c r="D24" s="6"/>
      <c r="E24" s="6"/>
      <c r="F24" s="6"/>
    </row>
    <row r="25" spans="2:6" x14ac:dyDescent="0.25">
      <c r="B25" s="39" t="s">
        <v>90</v>
      </c>
      <c r="C25" s="40" t="s">
        <v>14</v>
      </c>
      <c r="D25" s="40" t="s">
        <v>14</v>
      </c>
      <c r="E25" s="41" t="str">
        <f t="shared" ref="E25:E32" si="0">IF(OR(C25="",D25=""),"",IF(IFERROR(INDEX(Map_Score,MATCH(D25,Map_Lib,0)),0)&lt;IFERROR(INDEX(Map_Score,MATCH(C25,Map_Lib,0)),0),"Dégradation",IF(IFERROR(INDEX(Map_Score,MATCH(D25,Map_Lib,0)),0)&gt;IFERROR(INDEX(Map_Score,MATCH(C25,Map_Lib,0)),0),"Amélioration","Identique")))</f>
        <v>Identique</v>
      </c>
      <c r="F25" s="42"/>
    </row>
    <row r="26" spans="2:6" x14ac:dyDescent="0.25">
      <c r="B26" s="39" t="s">
        <v>91</v>
      </c>
      <c r="C26" s="40" t="s">
        <v>14</v>
      </c>
      <c r="D26" s="40" t="s">
        <v>15</v>
      </c>
      <c r="E26" s="41" t="str">
        <f t="shared" si="0"/>
        <v>Dégradation</v>
      </c>
      <c r="F26" s="42" t="s">
        <v>92</v>
      </c>
    </row>
    <row r="27" spans="2:6" x14ac:dyDescent="0.25">
      <c r="B27" s="39" t="s">
        <v>93</v>
      </c>
      <c r="C27" s="40" t="s">
        <v>14</v>
      </c>
      <c r="D27" s="40" t="s">
        <v>17</v>
      </c>
      <c r="E27" s="41" t="str">
        <f t="shared" si="0"/>
        <v>Dégradation</v>
      </c>
      <c r="F27" s="42" t="s">
        <v>94</v>
      </c>
    </row>
    <row r="28" spans="2:6" x14ac:dyDescent="0.25">
      <c r="B28" s="39" t="s">
        <v>95</v>
      </c>
      <c r="C28" s="40" t="s">
        <v>14</v>
      </c>
      <c r="D28" s="40" t="s">
        <v>14</v>
      </c>
      <c r="E28" s="41" t="str">
        <f t="shared" si="0"/>
        <v>Identique</v>
      </c>
      <c r="F28" s="42"/>
    </row>
    <row r="29" spans="2:6" x14ac:dyDescent="0.25">
      <c r="B29" s="39" t="s">
        <v>96</v>
      </c>
      <c r="C29" s="40" t="s">
        <v>14</v>
      </c>
      <c r="D29" s="40" t="s">
        <v>14</v>
      </c>
      <c r="E29" s="41" t="str">
        <f t="shared" si="0"/>
        <v>Identique</v>
      </c>
      <c r="F29" s="42"/>
    </row>
    <row r="30" spans="2:6" x14ac:dyDescent="0.25">
      <c r="B30" s="39" t="s">
        <v>97</v>
      </c>
      <c r="C30" s="40" t="s">
        <v>14</v>
      </c>
      <c r="D30" s="40" t="s">
        <v>14</v>
      </c>
      <c r="E30" s="41" t="str">
        <f t="shared" si="0"/>
        <v>Identique</v>
      </c>
      <c r="F30" s="42"/>
    </row>
    <row r="31" spans="2:6" x14ac:dyDescent="0.25">
      <c r="B31" s="39" t="s">
        <v>98</v>
      </c>
      <c r="C31" s="40" t="s">
        <v>14</v>
      </c>
      <c r="D31" s="40" t="s">
        <v>14</v>
      </c>
      <c r="E31" s="41" t="str">
        <f t="shared" si="0"/>
        <v>Identique</v>
      </c>
      <c r="F31" s="42"/>
    </row>
    <row r="32" spans="2:6" x14ac:dyDescent="0.25">
      <c r="B32" s="39" t="s">
        <v>99</v>
      </c>
      <c r="C32" s="40" t="s">
        <v>14</v>
      </c>
      <c r="D32" s="40" t="s">
        <v>14</v>
      </c>
      <c r="E32" s="41" t="str">
        <f t="shared" si="0"/>
        <v>Identique</v>
      </c>
      <c r="F32" s="42"/>
    </row>
    <row r="33" spans="2:6" x14ac:dyDescent="0.25">
      <c r="B33" s="6" t="s">
        <v>100</v>
      </c>
      <c r="C33" s="6"/>
      <c r="D33" s="6"/>
      <c r="E33" s="6"/>
      <c r="F33" s="6"/>
    </row>
    <row r="34" spans="2:6" x14ac:dyDescent="0.25">
      <c r="B34" s="39" t="s">
        <v>101</v>
      </c>
      <c r="C34" s="40" t="s">
        <v>14</v>
      </c>
      <c r="D34" s="40" t="s">
        <v>15</v>
      </c>
      <c r="E34" s="41" t="str">
        <f>IF(OR(C34="",D34=""),"",IF(IFERROR(INDEX(Map_Score,MATCH(D34,Map_Lib,0)),0)&lt;IFERROR(INDEX(Map_Score,MATCH(C34,Map_Lib,0)),0),"Dégradation",IF(IFERROR(INDEX(Map_Score,MATCH(D34,Map_Lib,0)),0)&gt;IFERROR(INDEX(Map_Score,MATCH(C34,Map_Lib,0)),0),"Amélioration","Identique")))</f>
        <v>Dégradation</v>
      </c>
      <c r="F34" s="42" t="s">
        <v>102</v>
      </c>
    </row>
    <row r="35" spans="2:6" x14ac:dyDescent="0.25">
      <c r="B35" s="39" t="s">
        <v>103</v>
      </c>
      <c r="C35" s="40" t="s">
        <v>14</v>
      </c>
      <c r="D35" s="40" t="s">
        <v>14</v>
      </c>
      <c r="E35" s="41" t="str">
        <f>IF(OR(C35="",D35=""),"",IF(IFERROR(INDEX(Map_Score,MATCH(D35,Map_Lib,0)),0)&lt;IFERROR(INDEX(Map_Score,MATCH(C35,Map_Lib,0)),0),"Dégradation",IF(IFERROR(INDEX(Map_Score,MATCH(D35,Map_Lib,0)),0)&gt;IFERROR(INDEX(Map_Score,MATCH(C35,Map_Lib,0)),0),"Amélioration","Identique")))</f>
        <v>Identique</v>
      </c>
      <c r="F35" s="42"/>
    </row>
    <row r="36" spans="2:6" x14ac:dyDescent="0.25">
      <c r="B36" s="39" t="s">
        <v>104</v>
      </c>
      <c r="C36" s="40" t="s">
        <v>14</v>
      </c>
      <c r="D36" s="40" t="s">
        <v>14</v>
      </c>
      <c r="E36" s="41" t="str">
        <f>IF(OR(C36="",D36=""),"",IF(IFERROR(INDEX(Map_Score,MATCH(D36,Map_Lib,0)),0)&lt;IFERROR(INDEX(Map_Score,MATCH(C36,Map_Lib,0)),0),"Dégradation",IF(IFERROR(INDEX(Map_Score,MATCH(D36,Map_Lib,0)),0)&gt;IFERROR(INDEX(Map_Score,MATCH(C36,Map_Lib,0)),0),"Amélioration","Identique")))</f>
        <v>Identique</v>
      </c>
      <c r="F36" s="42"/>
    </row>
    <row r="37" spans="2:6" x14ac:dyDescent="0.25">
      <c r="B37" s="39" t="s">
        <v>105</v>
      </c>
      <c r="C37" s="40" t="s">
        <v>14</v>
      </c>
      <c r="D37" s="40" t="s">
        <v>14</v>
      </c>
      <c r="E37" s="41" t="str">
        <f>IF(OR(C37="",D37=""),"",IF(IFERROR(INDEX(Map_Score,MATCH(D37,Map_Lib,0)),0)&lt;IFERROR(INDEX(Map_Score,MATCH(C37,Map_Lib,0)),0),"Dégradation",IF(IFERROR(INDEX(Map_Score,MATCH(D37,Map_Lib,0)),0)&gt;IFERROR(INDEX(Map_Score,MATCH(C37,Map_Lib,0)),0),"Amélioration","Identique")))</f>
        <v>Identique</v>
      </c>
      <c r="F37" s="42"/>
    </row>
    <row r="38" spans="2:6" x14ac:dyDescent="0.25">
      <c r="B38" s="39" t="s">
        <v>106</v>
      </c>
      <c r="C38" s="40" t="s">
        <v>14</v>
      </c>
      <c r="D38" s="40" t="s">
        <v>14</v>
      </c>
      <c r="E38" s="41" t="str">
        <f>IF(OR(C38="",D38=""),"",IF(IFERROR(INDEX(Map_Score,MATCH(D38,Map_Lib,0)),0)&lt;IFERROR(INDEX(Map_Score,MATCH(C38,Map_Lib,0)),0),"Dégradation",IF(IFERROR(INDEX(Map_Score,MATCH(D38,Map_Lib,0)),0)&gt;IFERROR(INDEX(Map_Score,MATCH(C38,Map_Lib,0)),0),"Amélioration","Identique")))</f>
        <v>Identique</v>
      </c>
      <c r="F38" s="42"/>
    </row>
    <row r="39" spans="2:6" x14ac:dyDescent="0.25">
      <c r="B39" s="6" t="s">
        <v>107</v>
      </c>
      <c r="C39" s="6"/>
      <c r="D39" s="6"/>
      <c r="E39" s="6"/>
      <c r="F39" s="6"/>
    </row>
    <row r="40" spans="2:6" x14ac:dyDescent="0.25">
      <c r="B40" s="39" t="s">
        <v>108</v>
      </c>
      <c r="C40" s="40" t="s">
        <v>14</v>
      </c>
      <c r="D40" s="40" t="s">
        <v>14</v>
      </c>
      <c r="E40" s="41" t="str">
        <f>IF(OR(C40="",D40=""),"",IF(IFERROR(INDEX(Map_Score,MATCH(D40,Map_Lib,0)),0)&lt;IFERROR(INDEX(Map_Score,MATCH(C40,Map_Lib,0)),0),"Dégradation",IF(IFERROR(INDEX(Map_Score,MATCH(D40,Map_Lib,0)),0)&gt;IFERROR(INDEX(Map_Score,MATCH(C40,Map_Lib,0)),0),"Amélioration","Identique")))</f>
        <v>Identique</v>
      </c>
      <c r="F40" s="42"/>
    </row>
    <row r="41" spans="2:6" x14ac:dyDescent="0.25">
      <c r="B41" s="39" t="s">
        <v>109</v>
      </c>
      <c r="C41" s="40" t="s">
        <v>14</v>
      </c>
      <c r="D41" s="40" t="s">
        <v>14</v>
      </c>
      <c r="E41" s="41" t="str">
        <f>IF(OR(C41="",D41=""),"",IF(IFERROR(INDEX(Map_Score,MATCH(D41,Map_Lib,0)),0)&lt;IFERROR(INDEX(Map_Score,MATCH(C41,Map_Lib,0)),0),"Dégradation",IF(IFERROR(INDEX(Map_Score,MATCH(D41,Map_Lib,0)),0)&gt;IFERROR(INDEX(Map_Score,MATCH(C41,Map_Lib,0)),0),"Amélioration","Identique")))</f>
        <v>Identique</v>
      </c>
      <c r="F41" s="42"/>
    </row>
    <row r="42" spans="2:6" x14ac:dyDescent="0.25">
      <c r="B42" s="39" t="s">
        <v>110</v>
      </c>
      <c r="C42" s="40" t="s">
        <v>14</v>
      </c>
      <c r="D42" s="40" t="s">
        <v>15</v>
      </c>
      <c r="E42" s="41" t="str">
        <f>IF(OR(C42="",D42=""),"",IF(IFERROR(INDEX(Map_Score,MATCH(D42,Map_Lib,0)),0)&lt;IFERROR(INDEX(Map_Score,MATCH(C42,Map_Lib,0)),0),"Dégradation",IF(IFERROR(INDEX(Map_Score,MATCH(D42,Map_Lib,0)),0)&gt;IFERROR(INDEX(Map_Score,MATCH(C42,Map_Lib,0)),0),"Amélioration","Identique")))</f>
        <v>Dégradation</v>
      </c>
      <c r="F42" s="42" t="s">
        <v>111</v>
      </c>
    </row>
    <row r="43" spans="2:6" x14ac:dyDescent="0.25">
      <c r="B43" s="39" t="s">
        <v>112</v>
      </c>
      <c r="C43" s="40" t="s">
        <v>14</v>
      </c>
      <c r="D43" s="40" t="s">
        <v>14</v>
      </c>
      <c r="E43" s="41" t="str">
        <f>IF(OR(C43="",D43=""),"",IF(IFERROR(INDEX(Map_Score,MATCH(D43,Map_Lib,0)),0)&lt;IFERROR(INDEX(Map_Score,MATCH(C43,Map_Lib,0)),0),"Dégradation",IF(IFERROR(INDEX(Map_Score,MATCH(D43,Map_Lib,0)),0)&gt;IFERROR(INDEX(Map_Score,MATCH(C43,Map_Lib,0)),0),"Amélioration","Identique")))</f>
        <v>Identique</v>
      </c>
      <c r="F43" s="42"/>
    </row>
    <row r="44" spans="2:6" x14ac:dyDescent="0.25">
      <c r="B44" s="39" t="s">
        <v>113</v>
      </c>
      <c r="C44" s="40" t="s">
        <v>14</v>
      </c>
      <c r="D44" s="40" t="s">
        <v>15</v>
      </c>
      <c r="E44" s="41" t="str">
        <f>IF(OR(C44="",D44=""),"",IF(IFERROR(INDEX(Map_Score,MATCH(D44,Map_Lib,0)),0)&lt;IFERROR(INDEX(Map_Score,MATCH(C44,Map_Lib,0)),0),"Dégradation",IF(IFERROR(INDEX(Map_Score,MATCH(D44,Map_Lib,0)),0)&gt;IFERROR(INDEX(Map_Score,MATCH(C44,Map_Lib,0)),0),"Amélioration","Identique")))</f>
        <v>Dégradation</v>
      </c>
      <c r="F44" s="42" t="s">
        <v>114</v>
      </c>
    </row>
    <row r="45" spans="2:6" x14ac:dyDescent="0.25">
      <c r="B45" s="6" t="s">
        <v>115</v>
      </c>
      <c r="C45" s="6"/>
      <c r="D45" s="6"/>
      <c r="E45" s="6"/>
      <c r="F45" s="6"/>
    </row>
    <row r="46" spans="2:6" x14ac:dyDescent="0.25">
      <c r="B46" s="39" t="s">
        <v>116</v>
      </c>
      <c r="C46" s="40" t="s">
        <v>14</v>
      </c>
      <c r="D46" s="40" t="s">
        <v>14</v>
      </c>
      <c r="E46" s="41" t="str">
        <f>IF(OR(C46="",D46=""),"",IF(IFERROR(INDEX(Map_Score,MATCH(D46,Map_Lib,0)),0)&lt;IFERROR(INDEX(Map_Score,MATCH(C46,Map_Lib,0)),0),"Dégradation",IF(IFERROR(INDEX(Map_Score,MATCH(D46,Map_Lib,0)),0)&gt;IFERROR(INDEX(Map_Score,MATCH(C46,Map_Lib,0)),0),"Amélioration","Identique")))</f>
        <v>Identique</v>
      </c>
      <c r="F46" s="42"/>
    </row>
    <row r="47" spans="2:6" x14ac:dyDescent="0.25">
      <c r="B47" s="39" t="s">
        <v>117</v>
      </c>
      <c r="C47" s="40" t="s">
        <v>14</v>
      </c>
      <c r="D47" s="40" t="s">
        <v>14</v>
      </c>
      <c r="E47" s="41" t="str">
        <f>IF(OR(C47="",D47=""),"",IF(IFERROR(INDEX(Map_Score,MATCH(D47,Map_Lib,0)),0)&lt;IFERROR(INDEX(Map_Score,MATCH(C47,Map_Lib,0)),0),"Dégradation",IF(IFERROR(INDEX(Map_Score,MATCH(D47,Map_Lib,0)),0)&gt;IFERROR(INDEX(Map_Score,MATCH(C47,Map_Lib,0)),0),"Amélioration","Identique")))</f>
        <v>Identique</v>
      </c>
      <c r="F47" s="42"/>
    </row>
    <row r="48" spans="2:6" x14ac:dyDescent="0.25">
      <c r="B48" s="39" t="s">
        <v>118</v>
      </c>
      <c r="C48" s="40" t="s">
        <v>14</v>
      </c>
      <c r="D48" s="40" t="s">
        <v>14</v>
      </c>
      <c r="E48" s="41" t="str">
        <f>IF(OR(C48="",D48=""),"",IF(IFERROR(INDEX(Map_Score,MATCH(D48,Map_Lib,0)),0)&lt;IFERROR(INDEX(Map_Score,MATCH(C48,Map_Lib,0)),0),"Dégradation",IF(IFERROR(INDEX(Map_Score,MATCH(D48,Map_Lib,0)),0)&gt;IFERROR(INDEX(Map_Score,MATCH(C48,Map_Lib,0)),0),"Amélioration","Identique")))</f>
        <v>Identique</v>
      </c>
      <c r="F48" s="42"/>
    </row>
    <row r="49" spans="2:6" x14ac:dyDescent="0.25">
      <c r="B49" s="39" t="s">
        <v>119</v>
      </c>
      <c r="C49" s="40" t="s">
        <v>14</v>
      </c>
      <c r="D49" s="40" t="s">
        <v>14</v>
      </c>
      <c r="E49" s="41" t="str">
        <f>IF(OR(C49="",D49=""),"",IF(IFERROR(INDEX(Map_Score,MATCH(D49,Map_Lib,0)),0)&lt;IFERROR(INDEX(Map_Score,MATCH(C49,Map_Lib,0)),0),"Dégradation",IF(IFERROR(INDEX(Map_Score,MATCH(D49,Map_Lib,0)),0)&gt;IFERROR(INDEX(Map_Score,MATCH(C49,Map_Lib,0)),0),"Amélioration","Identique")))</f>
        <v>Identique</v>
      </c>
      <c r="F49" s="42"/>
    </row>
    <row r="50" spans="2:6" x14ac:dyDescent="0.25">
      <c r="B50" s="39" t="s">
        <v>120</v>
      </c>
      <c r="C50" s="40" t="s">
        <v>14</v>
      </c>
      <c r="D50" s="40" t="s">
        <v>14</v>
      </c>
      <c r="E50" s="41" t="str">
        <f>IF(OR(C50="",D50=""),"",IF(IFERROR(INDEX(Map_Score,MATCH(D50,Map_Lib,0)),0)&lt;IFERROR(INDEX(Map_Score,MATCH(C50,Map_Lib,0)),0),"Dégradation",IF(IFERROR(INDEX(Map_Score,MATCH(D50,Map_Lib,0)),0)&gt;IFERROR(INDEX(Map_Score,MATCH(C50,Map_Lib,0)),0),"Amélioration","Identique")))</f>
        <v>Identique</v>
      </c>
      <c r="F50" s="42"/>
    </row>
    <row r="51" spans="2:6" x14ac:dyDescent="0.25">
      <c r="B51" s="6" t="s">
        <v>121</v>
      </c>
      <c r="C51" s="6"/>
      <c r="D51" s="6"/>
      <c r="E51" s="6"/>
      <c r="F51" s="6"/>
    </row>
    <row r="52" spans="2:6" x14ac:dyDescent="0.25">
      <c r="B52" s="39" t="s">
        <v>122</v>
      </c>
      <c r="C52" s="40" t="s">
        <v>42</v>
      </c>
      <c r="D52" s="40" t="s">
        <v>42</v>
      </c>
      <c r="E52" s="41" t="str">
        <f t="shared" ref="E52:E57" si="1">IF(OR(C52="",D52=""),"",IF(IFERROR(INDEX(Map_Score,MATCH(D52,Map_Lib,0)),0)&lt;IFERROR(INDEX(Map_Score,MATCH(C52,Map_Lib,0)),0),"Dégradation",IF(IFERROR(INDEX(Map_Score,MATCH(D52,Map_Lib,0)),0)&gt;IFERROR(INDEX(Map_Score,MATCH(C52,Map_Lib,0)),0),"Amélioration","Identique")))</f>
        <v>Identique</v>
      </c>
      <c r="F52" s="42"/>
    </row>
    <row r="53" spans="2:6" x14ac:dyDescent="0.25">
      <c r="B53" s="39" t="s">
        <v>123</v>
      </c>
      <c r="C53" s="40" t="s">
        <v>42</v>
      </c>
      <c r="D53" s="40" t="s">
        <v>42</v>
      </c>
      <c r="E53" s="41" t="str">
        <f t="shared" si="1"/>
        <v>Identique</v>
      </c>
      <c r="F53" s="42"/>
    </row>
    <row r="54" spans="2:6" x14ac:dyDescent="0.25">
      <c r="B54" s="39" t="s">
        <v>124</v>
      </c>
      <c r="C54" s="40" t="s">
        <v>42</v>
      </c>
      <c r="D54" s="40" t="s">
        <v>45</v>
      </c>
      <c r="E54" s="41" t="str">
        <f t="shared" si="1"/>
        <v>Dégradation</v>
      </c>
      <c r="F54" s="42" t="s">
        <v>125</v>
      </c>
    </row>
    <row r="55" spans="2:6" ht="25.5" x14ac:dyDescent="0.25">
      <c r="B55" s="39" t="s">
        <v>126</v>
      </c>
      <c r="C55" s="40" t="s">
        <v>42</v>
      </c>
      <c r="D55" s="40" t="s">
        <v>42</v>
      </c>
      <c r="E55" s="41" t="str">
        <f t="shared" si="1"/>
        <v>Identique</v>
      </c>
      <c r="F55" s="42"/>
    </row>
    <row r="56" spans="2:6" x14ac:dyDescent="0.25">
      <c r="B56" s="39" t="s">
        <v>127</v>
      </c>
      <c r="C56" s="40" t="s">
        <v>42</v>
      </c>
      <c r="D56" s="40" t="s">
        <v>42</v>
      </c>
      <c r="E56" s="41" t="str">
        <f t="shared" si="1"/>
        <v>Identique</v>
      </c>
      <c r="F56" s="42"/>
    </row>
    <row r="57" spans="2:6" x14ac:dyDescent="0.25">
      <c r="B57" s="39" t="s">
        <v>128</v>
      </c>
      <c r="C57" s="40" t="s">
        <v>42</v>
      </c>
      <c r="D57" s="40" t="s">
        <v>42</v>
      </c>
      <c r="E57" s="41" t="str">
        <f t="shared" si="1"/>
        <v>Identique</v>
      </c>
      <c r="F57" s="42"/>
    </row>
    <row r="59" spans="2:6" ht="18.75" customHeight="1" x14ac:dyDescent="0.25">
      <c r="B59" s="12" t="s">
        <v>129</v>
      </c>
      <c r="C59" s="12"/>
      <c r="D59" s="12"/>
      <c r="E59" s="12"/>
      <c r="F59" s="12"/>
    </row>
    <row r="60" spans="2:6" x14ac:dyDescent="0.25">
      <c r="B60" s="43" t="s">
        <v>130</v>
      </c>
      <c r="C60" s="44">
        <f>COUNTA(Etat_Retour_Range)</f>
        <v>29</v>
      </c>
      <c r="D60" s="43" t="s">
        <v>131</v>
      </c>
      <c r="E60" s="45">
        <f>COUNTIF(Evolution_Range,"Dégradation")</f>
        <v>6</v>
      </c>
    </row>
    <row r="61" spans="2:6" x14ac:dyDescent="0.25">
      <c r="B61" s="43" t="s">
        <v>132</v>
      </c>
      <c r="C61" s="45">
        <f>COUNTIF(Etat_Retour_Range,"Absent")</f>
        <v>1</v>
      </c>
      <c r="D61" s="43" t="s">
        <v>133</v>
      </c>
      <c r="E61" s="46" t="str">
        <f>IF(E60+C61=0,"Conforme (RAS)","Anomalies constatées")</f>
        <v>Anomalies constatées</v>
      </c>
    </row>
    <row r="63" spans="2:6" ht="18.75" customHeight="1" x14ac:dyDescent="0.25">
      <c r="B63" s="12" t="s">
        <v>134</v>
      </c>
      <c r="C63" s="12"/>
      <c r="D63" s="12"/>
      <c r="E63" s="12"/>
      <c r="F63" s="12"/>
    </row>
    <row r="64" spans="2:6" ht="15" customHeight="1" x14ac:dyDescent="0.25">
      <c r="B64" s="5" t="s">
        <v>135</v>
      </c>
      <c r="C64" s="5"/>
      <c r="D64" s="5"/>
      <c r="E64" s="5"/>
      <c r="F64" s="5"/>
    </row>
    <row r="65" spans="2:6" x14ac:dyDescent="0.25">
      <c r="B65" s="5"/>
      <c r="C65" s="5"/>
      <c r="D65" s="5"/>
      <c r="E65" s="5"/>
      <c r="F65" s="5"/>
    </row>
    <row r="67" spans="2:6" ht="18.75" customHeight="1" x14ac:dyDescent="0.25">
      <c r="B67" s="12" t="s">
        <v>136</v>
      </c>
      <c r="C67" s="12"/>
      <c r="D67" s="12"/>
      <c r="E67" s="12"/>
      <c r="F67" s="12"/>
    </row>
    <row r="68" spans="2:6" x14ac:dyDescent="0.25">
      <c r="B68" s="4" t="s">
        <v>137</v>
      </c>
      <c r="C68" s="4"/>
      <c r="D68" s="4" t="s">
        <v>138</v>
      </c>
      <c r="E68" s="4"/>
      <c r="F68" s="4"/>
    </row>
    <row r="69" spans="2:6" x14ac:dyDescent="0.25">
      <c r="B69" s="47" t="s">
        <v>139</v>
      </c>
      <c r="C69" s="48"/>
      <c r="D69" s="47" t="s">
        <v>139</v>
      </c>
      <c r="E69" s="3"/>
      <c r="F69" s="3"/>
    </row>
    <row r="70" spans="2:6" x14ac:dyDescent="0.25">
      <c r="B70" s="47" t="s">
        <v>140</v>
      </c>
      <c r="C70" s="48"/>
      <c r="D70" s="47" t="s">
        <v>140</v>
      </c>
      <c r="E70" s="3"/>
      <c r="F70" s="3"/>
    </row>
    <row r="71" spans="2:6" ht="39.75" customHeight="1" x14ac:dyDescent="0.25">
      <c r="B71" s="47" t="s">
        <v>141</v>
      </c>
      <c r="C71" s="48"/>
      <c r="D71" s="47" t="s">
        <v>141</v>
      </c>
      <c r="E71" s="3"/>
      <c r="F71" s="3"/>
    </row>
  </sheetData>
  <mergeCells count="30">
    <mergeCell ref="B68:C68"/>
    <mergeCell ref="D68:F68"/>
    <mergeCell ref="E69:F69"/>
    <mergeCell ref="E70:F70"/>
    <mergeCell ref="E71:F71"/>
    <mergeCell ref="B51:F51"/>
    <mergeCell ref="B59:F59"/>
    <mergeCell ref="B63:F63"/>
    <mergeCell ref="B64:F65"/>
    <mergeCell ref="B67:F67"/>
    <mergeCell ref="B22:F22"/>
    <mergeCell ref="B24:F24"/>
    <mergeCell ref="B33:F33"/>
    <mergeCell ref="B39:F39"/>
    <mergeCell ref="B45:F45"/>
    <mergeCell ref="E14:F14"/>
    <mergeCell ref="B16:F16"/>
    <mergeCell ref="E17:F17"/>
    <mergeCell ref="E18:F18"/>
    <mergeCell ref="E19:F19"/>
    <mergeCell ref="E8:F8"/>
    <mergeCell ref="E9:F9"/>
    <mergeCell ref="B11:F11"/>
    <mergeCell ref="E12:F12"/>
    <mergeCell ref="E13:F13"/>
    <mergeCell ref="B2:F2"/>
    <mergeCell ref="B3:F3"/>
    <mergeCell ref="B5:F5"/>
    <mergeCell ref="E6:F6"/>
    <mergeCell ref="E7:F7"/>
  </mergeCells>
  <conditionalFormatting sqref="C24:D57">
    <cfRule type="cellIs" dxfId="11" priority="3" operator="equal">
      <formula>"Bon"</formula>
    </cfRule>
    <cfRule type="cellIs" dxfId="10" priority="4" operator="equal">
      <formula>"Présent"</formula>
    </cfRule>
    <cfRule type="cellIs" dxfId="9" priority="5" operator="equal">
      <formula>"Moyen"</formula>
    </cfRule>
    <cfRule type="cellIs" dxfId="8" priority="6" operator="equal">
      <formula>"Mauvais"</formula>
    </cfRule>
    <cfRule type="cellIs" dxfId="7" priority="7" operator="equal">
      <formula>"Endommagé"</formula>
    </cfRule>
    <cfRule type="cellIs" dxfId="6" priority="8" operator="equal">
      <formula>"Absent"</formula>
    </cfRule>
  </conditionalFormatting>
  <conditionalFormatting sqref="E18">
    <cfRule type="cellIs" dxfId="5" priority="2" operator="greaterThan">
      <formula>0</formula>
    </cfRule>
  </conditionalFormatting>
  <conditionalFormatting sqref="E24:E57">
    <cfRule type="cellIs" dxfId="4" priority="9" operator="equal">
      <formula>"Dégradation"</formula>
    </cfRule>
    <cfRule type="cellIs" dxfId="3" priority="10" operator="equal">
      <formula>"Amélioration"</formula>
    </cfRule>
    <cfRule type="cellIs" dxfId="2" priority="11" operator="equal">
      <formula>"Identique"</formula>
    </cfRule>
  </conditionalFormatting>
  <conditionalFormatting sqref="E61">
    <cfRule type="cellIs" dxfId="1" priority="12" operator="equal">
      <formula>"Conforme (RAS)"</formula>
    </cfRule>
    <cfRule type="cellIs" dxfId="0" priority="13" operator="equal">
      <formula>"Anomalies constatées"</formula>
    </cfRule>
  </conditionalFormatting>
  <dataValidations count="4">
    <dataValidation type="list" allowBlank="1" sqref="C8" xr:uid="{00000000-0002-0000-0100-000000000000}">
      <formula1>"Essence,Diesel,Hybride,Électrique,GPL"</formula1>
      <formula2>0</formula2>
    </dataValidation>
    <dataValidation type="list" allowBlank="1" sqref="C19 E19" xr:uid="{00000000-0002-0000-0100-000001000000}">
      <formula1>CarburantListe</formula1>
      <formula2>0</formula2>
    </dataValidation>
    <dataValidation type="list" allowBlank="1" sqref="C25:D32 C34:D38 C40:D44 C46:D50" xr:uid="{00000000-0002-0000-0100-000002000000}">
      <formula1>Etats_Liste</formula1>
      <formula2>0</formula2>
    </dataValidation>
    <dataValidation type="list" allowBlank="1" sqref="C52:D57" xr:uid="{00000000-0002-0000-0100-000003000000}">
      <formula1>PresenceListe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7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6" customWidth="1"/>
    <col min="3" max="3" width="26" customWidth="1"/>
    <col min="4" max="4" width="34" customWidth="1"/>
    <col min="5" max="5" width="16" customWidth="1"/>
    <col min="6" max="6" width="18" customWidth="1"/>
    <col min="7" max="7" width="15" customWidth="1"/>
  </cols>
  <sheetData>
    <row r="2" spans="2:7" ht="31.5" customHeight="1" x14ac:dyDescent="0.25">
      <c r="B2" s="14" t="s">
        <v>142</v>
      </c>
      <c r="C2" s="14"/>
      <c r="D2" s="14"/>
      <c r="E2" s="14"/>
      <c r="F2" s="14"/>
      <c r="G2" s="14"/>
    </row>
    <row r="3" spans="2:7" ht="18" customHeight="1" x14ac:dyDescent="0.25">
      <c r="B3" s="13" t="s">
        <v>143</v>
      </c>
      <c r="C3" s="13"/>
      <c r="D3" s="13"/>
      <c r="E3" s="13"/>
      <c r="F3" s="13"/>
      <c r="G3" s="13"/>
    </row>
    <row r="5" spans="2:7" x14ac:dyDescent="0.25">
      <c r="B5" s="38" t="s">
        <v>144</v>
      </c>
      <c r="C5" s="38" t="s">
        <v>145</v>
      </c>
      <c r="D5" s="38" t="s">
        <v>146</v>
      </c>
      <c r="E5" s="38" t="s">
        <v>147</v>
      </c>
      <c r="F5" s="38" t="s">
        <v>30</v>
      </c>
      <c r="G5" s="38" t="s">
        <v>148</v>
      </c>
    </row>
    <row r="6" spans="2:7" x14ac:dyDescent="0.25">
      <c r="B6" s="27">
        <f>IF(C6="","",COUNTA($C$6:$C6))</f>
        <v>1</v>
      </c>
      <c r="C6" s="49" t="s">
        <v>149</v>
      </c>
      <c r="D6" s="49" t="s">
        <v>150</v>
      </c>
      <c r="E6" s="40" t="s">
        <v>35</v>
      </c>
      <c r="F6" s="40" t="s">
        <v>33</v>
      </c>
      <c r="G6" s="50">
        <v>280</v>
      </c>
    </row>
    <row r="7" spans="2:7" x14ac:dyDescent="0.25">
      <c r="B7" s="30">
        <f>IF(C7="","",COUNTA($C$6:$C7))</f>
        <v>2</v>
      </c>
      <c r="C7" s="49" t="s">
        <v>151</v>
      </c>
      <c r="D7" s="49" t="s">
        <v>152</v>
      </c>
      <c r="E7" s="40" t="s">
        <v>32</v>
      </c>
      <c r="F7" s="40" t="s">
        <v>33</v>
      </c>
      <c r="G7" s="50">
        <v>140</v>
      </c>
    </row>
    <row r="8" spans="2:7" x14ac:dyDescent="0.25">
      <c r="B8" s="27">
        <f>IF(C8="","",COUNTA($C$6:$C8))</f>
        <v>3</v>
      </c>
      <c r="C8" s="49" t="s">
        <v>153</v>
      </c>
      <c r="D8" s="49" t="s">
        <v>154</v>
      </c>
      <c r="E8" s="40" t="s">
        <v>41</v>
      </c>
      <c r="F8" s="40" t="s">
        <v>33</v>
      </c>
      <c r="G8" s="50">
        <v>95</v>
      </c>
    </row>
    <row r="9" spans="2:7" x14ac:dyDescent="0.25">
      <c r="B9" s="30">
        <f>IF(C9="","",COUNTA($C$6:$C9))</f>
        <v>4</v>
      </c>
      <c r="C9" s="49" t="s">
        <v>155</v>
      </c>
      <c r="D9" s="49" t="s">
        <v>156</v>
      </c>
      <c r="E9" s="40" t="s">
        <v>44</v>
      </c>
      <c r="F9" s="40" t="s">
        <v>33</v>
      </c>
      <c r="G9" s="50">
        <v>45</v>
      </c>
    </row>
    <row r="10" spans="2:7" x14ac:dyDescent="0.25">
      <c r="B10" s="27">
        <f>IF(C10="","",COUNTA($C$6:$C10))</f>
        <v>5</v>
      </c>
      <c r="C10" s="49" t="s">
        <v>157</v>
      </c>
      <c r="D10" s="49" t="s">
        <v>125</v>
      </c>
      <c r="E10" s="40" t="s">
        <v>46</v>
      </c>
      <c r="F10" s="40" t="s">
        <v>33</v>
      </c>
      <c r="G10" s="50">
        <v>25</v>
      </c>
    </row>
    <row r="11" spans="2:7" x14ac:dyDescent="0.25">
      <c r="B11" s="30" t="str">
        <f>IF(C11="","",COUNTA($C$6:$C11))</f>
        <v/>
      </c>
      <c r="C11" s="49"/>
      <c r="D11" s="49"/>
      <c r="E11" s="40"/>
      <c r="F11" s="40"/>
      <c r="G11" s="50"/>
    </row>
    <row r="12" spans="2:7" x14ac:dyDescent="0.25">
      <c r="B12" s="27" t="str">
        <f>IF(C12="","",COUNTA($C$6:$C12))</f>
        <v/>
      </c>
      <c r="C12" s="49"/>
      <c r="D12" s="49"/>
      <c r="E12" s="40"/>
      <c r="F12" s="40"/>
      <c r="G12" s="50"/>
    </row>
    <row r="13" spans="2:7" x14ac:dyDescent="0.25">
      <c r="B13" s="30" t="str">
        <f>IF(C13="","",COUNTA($C$6:$C13))</f>
        <v/>
      </c>
      <c r="C13" s="49"/>
      <c r="D13" s="49"/>
      <c r="E13" s="40"/>
      <c r="F13" s="40"/>
      <c r="G13" s="50"/>
    </row>
    <row r="14" spans="2:7" x14ac:dyDescent="0.25">
      <c r="B14" s="27" t="str">
        <f>IF(C14="","",COUNTA($C$6:$C14))</f>
        <v/>
      </c>
      <c r="C14" s="49"/>
      <c r="D14" s="49"/>
      <c r="E14" s="40"/>
      <c r="F14" s="40"/>
      <c r="G14" s="50"/>
    </row>
    <row r="15" spans="2:7" x14ac:dyDescent="0.25">
      <c r="B15" s="30" t="str">
        <f>IF(C15="","",COUNTA($C$6:$C15))</f>
        <v/>
      </c>
      <c r="C15" s="49"/>
      <c r="D15" s="49"/>
      <c r="E15" s="40"/>
      <c r="F15" s="40"/>
      <c r="G15" s="50"/>
    </row>
    <row r="16" spans="2:7" x14ac:dyDescent="0.25">
      <c r="B16" s="27" t="str">
        <f>IF(C16="","",COUNTA($C$6:$C16))</f>
        <v/>
      </c>
      <c r="C16" s="49"/>
      <c r="D16" s="49"/>
      <c r="E16" s="40"/>
      <c r="F16" s="40"/>
      <c r="G16" s="50"/>
    </row>
    <row r="17" spans="2:7" x14ac:dyDescent="0.25">
      <c r="B17" s="30" t="str">
        <f>IF(C17="","",COUNTA($C$6:$C17))</f>
        <v/>
      </c>
      <c r="C17" s="49"/>
      <c r="D17" s="49"/>
      <c r="E17" s="40"/>
      <c r="F17" s="40"/>
      <c r="G17" s="50"/>
    </row>
    <row r="18" spans="2:7" x14ac:dyDescent="0.25">
      <c r="B18" s="27" t="str">
        <f>IF(C18="","",COUNTA($C$6:$C18))</f>
        <v/>
      </c>
      <c r="C18" s="49"/>
      <c r="D18" s="49"/>
      <c r="E18" s="40"/>
      <c r="F18" s="40"/>
      <c r="G18" s="50"/>
    </row>
    <row r="19" spans="2:7" x14ac:dyDescent="0.25">
      <c r="B19" s="30" t="str">
        <f>IF(C19="","",COUNTA($C$6:$C19))</f>
        <v/>
      </c>
      <c r="C19" s="49"/>
      <c r="D19" s="49"/>
      <c r="E19" s="40"/>
      <c r="F19" s="40"/>
      <c r="G19" s="50"/>
    </row>
    <row r="20" spans="2:7" x14ac:dyDescent="0.25">
      <c r="B20" s="27" t="str">
        <f>IF(C20="","",COUNTA($C$6:$C20))</f>
        <v/>
      </c>
      <c r="C20" s="49"/>
      <c r="D20" s="49"/>
      <c r="E20" s="40"/>
      <c r="F20" s="40"/>
      <c r="G20" s="50"/>
    </row>
    <row r="21" spans="2:7" x14ac:dyDescent="0.25">
      <c r="C21" s="65" t="s">
        <v>158</v>
      </c>
      <c r="D21" s="65"/>
      <c r="E21" s="65"/>
      <c r="F21" s="65"/>
      <c r="G21" s="51">
        <f>SUM(G6:G20)</f>
        <v>585</v>
      </c>
    </row>
    <row r="23" spans="2:7" ht="18.75" customHeight="1" x14ac:dyDescent="0.25">
      <c r="B23" s="12" t="s">
        <v>159</v>
      </c>
      <c r="C23" s="12"/>
      <c r="D23" s="12"/>
      <c r="E23" s="12"/>
      <c r="F23" s="12"/>
      <c r="G23" s="12"/>
    </row>
    <row r="24" spans="2:7" x14ac:dyDescent="0.25">
      <c r="C24" s="66" t="s">
        <v>160</v>
      </c>
      <c r="D24" s="66"/>
      <c r="E24" s="66"/>
      <c r="F24" s="66"/>
      <c r="G24" s="52">
        <f>SUMIF(F6:F20,"Conducteur",G6:G20)</f>
        <v>585</v>
      </c>
    </row>
    <row r="25" spans="2:7" x14ac:dyDescent="0.25">
      <c r="C25" s="66" t="s">
        <v>161</v>
      </c>
      <c r="D25" s="66"/>
      <c r="E25" s="66"/>
      <c r="F25" s="66"/>
      <c r="G25" s="52">
        <f>IF(Depassement_Km="",0,Depassement_Km*Tarif_KmSup)</f>
        <v>187.5</v>
      </c>
    </row>
    <row r="26" spans="2:7" x14ac:dyDescent="0.25">
      <c r="C26" s="66" t="s">
        <v>82</v>
      </c>
      <c r="D26" s="66"/>
      <c r="E26" s="66"/>
      <c r="F26" s="66"/>
      <c r="G26" s="52">
        <f>IF(Manque_Carb="",0,Manque_Carb*Capacite_Reservoir*Prix_Carburant)</f>
        <v>23.125</v>
      </c>
    </row>
    <row r="27" spans="2:7" ht="21.75" customHeight="1" x14ac:dyDescent="0.25">
      <c r="C27" s="67" t="s">
        <v>162</v>
      </c>
      <c r="D27" s="67"/>
      <c r="E27" s="67"/>
      <c r="F27" s="67"/>
      <c r="G27" s="53">
        <f>G24+G25+G26</f>
        <v>795.625</v>
      </c>
    </row>
  </sheetData>
  <mergeCells count="8">
    <mergeCell ref="C25:F25"/>
    <mergeCell ref="C26:F26"/>
    <mergeCell ref="C27:F27"/>
    <mergeCell ref="B2:G2"/>
    <mergeCell ref="B3:G3"/>
    <mergeCell ref="C21:F21"/>
    <mergeCell ref="B23:G23"/>
    <mergeCell ref="C24:F24"/>
  </mergeCells>
  <conditionalFormatting sqref="G6:G20">
    <cfRule type="dataBar" priority="2">
      <dataBar>
        <cfvo type="num" val="0"/>
        <cfvo type="max"/>
        <color rgb="FFE8822B"/>
      </dataBar>
      <extLst>
        <ext xmlns:x14="http://schemas.microsoft.com/office/spreadsheetml/2009/9/main" uri="{B025F937-C7B1-47D3-B67F-A62EFF666E3E}">
          <x14:id>{1D2C8090-2B8D-475D-B1FB-C6B8466E666E}</x14:id>
        </ext>
      </extLst>
    </cfRule>
  </conditionalFormatting>
  <dataValidations count="2">
    <dataValidation type="list" allowBlank="1" sqref="E6:E20" xr:uid="{00000000-0002-0000-0200-000000000000}">
      <formula1>TypeDommage</formula1>
      <formula2>0</formula2>
    </dataValidation>
    <dataValidation type="list" allowBlank="1" sqref="F6:F20" xr:uid="{00000000-0002-0000-0200-000001000000}">
      <formula1>RespoListe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2C8090-2B8D-475D-B1FB-C6B8466E666E}">
            <x14:dataBar axisPosition="none">
              <x14:cfvo type="num">
                <xm:f>0</xm:f>
              </x14:cfvo>
              <x14:cfvo type="max"/>
              <x14:negativeFillColor rgb="FFE8822B"/>
            </x14:dataBar>
          </x14:cfRule>
          <xm:sqref>G6:G20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H21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8" customWidth="1"/>
    <col min="3" max="3" width="15" customWidth="1"/>
    <col min="4" max="4" width="14" customWidth="1"/>
    <col min="5" max="5" width="4" customWidth="1"/>
    <col min="6" max="6" width="18" customWidth="1"/>
    <col min="7" max="8" width="13" customWidth="1"/>
  </cols>
  <sheetData>
    <row r="2" spans="2:8" ht="31.5" customHeight="1" x14ac:dyDescent="0.25">
      <c r="B2" s="14" t="s">
        <v>163</v>
      </c>
      <c r="C2" s="14"/>
      <c r="D2" s="14"/>
      <c r="E2" s="14"/>
      <c r="F2" s="14"/>
      <c r="G2" s="14"/>
      <c r="H2" s="14"/>
    </row>
    <row r="3" spans="2:8" ht="18" customHeight="1" x14ac:dyDescent="0.25">
      <c r="B3" s="13" t="s">
        <v>164</v>
      </c>
      <c r="C3" s="13"/>
      <c r="D3" s="13"/>
      <c r="E3" s="13"/>
      <c r="F3" s="13"/>
      <c r="G3" s="13"/>
      <c r="H3" s="13"/>
    </row>
    <row r="5" spans="2:8" ht="15" customHeight="1" x14ac:dyDescent="0.25">
      <c r="B5" s="68" t="s">
        <v>165</v>
      </c>
      <c r="C5" s="68"/>
      <c r="D5" s="68" t="s">
        <v>166</v>
      </c>
      <c r="E5" s="68"/>
      <c r="G5" s="68" t="s">
        <v>167</v>
      </c>
      <c r="H5" s="68"/>
    </row>
    <row r="6" spans="2:8" ht="24" customHeight="1" x14ac:dyDescent="0.25">
      <c r="B6" s="69">
        <f>Km_Parcourus</f>
        <v>1750</v>
      </c>
      <c r="C6" s="69"/>
      <c r="D6" s="70">
        <f>Depassement_Km</f>
        <v>750</v>
      </c>
      <c r="E6" s="70"/>
      <c r="G6" s="71">
        <f>Nb_Degradations</f>
        <v>6</v>
      </c>
      <c r="H6" s="71"/>
    </row>
    <row r="8" spans="2:8" ht="15" customHeight="1" x14ac:dyDescent="0.25">
      <c r="B8" s="68" t="s">
        <v>168</v>
      </c>
      <c r="C8" s="68"/>
      <c r="D8" s="68" t="s">
        <v>162</v>
      </c>
      <c r="E8" s="68"/>
      <c r="G8" s="68" t="s">
        <v>169</v>
      </c>
      <c r="H8" s="68"/>
    </row>
    <row r="9" spans="2:8" ht="24" customHeight="1" x14ac:dyDescent="0.25">
      <c r="B9" s="72">
        <f>Nb_Manquants</f>
        <v>1</v>
      </c>
      <c r="C9" s="72"/>
      <c r="D9" s="73">
        <f>Total_Refacturer</f>
        <v>795.625</v>
      </c>
      <c r="E9" s="73"/>
      <c r="G9" s="74" t="str">
        <f>IF(Nb_Degradations+Nb_Manquants=0,"Conforme","Anomalies")</f>
        <v>Anomalies</v>
      </c>
      <c r="H9" s="74"/>
    </row>
    <row r="11" spans="2:8" ht="18.75" customHeight="1" x14ac:dyDescent="0.25">
      <c r="B11" s="12" t="s">
        <v>170</v>
      </c>
      <c r="C11" s="12"/>
    </row>
    <row r="12" spans="2:8" x14ac:dyDescent="0.25">
      <c r="B12" s="54" t="s">
        <v>14</v>
      </c>
      <c r="C12" s="55">
        <f>COUNTIF(Etat_Retour_Range,"Bon")</f>
        <v>18</v>
      </c>
    </row>
    <row r="13" spans="2:8" x14ac:dyDescent="0.25">
      <c r="B13" s="56" t="s">
        <v>15</v>
      </c>
      <c r="C13" s="57">
        <f>COUNTIF(Etat_Retour_Range,"Moyen")</f>
        <v>4</v>
      </c>
    </row>
    <row r="14" spans="2:8" x14ac:dyDescent="0.25">
      <c r="B14" s="54" t="s">
        <v>16</v>
      </c>
      <c r="C14" s="55">
        <f>COUNTIF(Etat_Retour_Range,"Mauvais")</f>
        <v>0</v>
      </c>
    </row>
    <row r="15" spans="2:8" x14ac:dyDescent="0.25">
      <c r="B15" s="56" t="s">
        <v>17</v>
      </c>
      <c r="C15" s="57">
        <f>COUNTIF(Etat_Retour_Range,"Endommagé")</f>
        <v>1</v>
      </c>
    </row>
    <row r="17" spans="2:3" ht="18.75" customHeight="1" x14ac:dyDescent="0.25">
      <c r="B17" s="12" t="s">
        <v>171</v>
      </c>
      <c r="C17" s="12"/>
    </row>
    <row r="18" spans="2:3" x14ac:dyDescent="0.25">
      <c r="B18" s="54" t="s">
        <v>172</v>
      </c>
      <c r="C18" s="58">
        <f>Part_Conducteur</f>
        <v>585</v>
      </c>
    </row>
    <row r="19" spans="2:3" x14ac:dyDescent="0.25">
      <c r="B19" s="56" t="s">
        <v>161</v>
      </c>
      <c r="C19" s="59">
        <f>Cout_Depassement</f>
        <v>187.5</v>
      </c>
    </row>
    <row r="20" spans="2:3" x14ac:dyDescent="0.25">
      <c r="B20" s="54" t="s">
        <v>82</v>
      </c>
      <c r="C20" s="58">
        <f>Cout_Carburant</f>
        <v>23.125</v>
      </c>
    </row>
    <row r="21" spans="2:3" x14ac:dyDescent="0.25">
      <c r="B21" s="60" t="s">
        <v>162</v>
      </c>
      <c r="C21" s="61">
        <f>Total_Refacturer</f>
        <v>795.625</v>
      </c>
    </row>
  </sheetData>
  <mergeCells count="16">
    <mergeCell ref="B9:C9"/>
    <mergeCell ref="D9:E9"/>
    <mergeCell ref="G9:H9"/>
    <mergeCell ref="B11:C11"/>
    <mergeCell ref="B17:C17"/>
    <mergeCell ref="B6:C6"/>
    <mergeCell ref="D6:E6"/>
    <mergeCell ref="G6:H6"/>
    <mergeCell ref="B8:C8"/>
    <mergeCell ref="D8:E8"/>
    <mergeCell ref="G8:H8"/>
    <mergeCell ref="B2:H2"/>
    <mergeCell ref="B3:H3"/>
    <mergeCell ref="B5:C5"/>
    <mergeCell ref="D5:E5"/>
    <mergeCell ref="G5:H5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34</vt:i4>
      </vt:variant>
    </vt:vector>
  </HeadingPairs>
  <TitlesOfParts>
    <vt:vector size="38" baseType="lpstr">
      <vt:lpstr>Guide</vt:lpstr>
      <vt:lpstr>Fiche état des lieux</vt:lpstr>
      <vt:lpstr>Dommages &amp; réparations</vt:lpstr>
      <vt:lpstr>Synthèse</vt:lpstr>
      <vt:lpstr>Capacite_Reservoir</vt:lpstr>
      <vt:lpstr>Carb_Dep</vt:lpstr>
      <vt:lpstr>Carb_Ret</vt:lpstr>
      <vt:lpstr>CarbFrac</vt:lpstr>
      <vt:lpstr>CarbLib</vt:lpstr>
      <vt:lpstr>CarburantListe</vt:lpstr>
      <vt:lpstr>Cout_Carburant</vt:lpstr>
      <vt:lpstr>Cout_Depassement</vt:lpstr>
      <vt:lpstr>Cout_Dommages</vt:lpstr>
      <vt:lpstr>Depassement_Km</vt:lpstr>
      <vt:lpstr>'Dommages &amp; réparations'!Druckbereich</vt:lpstr>
      <vt:lpstr>'Fiche état des lieux'!Druckbereich</vt:lpstr>
      <vt:lpstr>Guide!Druckbereich</vt:lpstr>
      <vt:lpstr>Synthèse!Druckbereich</vt:lpstr>
      <vt:lpstr>Etat_Retour_Range</vt:lpstr>
      <vt:lpstr>Etats_Liste</vt:lpstr>
      <vt:lpstr>Evolution_Range</vt:lpstr>
      <vt:lpstr>Forfait_Km</vt:lpstr>
      <vt:lpstr>Km_Depart</vt:lpstr>
      <vt:lpstr>Km_Parcourus</vt:lpstr>
      <vt:lpstr>Km_Retour</vt:lpstr>
      <vt:lpstr>Manque_Carb</vt:lpstr>
      <vt:lpstr>Map_Lib</vt:lpstr>
      <vt:lpstr>Map_Score</vt:lpstr>
      <vt:lpstr>Nb_Controles</vt:lpstr>
      <vt:lpstr>Nb_Degradations</vt:lpstr>
      <vt:lpstr>Nb_Manquants</vt:lpstr>
      <vt:lpstr>Part_Conducteur</vt:lpstr>
      <vt:lpstr>PresenceListe</vt:lpstr>
      <vt:lpstr>Prix_Carburant</vt:lpstr>
      <vt:lpstr>RespoListe</vt:lpstr>
      <vt:lpstr>Tarif_KmSup</vt:lpstr>
      <vt:lpstr>Total_Refacturer</vt:lpstr>
      <vt:lpstr>TypeDommage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2026-09-27T16:54:22Z</dcterms:created>
  <dcterms:modified xsi:type="dcterms:W3CDTF">2026-09-27T17:18:04Z</dcterms:modified>
  <dc:language>en-US</dc:language>
</cp:coreProperties>
</file>