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47AF3A99-608B-4549-A0DC-594484FDED09}" xr6:coauthVersionLast="47" xr6:coauthVersionMax="47" xr10:uidLastSave="{00000000-0000-0000-0000-000000000000}"/>
  <bookViews>
    <workbookView xWindow="1725" yWindow="1725" windowWidth="25500" windowHeight="13500" tabRatio="500" xr2:uid="{00000000-000D-0000-FFFF-FFFF00000000}"/>
  </bookViews>
  <sheets>
    <sheet name="Bulletin de salaire" sheetId="2" r:id="rId1"/>
    <sheet name="Récapitulatif annuel" sheetId="3" r:id="rId2"/>
    <sheet name="Paramètres" sheetId="4" r:id="rId3"/>
    <sheet name="Mode d'emploi" sheetId="1" r:id="rId4"/>
  </sheets>
  <definedNames>
    <definedName name="_xlnm.Print_Area" localSheetId="0">'Bulletin de salaire'!$A$1:$F$54</definedName>
    <definedName name="_xlnm.Print_Area" localSheetId="3">'Mode d''emploi'!$A$1:$H$26</definedName>
    <definedName name="_xlnm.Print_Area" localSheetId="1">'Récapitulatif annuel'!$A$1:$L$38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3" l="1"/>
  <c r="C18" i="3"/>
  <c r="B21" i="3" s="1"/>
  <c r="J17" i="3"/>
  <c r="H17" i="3"/>
  <c r="G17" i="3"/>
  <c r="L17" i="3" s="1"/>
  <c r="F17" i="3"/>
  <c r="E17" i="3"/>
  <c r="J16" i="3"/>
  <c r="H16" i="3"/>
  <c r="G16" i="3"/>
  <c r="L16" i="3" s="1"/>
  <c r="F16" i="3"/>
  <c r="I16" i="3" s="1"/>
  <c r="K16" i="3" s="1"/>
  <c r="E16" i="3"/>
  <c r="J15" i="3"/>
  <c r="H15" i="3"/>
  <c r="G15" i="3"/>
  <c r="L15" i="3" s="1"/>
  <c r="F15" i="3"/>
  <c r="E15" i="3"/>
  <c r="I15" i="3" s="1"/>
  <c r="K15" i="3" s="1"/>
  <c r="L14" i="3"/>
  <c r="J14" i="3"/>
  <c r="H14" i="3"/>
  <c r="G14" i="3"/>
  <c r="F14" i="3"/>
  <c r="E14" i="3"/>
  <c r="I14" i="3" s="1"/>
  <c r="K14" i="3" s="1"/>
  <c r="L13" i="3"/>
  <c r="J13" i="3"/>
  <c r="H13" i="3"/>
  <c r="G13" i="3"/>
  <c r="F13" i="3"/>
  <c r="E13" i="3"/>
  <c r="I13" i="3" s="1"/>
  <c r="K13" i="3" s="1"/>
  <c r="J12" i="3"/>
  <c r="H12" i="3"/>
  <c r="G12" i="3"/>
  <c r="I12" i="3" s="1"/>
  <c r="K12" i="3" s="1"/>
  <c r="F12" i="3"/>
  <c r="E12" i="3"/>
  <c r="J11" i="3"/>
  <c r="H11" i="3"/>
  <c r="G11" i="3"/>
  <c r="L11" i="3" s="1"/>
  <c r="F11" i="3"/>
  <c r="I11" i="3" s="1"/>
  <c r="K11" i="3" s="1"/>
  <c r="E11" i="3"/>
  <c r="J10" i="3"/>
  <c r="H10" i="3"/>
  <c r="G10" i="3"/>
  <c r="L10" i="3" s="1"/>
  <c r="F10" i="3"/>
  <c r="E10" i="3"/>
  <c r="I10" i="3" s="1"/>
  <c r="K10" i="3" s="1"/>
  <c r="L9" i="3"/>
  <c r="J9" i="3"/>
  <c r="H9" i="3"/>
  <c r="G9" i="3"/>
  <c r="F9" i="3"/>
  <c r="E9" i="3"/>
  <c r="I9" i="3" s="1"/>
  <c r="K9" i="3" s="1"/>
  <c r="L8" i="3"/>
  <c r="J8" i="3"/>
  <c r="H8" i="3"/>
  <c r="G8" i="3"/>
  <c r="F8" i="3"/>
  <c r="E8" i="3"/>
  <c r="I8" i="3" s="1"/>
  <c r="K8" i="3" s="1"/>
  <c r="J7" i="3"/>
  <c r="J18" i="3" s="1"/>
  <c r="H7" i="3"/>
  <c r="H18" i="3" s="1"/>
  <c r="G7" i="3"/>
  <c r="L7" i="3" s="1"/>
  <c r="F7" i="3"/>
  <c r="E7" i="3"/>
  <c r="J6" i="3"/>
  <c r="H6" i="3"/>
  <c r="G6" i="3"/>
  <c r="L6" i="3" s="1"/>
  <c r="F6" i="3"/>
  <c r="I6" i="3" s="1"/>
  <c r="E6" i="3"/>
  <c r="E50" i="2"/>
  <c r="D47" i="2"/>
  <c r="D46" i="2"/>
  <c r="D45" i="2"/>
  <c r="D44" i="2"/>
  <c r="D43" i="2"/>
  <c r="D42" i="2"/>
  <c r="D33" i="2"/>
  <c r="D30" i="2"/>
  <c r="D29" i="2"/>
  <c r="D28" i="2"/>
  <c r="D27" i="2"/>
  <c r="E23" i="2"/>
  <c r="E25" i="2" s="1"/>
  <c r="C28" i="2" l="1"/>
  <c r="F28" i="2" s="1"/>
  <c r="E43" i="2"/>
  <c r="C27" i="2"/>
  <c r="F27" i="2" s="1"/>
  <c r="E42" i="2"/>
  <c r="E49" i="2"/>
  <c r="C30" i="2"/>
  <c r="F30" i="2" s="1"/>
  <c r="C29" i="2"/>
  <c r="C33" i="2"/>
  <c r="F33" i="2" s="1"/>
  <c r="E47" i="2"/>
  <c r="E46" i="2"/>
  <c r="E45" i="2"/>
  <c r="K6" i="3"/>
  <c r="I17" i="3"/>
  <c r="K17" i="3" s="1"/>
  <c r="F18" i="3"/>
  <c r="I7" i="3"/>
  <c r="K7" i="3" s="1"/>
  <c r="L12" i="3"/>
  <c r="L18" i="3" s="1"/>
  <c r="J21" i="3" s="1"/>
  <c r="E18" i="3"/>
  <c r="G18" i="3"/>
  <c r="I18" i="3" l="1"/>
  <c r="H21" i="3" s="1"/>
  <c r="K18" i="3"/>
  <c r="E21" i="3" s="1"/>
  <c r="E44" i="2"/>
  <c r="E48" i="2" s="1"/>
  <c r="E51" i="2" s="1"/>
  <c r="F29" i="2"/>
  <c r="F31" i="2" s="1"/>
  <c r="E34" i="2" s="1"/>
  <c r="E38" i="2" s="1"/>
</calcChain>
</file>

<file path=xl/sharedStrings.xml><?xml version="1.0" encoding="utf-8"?>
<sst xmlns="http://schemas.openxmlformats.org/spreadsheetml/2006/main" count="169" uniqueCount="136">
  <si>
    <t>FICHE DE SALAIRE SUISSE</t>
  </si>
  <si>
    <t>Modèle de bulletin de salaire mensuel — du brut au net, conforme aux usages suisses</t>
  </si>
  <si>
    <t>À quoi sert ce classeur ?</t>
  </si>
  <si>
    <t>Ce modèle établit la fiche de salaire mensuelle d'un employé en Suisse : il détaille le salaire brut, les déductions sociales et fiscales, puis le salaire net à payer. Il calcule aussi le coût réel pour l'employeur et propose un récapitulatif annuel.</t>
  </si>
  <si>
    <t>Les feuilles du classeur</t>
  </si>
  <si>
    <t>•  Bulletin de salaire : la fiche du mois. Renseignez l'en-tête et les gains ; les cotisations et le net se calculent seuls.</t>
  </si>
  <si>
    <t>•  Récapitulatif annuel : les 12 mois de l'année avec totaux, indicateurs et graphique.</t>
  </si>
  <si>
    <t>•  Paramètres : tous les taux et seuils. Modifiez-les une fois et toutes les fiches se mettent à jour.</t>
  </si>
  <si>
    <t>Bon à savoir</t>
  </si>
  <si>
    <t>•  Les cotisations AVS/AI/APG et AC sont partagées à parts égales entre l'employé et l'employeur.</t>
  </si>
  <si>
    <t>•  La LPP (2e pilier) se calcule sur le salaire coordonné ; son taux dépend de l'âge et de la caisse de pension.</t>
  </si>
  <si>
    <t>•  L'impôt à la source ne concerne que certains statuts (permis B, L, frontaliers). Réglez « Oui / Non » dans l'en-tête.</t>
  </si>
  <si>
    <t>•  Le 13e salaire peut être versé en une fois ou mensualisé : ajoutez-le dans les gains.</t>
  </si>
  <si>
    <t>•  Les allocations familiales et le remboursement de frais ne sont pas soumis aux cotisations : ils s'ajoutent au net.</t>
  </si>
  <si>
    <t>Légende des couleurs</t>
  </si>
  <si>
    <t>Cellule à remplir par l'utilisateur</t>
  </si>
  <si>
    <t>Sous-total ou total calculé</t>
  </si>
  <si>
    <t>Montant clé (net à payer, coût employeur)</t>
  </si>
  <si>
    <t>Toutes les données (personnes, entreprise, N° AVS, montants) sont fictives et fournies à titre d'exemple. Les taux sont indicatifs : vérifiez ceux de votre caisse et de votre canton pour l'année en cours.</t>
  </si>
  <si>
    <t>BULLETIN DE SALAIRE</t>
  </si>
  <si>
    <t>Décompte mensuel du salaire — du salaire brut au salaire net (Suisse)</t>
  </si>
  <si>
    <t>Employeur</t>
  </si>
  <si>
    <t>Raison sociale</t>
  </si>
  <si>
    <t>Boulangerie du Parc Sàrl</t>
  </si>
  <si>
    <t>Adresse</t>
  </si>
  <si>
    <t>Rue du Marché 5, 1204 Genève</t>
  </si>
  <si>
    <t>N° de décompte AVS</t>
  </si>
  <si>
    <t>255.999.014</t>
  </si>
  <si>
    <t>Salarié</t>
  </si>
  <si>
    <t>Nom et prénom</t>
  </si>
  <si>
    <t>Claire Dubois</t>
  </si>
  <si>
    <t>Fonction</t>
  </si>
  <si>
    <t>Employée de commerce</t>
  </si>
  <si>
    <t>N° AVS</t>
  </si>
  <si>
    <t>756.1234.5678.90</t>
  </si>
  <si>
    <t>Période et conditions</t>
  </si>
  <si>
    <t>Mois</t>
  </si>
  <si>
    <t>Janvier</t>
  </si>
  <si>
    <t>Année</t>
  </si>
  <si>
    <t>Date de paiement</t>
  </si>
  <si>
    <t>Taux d'activité</t>
  </si>
  <si>
    <t>Canton</t>
  </si>
  <si>
    <t>Genève</t>
  </si>
  <si>
    <t>Permis / statut</t>
  </si>
  <si>
    <t>Permis B</t>
  </si>
  <si>
    <t>Impôt à la source ?</t>
  </si>
  <si>
    <t>Oui</t>
  </si>
  <si>
    <t>Désignation</t>
  </si>
  <si>
    <t>Base</t>
  </si>
  <si>
    <t>Taux</t>
  </si>
  <si>
    <t>Gain</t>
  </si>
  <si>
    <t>Retenue</t>
  </si>
  <si>
    <t>GAINS</t>
  </si>
  <si>
    <t>Salaire mensuel de base</t>
  </si>
  <si>
    <t>Part 13e salaire</t>
  </si>
  <si>
    <t>Heures supplémentaires</t>
  </si>
  <si>
    <t>Prime / gratification</t>
  </si>
  <si>
    <t>Salaire brut soumis aux cotisations</t>
  </si>
  <si>
    <t>DÉDUCTIONS SOCIALES (part salariée)</t>
  </si>
  <si>
    <t>AVS / AI / APG</t>
  </si>
  <si>
    <t>Assurance-chômage (AC)</t>
  </si>
  <si>
    <t>Prévoyance professionnelle (LPP)</t>
  </si>
  <si>
    <t>Accidents non professionnels (LAA-NP)</t>
  </si>
  <si>
    <t>Total des déductions sociales</t>
  </si>
  <si>
    <t>IMPÔT</t>
  </si>
  <si>
    <t>Impôt à la source</t>
  </si>
  <si>
    <t>Salaire net</t>
  </si>
  <si>
    <t>ÉLÉMENTS NON SOUMIS AUX COTISATIONS (ajoutés au net)</t>
  </si>
  <si>
    <t>Allocations familiales</t>
  </si>
  <si>
    <t>Remboursement de frais</t>
  </si>
  <si>
    <t>NET À PAYER</t>
  </si>
  <si>
    <t>RÉCAPITULATIF EMPLOYEUR — COÛT TOTAL</t>
  </si>
  <si>
    <t>Charge patronale</t>
  </si>
  <si>
    <t>Montant</t>
  </si>
  <si>
    <t>AVS / AI / APG (employeur)</t>
  </si>
  <si>
    <t>Assurance-chômage (employeur)</t>
  </si>
  <si>
    <t>Prévoyance professionnelle (employeur)</t>
  </si>
  <si>
    <t>Accidents professionnels (LAA-P)</t>
  </si>
  <si>
    <t>Allocations familiales (caisse)</t>
  </si>
  <si>
    <t>Frais administratifs</t>
  </si>
  <si>
    <t>Total des charges patronales</t>
  </si>
  <si>
    <t>Salaire brut</t>
  </si>
  <si>
    <t>COÛT TOTAL EMPLOYEUR</t>
  </si>
  <si>
    <t>Cellules à fond crème = à compléter. Les taux proviennent de la feuille « Paramètres ». Montants indicatifs et fictifs ; adaptez les taux à votre caisse de compensation et à votre canton.</t>
  </si>
  <si>
    <t>RÉCAPITULATIF ANNUEL DES SALAIRES — 2027</t>
  </si>
  <si>
    <t>Saisissez le salaire brut et les allocations de chaque mois ; les cotisations, le net et le coût employeur se calculent automatiquement.</t>
  </si>
  <si>
    <t>Allocations</t>
  </si>
  <si>
    <t>AVS/AI/APG</t>
  </si>
  <si>
    <t>AC</t>
  </si>
  <si>
    <t>LPP</t>
  </si>
  <si>
    <t>LAA-NP</t>
  </si>
  <si>
    <t>Total sociales</t>
  </si>
  <si>
    <t>Impôt source</t>
  </si>
  <si>
    <t>Net à payer</t>
  </si>
  <si>
    <t>Coût employeur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</si>
  <si>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</si>
  <si>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</si>
  <si>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</si>
  <si>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</si>
  <si>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</si>
  <si>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</si>
  <si>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</si>
  <si>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</si>
  <si>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</si>
  <si>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</si>
  <si>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</si>
  <si>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</si>
  <si>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Total brut annuel</t>
  </si>
  <si>
    <t>Total net annuel</t>
  </si>
  <si>
    <t>Total cotisations salarié</t>
  </si>
  <si>
    <t>Coût employeur annuel</t>
  </si>
  <si>
    <t>PARAMÈTRES DE CALCUL</t>
  </si>
  <si>
    <t>Modifiez ici les taux et seuils : toutes les fiches se recalculent automatiquement. Valeurs indicatives, à adapter à votre caisse et à votre canton.</t>
  </si>
  <si>
    <t>Taux — part salariée</t>
  </si>
  <si>
    <t>Oui / Non</t>
  </si>
  <si>
    <t>Citoyen suisse</t>
  </si>
  <si>
    <t>Non</t>
  </si>
  <si>
    <t>Permis C</t>
  </si>
  <si>
    <t>Accidents non prof. (LAA-NP)</t>
  </si>
  <si>
    <t>Permis L</t>
  </si>
  <si>
    <t>Frontalier (permis G)</t>
  </si>
  <si>
    <t>Taux — part employeur</t>
  </si>
  <si>
    <t>Vaud</t>
  </si>
  <si>
    <t>Valais</t>
  </si>
  <si>
    <t>Fribourg</t>
  </si>
  <si>
    <t>Neuchâtel</t>
  </si>
  <si>
    <t>Jura</t>
  </si>
  <si>
    <t>Taux du barème (exemple)</t>
  </si>
  <si>
    <t>Berne</t>
  </si>
  <si>
    <t>Zurich</t>
  </si>
  <si>
    <t>Paramètres LPP (montants mensuels)</t>
  </si>
  <si>
    <t>Seuil d'entrée</t>
  </si>
  <si>
    <t>Déduction de coordination</t>
  </si>
  <si>
    <t>Salaire LPP maximal</t>
  </si>
  <si>
    <t>Plafonds (montants mensuels)</t>
  </si>
  <si>
    <t>Plafond AC / LAA-NP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</si>
</sst>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%"/>
    <numFmt numFmtId="165" formatCode="#,##0.00&quot; CHF&quot;"/>
    <numFmt numFmtId="166" formatCode="0&quot; h&quot;"/>
  </numFmts>
  <fonts count="28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sz val="11"/>
      <color rgb="FFFFFFFF"/>
      <name val="Calibri"/>
      <charset val="1"/>
    </font>
    <font>
      <b/>
      <sz val="12"/>
      <color rgb="FF33404E"/>
      <name val="Calibri"/>
      <charset val="1"/>
    </font>
    <font>
      <sz val="10.5"/>
      <color rgb="FF333333"/>
      <name val="Calibri"/>
      <charset val="1"/>
    </font>
    <font>
      <sz val="10"/>
      <color rgb="FF333333"/>
      <name val="Calibri"/>
      <charset val="1"/>
    </font>
    <font>
      <i/>
      <sz val="9.5"/>
      <color rgb="FF5A5A5A"/>
      <name val="Calibri"/>
      <charset val="1"/>
    </font>
    <font>
      <b/>
      <sz val="20"/>
      <color rgb="FFFFFFFF"/>
      <name val="Calibri"/>
      <charset val="1"/>
    </font>
    <font>
      <sz val="10"/>
      <color rgb="FFFFFFFF"/>
      <name val="Calibri"/>
      <charset val="1"/>
    </font>
    <font>
      <b/>
      <sz val="10.5"/>
      <color rgb="FFFFFFFF"/>
      <name val="Calibri"/>
      <charset val="1"/>
    </font>
    <font>
      <b/>
      <sz val="9.5"/>
      <color rgb="FF33404E"/>
      <name val="Calibri"/>
      <charset val="1"/>
    </font>
    <font>
      <sz val="9.5"/>
      <color rgb="FF000000"/>
      <name val="Calibri"/>
      <charset val="1"/>
    </font>
    <font>
      <b/>
      <sz val="10"/>
      <color rgb="FFFFFFFF"/>
      <name val="Calibri"/>
      <charset val="1"/>
    </font>
    <font>
      <b/>
      <sz val="9.5"/>
      <color rgb="FFB0242F"/>
      <name val="Calibri"/>
      <charset val="1"/>
    </font>
    <font>
      <b/>
      <sz val="9.5"/>
      <color rgb="FF000000"/>
      <name val="Calibri"/>
      <charset val="1"/>
    </font>
    <font>
      <b/>
      <sz val="12"/>
      <color rgb="FFFFFFFF"/>
      <name val="Calibri"/>
      <charset val="1"/>
    </font>
    <font>
      <b/>
      <sz val="13"/>
      <color rgb="FFFFFFFF"/>
      <name val="Calibri"/>
      <charset val="1"/>
    </font>
    <font>
      <b/>
      <sz val="11"/>
      <color rgb="FFFFFFFF"/>
      <name val="Calibri"/>
      <charset val="1"/>
    </font>
    <font>
      <i/>
      <sz val="8.5"/>
      <color rgb="FF5A5A5A"/>
      <name val="Calibri"/>
      <charset val="1"/>
    </font>
    <font>
      <b/>
      <sz val="16"/>
      <color rgb="FFFFFFFF"/>
      <name val="Calibri"/>
      <charset val="1"/>
    </font>
    <font>
      <i/>
      <sz val="9"/>
      <color rgb="FF5A5A5A"/>
      <name val="Calibri"/>
      <charset val="1"/>
    </font>
    <font>
      <b/>
      <sz val="9.5"/>
      <color rgb="FFFFFFFF"/>
      <name val="Calibri"/>
      <charset val="1"/>
    </font>
    <font>
      <b/>
      <sz val="9"/>
      <color rgb="FFFFFFFF"/>
      <name val="Calibri"/>
      <charset val="1"/>
    </font>
    <font>
      <b/>
      <sz val="15"/>
      <color rgb="FF33404E"/>
      <name val="Calibri"/>
      <charset val="1"/>
    </font>
    <font>
      <b/>
      <sz val="15"/>
      <color rgb="FFB0242F"/>
      <name val="Calibri"/>
      <charset val="1"/>
    </font>
    <font>
      <b/>
      <sz val="14"/>
      <color rgb="FFFFFFFF"/>
      <name val="Calibri"/>
      <charset val="1"/>
    </font>
    <font>
      <sz val="10"/>
      <color rgb="FF000000"/>
      <name val="Calibri"/>
      <charset val="1"/>
    </font>
    <font>
      <b/>
      <sz val="10"/>
      <color rgb="FF00000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33404E"/>
        <bgColor rgb="FF333333"/>
      </patternFill>
    </fill>
    <fill>
      <patternFill patternType="solid">
        <fgColor rgb="FF4A5A6E"/>
        <bgColor rgb="FF5A5A5A"/>
      </patternFill>
    </fill>
    <fill>
      <patternFill patternType="solid">
        <fgColor rgb="FFEDF0F3"/>
        <bgColor rgb="FFF9F9F9"/>
      </patternFill>
    </fill>
    <fill>
      <patternFill patternType="solid">
        <fgColor rgb="FFFFF6E6"/>
        <bgColor rgb="FFF9F9F9"/>
      </patternFill>
    </fill>
    <fill>
      <patternFill patternType="solid">
        <fgColor rgb="FFDCE3EA"/>
        <bgColor rgb="FFD9D9D9"/>
      </patternFill>
    </fill>
    <fill>
      <patternFill patternType="solid">
        <fgColor rgb="FFB0242F"/>
        <bgColor rgb="FFC0504D"/>
      </patternFill>
    </fill>
    <fill>
      <patternFill patternType="solid">
        <fgColor rgb="FF232C36"/>
        <bgColor rgb="FF333333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B0242F"/>
      </bottom>
      <diagonal/>
    </border>
    <border>
      <left style="thin">
        <color rgb="FFC4CDD6"/>
      </left>
      <right style="thin">
        <color rgb="FFC4CDD6"/>
      </right>
      <top style="thin">
        <color rgb="FFC4CDD6"/>
      </top>
      <bottom style="thin">
        <color rgb="FFC4CDD6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5" fillId="7" borderId="2" xfId="0" applyFont="1" applyFill="1" applyBorder="1" applyAlignment="1">
      <alignment horizontal="left" vertical="center" indent="1"/>
    </xf>
    <xf numFmtId="0" fontId="13" fillId="4" borderId="2" xfId="0" applyFont="1" applyFill="1" applyBorder="1" applyAlignment="1">
      <alignment horizontal="left" vertical="center" indent="1"/>
    </xf>
    <xf numFmtId="164" fontId="11" fillId="5" borderId="2" xfId="0" applyNumberFormat="1" applyFont="1" applyFill="1" applyBorder="1" applyAlignment="1">
      <alignment horizontal="left" vertical="center" indent="1"/>
    </xf>
    <xf numFmtId="1" fontId="11" fillId="5" borderId="2" xfId="0" applyNumberFormat="1" applyFont="1" applyFill="1" applyBorder="1" applyAlignment="1">
      <alignment horizontal="left" vertical="center" indent="1"/>
    </xf>
    <xf numFmtId="0" fontId="11" fillId="5" borderId="2" xfId="0" applyFont="1" applyFill="1" applyBorder="1" applyAlignment="1">
      <alignment horizontal="left" vertical="center" indent="1"/>
    </xf>
    <xf numFmtId="0" fontId="9" fillId="8" borderId="2" xfId="0" applyFont="1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top" wrapText="1" indent="1"/>
    </xf>
    <xf numFmtId="0" fontId="3" fillId="4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10" fillId="4" borderId="2" xfId="0" applyFont="1" applyFill="1" applyBorder="1" applyAlignment="1">
      <alignment horizontal="left" vertical="center" indent="1"/>
    </xf>
    <xf numFmtId="0" fontId="11" fillId="5" borderId="2" xfId="0" applyFont="1" applyFill="1" applyBorder="1" applyAlignment="1">
      <alignment horizontal="left" vertical="center" indent="1"/>
    </xf>
    <xf numFmtId="14" fontId="11" fillId="5" borderId="2" xfId="0" applyNumberFormat="1" applyFont="1" applyFill="1" applyBorder="1" applyAlignment="1">
      <alignment horizontal="left" vertical="center" indent="1"/>
    </xf>
    <xf numFmtId="0" fontId="12" fillId="8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right" vertical="center" indent="1"/>
    </xf>
    <xf numFmtId="165" fontId="11" fillId="0" borderId="2" xfId="0" applyNumberFormat="1" applyFont="1" applyBorder="1" applyAlignment="1">
      <alignment horizontal="right" vertical="center" indent="1"/>
    </xf>
    <xf numFmtId="166" fontId="11" fillId="0" borderId="2" xfId="0" applyNumberFormat="1" applyFont="1" applyBorder="1" applyAlignment="1">
      <alignment horizontal="right" vertical="center" indent="1"/>
    </xf>
    <xf numFmtId="0" fontId="0" fillId="0" borderId="2" xfId="0" applyBorder="1"/>
    <xf numFmtId="0" fontId="14" fillId="6" borderId="2" xfId="0" applyFont="1" applyFill="1" applyBorder="1" applyAlignment="1">
      <alignment horizontal="left" vertical="center" indent="1"/>
    </xf>
    <xf numFmtId="0" fontId="14" fillId="6" borderId="2" xfId="0" applyFont="1" applyFill="1" applyBorder="1" applyAlignment="1">
      <alignment horizontal="right" vertical="center" indent="1"/>
    </xf>
    <xf numFmtId="165" fontId="14" fillId="6" borderId="2" xfId="0" applyNumberFormat="1" applyFont="1" applyFill="1" applyBorder="1" applyAlignment="1">
      <alignment horizontal="right" vertical="center" indent="1"/>
    </xf>
    <xf numFmtId="10" fontId="11" fillId="0" borderId="2" xfId="0" applyNumberFormat="1" applyFont="1" applyBorder="1" applyAlignment="1">
      <alignment horizontal="right" vertical="center" indent="1"/>
    </xf>
    <xf numFmtId="0" fontId="0" fillId="4" borderId="2" xfId="0" applyFill="1" applyBorder="1"/>
    <xf numFmtId="0" fontId="10" fillId="4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right" vertical="center" indent="1"/>
    </xf>
    <xf numFmtId="0" fontId="21" fillId="8" borderId="2" xfId="0" applyFont="1" applyFill="1" applyBorder="1" applyAlignment="1">
      <alignment horizontal="center" vertical="center" wrapText="1"/>
    </xf>
    <xf numFmtId="165" fontId="11" fillId="5" borderId="2" xfId="0" applyNumberFormat="1" applyFont="1" applyFill="1" applyBorder="1" applyAlignment="1">
      <alignment horizontal="right" vertical="center" indent="1"/>
    </xf>
    <xf numFmtId="0" fontId="12" fillId="7" borderId="2" xfId="0" applyFont="1" applyFill="1" applyBorder="1" applyAlignment="1">
      <alignment horizontal="left" vertical="center" indent="1"/>
    </xf>
    <xf numFmtId="165" fontId="12" fillId="7" borderId="2" xfId="0" applyNumberFormat="1" applyFont="1" applyFill="1" applyBorder="1" applyAlignment="1">
      <alignment horizontal="right" vertical="center" indent="1"/>
    </xf>
    <xf numFmtId="0" fontId="12" fillId="3" borderId="2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left" vertical="center" indent="1"/>
    </xf>
    <xf numFmtId="0" fontId="26" fillId="0" borderId="2" xfId="0" applyFont="1" applyBorder="1" applyAlignment="1">
      <alignment horizontal="left" vertical="center" indent="1"/>
    </xf>
    <xf numFmtId="165" fontId="16" fillId="7" borderId="2" xfId="0" applyNumberFormat="1" applyFont="1" applyFill="1" applyBorder="1" applyAlignment="1">
      <alignment horizontal="right" vertical="center" indent="1"/>
    </xf>
    <xf numFmtId="0" fontId="17" fillId="2" borderId="2" xfId="0" applyFont="1" applyFill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right" vertical="center" indent="1"/>
    </xf>
    <xf numFmtId="0" fontId="14" fillId="6" borderId="2" xfId="0" applyFont="1" applyFill="1" applyBorder="1" applyAlignment="1">
      <alignment horizontal="left" vertical="center" indent="1"/>
    </xf>
    <xf numFmtId="165" fontId="14" fillId="6" borderId="2" xfId="0" applyNumberFormat="1" applyFont="1" applyFill="1" applyBorder="1" applyAlignment="1">
      <alignment horizontal="right" vertical="center" indent="1"/>
    </xf>
    <xf numFmtId="0" fontId="17" fillId="7" borderId="2" xfId="0" applyFont="1" applyFill="1" applyBorder="1" applyAlignment="1">
      <alignment horizontal="left" vertical="center" indent="1"/>
    </xf>
    <xf numFmtId="165" fontId="17" fillId="7" borderId="2" xfId="0" applyNumberFormat="1" applyFont="1" applyFill="1" applyBorder="1" applyAlignment="1">
      <alignment horizontal="right" vertical="center" indent="1"/>
    </xf>
    <xf numFmtId="0" fontId="18" fillId="0" borderId="0" xfId="0" applyFont="1" applyAlignment="1">
      <alignment horizontal="left" vertical="center" wrapText="1" indent="1"/>
    </xf>
    <xf numFmtId="0" fontId="19" fillId="2" borderId="0" xfId="0" applyFont="1" applyFill="1" applyAlignment="1">
      <alignment horizontal="left" vertical="center" indent="1"/>
    </xf>
    <xf numFmtId="0" fontId="20" fillId="0" borderId="0" xfId="0" applyFont="1" applyAlignment="1">
      <alignment horizontal="left" vertical="center" wrapText="1" indent="1"/>
    </xf>
    <xf numFmtId="0" fontId="22" fillId="3" borderId="2" xfId="0" applyFont="1" applyFill="1" applyBorder="1" applyAlignment="1">
      <alignment horizontal="center" vertical="center" wrapText="1"/>
    </xf>
    <xf numFmtId="165" fontId="23" fillId="4" borderId="2" xfId="0" applyNumberFormat="1" applyFont="1" applyFill="1" applyBorder="1" applyAlignment="1">
      <alignment horizontal="center" vertical="center"/>
    </xf>
    <xf numFmtId="165" fontId="24" fillId="4" borderId="2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left" vertical="center" indent="1"/>
    </xf>
    <xf numFmtId="0" fontId="9" fillId="3" borderId="2" xfId="0" applyFont="1" applyFill="1" applyBorder="1" applyAlignment="1">
      <alignment horizontal="left" vertical="center" indent="1"/>
    </xf>
    <xf numFmtId="10" fontId="27" fillId="5" borderId="2" xfId="0" applyNumberFormat="1" applyFont="1" applyFill="1" applyBorder="1" applyAlignment="1">
      <alignment horizontal="right" vertical="center" indent="1"/>
    </xf>
    <xf numFmtId="165" fontId="27" fillId="5" borderId="2" xfId="0" applyNumberFormat="1" applyFont="1" applyFill="1" applyBorder="1" applyAlignment="1">
      <alignment horizontal="righ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CDD6"/>
      <rgbColor rgb="FF878787"/>
      <rgbColor rgb="FF9999FF"/>
      <rgbColor rgb="FFC0504D"/>
      <rgbColor rgb="FFFFF6E6"/>
      <rgbColor rgb="FFEDF0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3EA"/>
      <rgbColor rgb="FFF9F9F9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4A5A6E"/>
      <rgbColor rgb="FF9AA7B3"/>
      <rgbColor rgb="FF003366"/>
      <rgbColor rgb="FF339966"/>
      <rgbColor rgb="FF003300"/>
      <rgbColor rgb="FF232C36"/>
      <rgbColor rgb="FFB0242F"/>
      <rgbColor rgb="FF5A5A5A"/>
      <rgbColor rgb="FF33404E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Salaire brut et net par mois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'Récapitulatif annuel'!$C$5</c:f>
              <c:strCache>
                <c:ptCount val="1"/>
                <c:pt idx="0">
                  <c:v>Salaire brut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'Récapitulatif annuel'!$B$6:$B$17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'Récapitulatif annuel'!$C$6:$C$17</c:f>
              <c:numCache>
                <c:formatCode>#,##0.00" CHF"</c:formatCode>
                <c:ptCount val="12"/>
                <c:pt idx="0">
                  <c:v>7041.67</c:v>
                </c:pt>
                <c:pt idx="1">
                  <c:v>7041.67</c:v>
                </c:pt>
                <c:pt idx="2">
                  <c:v>7241.67</c:v>
                </c:pt>
                <c:pt idx="3">
                  <c:v>7041.67</c:v>
                </c:pt>
                <c:pt idx="4">
                  <c:v>7041.67</c:v>
                </c:pt>
                <c:pt idx="5">
                  <c:v>7176.67</c:v>
                </c:pt>
                <c:pt idx="6">
                  <c:v>7041.67</c:v>
                </c:pt>
                <c:pt idx="7">
                  <c:v>7041.67</c:v>
                </c:pt>
                <c:pt idx="8">
                  <c:v>7041.67</c:v>
                </c:pt>
                <c:pt idx="9">
                  <c:v>7341.67</c:v>
                </c:pt>
                <c:pt idx="10">
                  <c:v>7041.67</c:v>
                </c:pt>
                <c:pt idx="11">
                  <c:v>7041.67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42-4F5E-ABF7-92510AB2241D}"/>
            </c:ext>
          </c:extLst>
        </c:ser>
        <c:ser>
          <c:idx val="1"/>
          <c:order val="1"/>
          <c:tx>
            <c:strRef>
              <c:f>'Récapitulatif annuel'!$K$5</c:f>
              <c:strCache>
                <c:ptCount val="1"/>
                <c:pt idx="0">
                  <c:v>Net à payer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'Récapitulatif annuel'!$B$6:$B$17</c:f>
              <c:strCache>
                <c:ptCount val="12"/>
                <c:pt idx="0">
                  <c:v>Janvier</c:v>
                </c:pt>
                <c:pt idx="1">
                  <c:v>Février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Juillet</c:v>
                </c:pt>
                <c:pt idx="7">
                  <c:v>Août</c:v>
                </c:pt>
                <c:pt idx="8">
                  <c:v>Septembre</c:v>
                </c:pt>
                <c:pt idx="9">
                  <c:v>Octobre</c:v>
                </c:pt>
                <c:pt idx="10">
                  <c:v>Novembre</c:v>
                </c:pt>
                <c:pt idx="11">
                  <c:v>Décembre</c:v>
                </c:pt>
              </c:strCache>
            </c:strRef>
          </c:cat>
          <c:val>
            <c:numRef>
              <c:f>'Récapitulatif annuel'!$K$6:$K$17</c:f>
              <c:numCache>
                <c:formatCode>#,##0.00" CHF"</c:formatCode>
                <c:ptCount val="12"/>
                <c:pt idx="0">
                  <c:v>5720.1025399999999</c:v>
                </c:pt>
                <c:pt idx="1">
                  <c:v>5720.1025399999999</c:v>
                </c:pt>
                <c:pt idx="2">
                  <c:v>5872.5025400000004</c:v>
                </c:pt>
                <c:pt idx="3">
                  <c:v>5720.1025399999999</c:v>
                </c:pt>
                <c:pt idx="4">
                  <c:v>5720.1025399999999</c:v>
                </c:pt>
                <c:pt idx="5">
                  <c:v>5822.9725399999998</c:v>
                </c:pt>
                <c:pt idx="6">
                  <c:v>5720.1025399999999</c:v>
                </c:pt>
                <c:pt idx="7">
                  <c:v>5720.1025399999999</c:v>
                </c:pt>
                <c:pt idx="8">
                  <c:v>5720.1025399999999</c:v>
                </c:pt>
                <c:pt idx="9">
                  <c:v>5948.7025400000002</c:v>
                </c:pt>
                <c:pt idx="10">
                  <c:v>5720.1025399999999</c:v>
                </c:pt>
                <c:pt idx="11">
                  <c:v>5720.1025399999999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42-4F5E-ABF7-92510AB224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6450"/>
        <c:axId val="12712504"/>
      </c:barChart>
      <c:catAx>
        <c:axId val="10464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2712504"/>
        <c:crosses val="autoZero"/>
        <c:auto val="1"/>
        <c:lblAlgn val="ctr"/>
        <c:lblOffset val="100"/>
        <c:noMultiLvlLbl val="0"/>
      </c:catAx>
      <c:valAx>
        <c:axId val="12712504"/>
        <c:scaling>
          <c:orientation val="minMax"/>
        </c:scaling>
        <c:delete val="0"/>
        <c:axPos val="l"/>
        <c:numFmt formatCode="#,##0.00&quot; CHF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04645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9</xdr:col>
      <xdr:colOff>291960</xdr:colOff>
      <xdr:row>36</xdr:row>
      <xdr:rowOff>32760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0242F"/>
    <pageSetUpPr fitToPage="1"/>
  </sheetPr>
  <dimension ref="B2:F53"/>
  <sheetViews>
    <sheetView showGridLines="0" tabSelected="1" zoomScaleNormal="100" workbookViewId="0">
      <selection activeCell="F58" sqref="F58"/>
    </sheetView>
  </sheetViews>
  <sheetFormatPr baseColWidth="10" defaultColWidth="8.7109375" defaultRowHeight="15" x14ac:dyDescent="0.25"/>
  <cols>
    <col min="1" max="1" width="2.42578125" customWidth="1"/>
    <col min="2" max="2" width="30" customWidth="1"/>
    <col min="3" max="3" width="16" customWidth="1"/>
    <col min="4" max="4" width="15" customWidth="1"/>
    <col min="5" max="6" width="14" customWidth="1"/>
  </cols>
  <sheetData>
    <row r="2" spans="2:6" ht="37.5" customHeight="1" x14ac:dyDescent="0.25">
      <c r="B2" s="8" t="s">
        <v>19</v>
      </c>
      <c r="C2" s="8"/>
      <c r="D2" s="8"/>
      <c r="E2" s="8"/>
      <c r="F2" s="8"/>
    </row>
    <row r="3" spans="2:6" ht="19.5" customHeight="1" x14ac:dyDescent="0.25">
      <c r="B3" s="7" t="s">
        <v>20</v>
      </c>
      <c r="C3" s="7"/>
      <c r="D3" s="7"/>
      <c r="E3" s="7"/>
      <c r="F3" s="7"/>
    </row>
    <row r="5" spans="2:6" ht="18.75" customHeight="1" x14ac:dyDescent="0.25">
      <c r="B5" s="6" t="s">
        <v>21</v>
      </c>
      <c r="C5" s="6"/>
      <c r="D5" s="6"/>
      <c r="E5" s="6"/>
      <c r="F5" s="6"/>
    </row>
    <row r="6" spans="2:6" ht="15.75" customHeight="1" x14ac:dyDescent="0.25">
      <c r="B6" s="18" t="s">
        <v>22</v>
      </c>
      <c r="C6" s="5" t="s">
        <v>23</v>
      </c>
      <c r="D6" s="5"/>
      <c r="E6" s="5"/>
      <c r="F6" s="5"/>
    </row>
    <row r="7" spans="2:6" ht="15.75" customHeight="1" x14ac:dyDescent="0.25">
      <c r="B7" s="18" t="s">
        <v>24</v>
      </c>
      <c r="C7" s="5" t="s">
        <v>25</v>
      </c>
      <c r="D7" s="5"/>
      <c r="E7" s="5"/>
      <c r="F7" s="5"/>
    </row>
    <row r="8" spans="2:6" ht="15.75" customHeight="1" x14ac:dyDescent="0.25">
      <c r="B8" s="18" t="s">
        <v>26</v>
      </c>
      <c r="C8" s="5" t="s">
        <v>27</v>
      </c>
      <c r="D8" s="5"/>
      <c r="E8" s="5"/>
      <c r="F8" s="5"/>
    </row>
    <row r="9" spans="2:6" ht="18.75" customHeight="1" x14ac:dyDescent="0.25">
      <c r="B9" s="6" t="s">
        <v>28</v>
      </c>
      <c r="C9" s="6"/>
      <c r="D9" s="6"/>
      <c r="E9" s="6"/>
      <c r="F9" s="6"/>
    </row>
    <row r="10" spans="2:6" ht="15.75" customHeight="1" x14ac:dyDescent="0.25">
      <c r="B10" s="18" t="s">
        <v>29</v>
      </c>
      <c r="C10" s="5" t="s">
        <v>30</v>
      </c>
      <c r="D10" s="5"/>
      <c r="E10" s="5"/>
      <c r="F10" s="5"/>
    </row>
    <row r="11" spans="2:6" ht="15.75" customHeight="1" x14ac:dyDescent="0.25">
      <c r="B11" s="18" t="s">
        <v>31</v>
      </c>
      <c r="C11" s="5" t="s">
        <v>32</v>
      </c>
      <c r="D11" s="5"/>
      <c r="E11" s="5"/>
      <c r="F11" s="5"/>
    </row>
    <row r="12" spans="2:6" ht="15.75" customHeight="1" x14ac:dyDescent="0.25">
      <c r="B12" s="18" t="s">
        <v>33</v>
      </c>
      <c r="C12" s="5" t="s">
        <v>34</v>
      </c>
      <c r="D12" s="5"/>
      <c r="E12" s="5"/>
      <c r="F12" s="5"/>
    </row>
    <row r="13" spans="2:6" ht="18.75" customHeight="1" x14ac:dyDescent="0.25">
      <c r="B13" s="6" t="s">
        <v>35</v>
      </c>
      <c r="C13" s="6"/>
      <c r="D13" s="6"/>
      <c r="E13" s="6"/>
      <c r="F13" s="6"/>
    </row>
    <row r="14" spans="2:6" ht="15.75" customHeight="1" x14ac:dyDescent="0.25">
      <c r="B14" s="18" t="s">
        <v>36</v>
      </c>
      <c r="C14" s="19" t="s">
        <v>37</v>
      </c>
      <c r="D14" s="18" t="s">
        <v>38</v>
      </c>
      <c r="E14" s="4">
        <v>2027</v>
      </c>
      <c r="F14" s="4"/>
    </row>
    <row r="15" spans="2:6" ht="15.75" customHeight="1" x14ac:dyDescent="0.25">
      <c r="B15" s="18" t="s">
        <v>39</v>
      </c>
      <c r="C15" s="20">
        <v>46412</v>
      </c>
      <c r="D15" s="18" t="s">
        <v>40</v>
      </c>
      <c r="E15" s="3">
        <v>1</v>
      </c>
      <c r="F15" s="3"/>
    </row>
    <row r="16" spans="2:6" ht="15.75" customHeight="1" x14ac:dyDescent="0.25">
      <c r="B16" s="18" t="s">
        <v>41</v>
      </c>
      <c r="C16" s="19" t="s">
        <v>42</v>
      </c>
      <c r="D16" s="18" t="s">
        <v>43</v>
      </c>
      <c r="E16" s="5" t="s">
        <v>44</v>
      </c>
      <c r="F16" s="5"/>
    </row>
    <row r="17" spans="2:6" ht="15.75" customHeight="1" x14ac:dyDescent="0.25">
      <c r="B17" s="18" t="s">
        <v>45</v>
      </c>
      <c r="C17" s="5" t="s">
        <v>46</v>
      </c>
      <c r="D17" s="5"/>
      <c r="E17" s="5"/>
      <c r="F17" s="5"/>
    </row>
    <row r="19" spans="2:6" ht="19.5" customHeight="1" x14ac:dyDescent="0.25">
      <c r="B19" s="21" t="s">
        <v>47</v>
      </c>
      <c r="C19" s="21" t="s">
        <v>48</v>
      </c>
      <c r="D19" s="21" t="s">
        <v>49</v>
      </c>
      <c r="E19" s="21" t="s">
        <v>50</v>
      </c>
      <c r="F19" s="21" t="s">
        <v>51</v>
      </c>
    </row>
    <row r="20" spans="2:6" ht="16.5" customHeight="1" x14ac:dyDescent="0.25">
      <c r="B20" s="2" t="s">
        <v>52</v>
      </c>
      <c r="C20" s="2"/>
      <c r="D20" s="2"/>
      <c r="E20" s="2"/>
      <c r="F20" s="2"/>
    </row>
    <row r="21" spans="2:6" ht="15.75" customHeight="1" x14ac:dyDescent="0.25">
      <c r="B21" s="22" t="s">
        <v>53</v>
      </c>
      <c r="C21" s="23"/>
      <c r="D21" s="23"/>
      <c r="E21" s="24">
        <v>6500</v>
      </c>
      <c r="F21" s="23"/>
    </row>
    <row r="22" spans="2:6" ht="15.75" customHeight="1" x14ac:dyDescent="0.25">
      <c r="B22" s="22" t="s">
        <v>54</v>
      </c>
      <c r="C22" s="23"/>
      <c r="D22" s="23"/>
      <c r="E22" s="24">
        <v>541.65</v>
      </c>
      <c r="F22" s="23"/>
    </row>
    <row r="23" spans="2:6" ht="15.75" customHeight="1" x14ac:dyDescent="0.25">
      <c r="B23" s="22" t="s">
        <v>55</v>
      </c>
      <c r="C23" s="25">
        <v>3</v>
      </c>
      <c r="D23" s="24">
        <v>45</v>
      </c>
      <c r="E23" s="24">
        <f>C23*D23</f>
        <v>135</v>
      </c>
      <c r="F23" s="26"/>
    </row>
    <row r="24" spans="2:6" ht="15.75" customHeight="1" x14ac:dyDescent="0.25">
      <c r="B24" s="22" t="s">
        <v>56</v>
      </c>
      <c r="C24" s="23"/>
      <c r="D24" s="23"/>
      <c r="E24" s="24">
        <v>200</v>
      </c>
      <c r="F24" s="23"/>
    </row>
    <row r="25" spans="2:6" ht="15.75" customHeight="1" x14ac:dyDescent="0.25">
      <c r="B25" s="27" t="s">
        <v>57</v>
      </c>
      <c r="C25" s="28"/>
      <c r="D25" s="28"/>
      <c r="E25" s="29">
        <f>SUM(E21:E24)</f>
        <v>7376.65</v>
      </c>
      <c r="F25" s="28"/>
    </row>
    <row r="26" spans="2:6" ht="16.5" customHeight="1" x14ac:dyDescent="0.25">
      <c r="B26" s="2" t="s">
        <v>58</v>
      </c>
      <c r="C26" s="2"/>
      <c r="D26" s="2"/>
      <c r="E26" s="2"/>
      <c r="F26" s="2"/>
    </row>
    <row r="27" spans="2:6" ht="15.75" customHeight="1" x14ac:dyDescent="0.25">
      <c r="B27" s="22" t="s">
        <v>59</v>
      </c>
      <c r="C27" s="24">
        <f>E25</f>
        <v>7376.65</v>
      </c>
      <c r="D27" s="30">
        <f>Paramètres!$C$5</f>
        <v>5.2999999999999999E-2</v>
      </c>
      <c r="E27" s="23"/>
      <c r="F27" s="24">
        <f>C27*D27</f>
        <v>390.96244999999999</v>
      </c>
    </row>
    <row r="28" spans="2:6" ht="15.75" customHeight="1" x14ac:dyDescent="0.25">
      <c r="B28" s="22" t="s">
        <v>60</v>
      </c>
      <c r="C28" s="24">
        <f>MIN(E25,Paramètres!$C$27)</f>
        <v>7376.65</v>
      </c>
      <c r="D28" s="30">
        <f>Paramètres!$C$6</f>
        <v>1.0999999999999999E-2</v>
      </c>
      <c r="E28" s="23"/>
      <c r="F28" s="24">
        <f>C28*D28</f>
        <v>81.143149999999991</v>
      </c>
    </row>
    <row r="29" spans="2:6" ht="15.75" customHeight="1" x14ac:dyDescent="0.25">
      <c r="B29" s="22" t="s">
        <v>61</v>
      </c>
      <c r="C29" s="24">
        <f>IF(E25&lt;Paramètres!$C$22,0,MIN(MAX(E25-Paramètres!$C$23,0),Paramètres!$C$24-Paramètres!$C$23))</f>
        <v>5171.6499999999996</v>
      </c>
      <c r="D29" s="30">
        <f>Paramètres!$C$7</f>
        <v>7.0000000000000007E-2</v>
      </c>
      <c r="E29" s="23"/>
      <c r="F29" s="24">
        <f>C29*D29</f>
        <v>362.01550000000003</v>
      </c>
    </row>
    <row r="30" spans="2:6" ht="15.75" customHeight="1" x14ac:dyDescent="0.25">
      <c r="B30" s="22" t="s">
        <v>62</v>
      </c>
      <c r="C30" s="24">
        <f>MIN(E25,Paramètres!$C$27)</f>
        <v>7376.65</v>
      </c>
      <c r="D30" s="30">
        <f>Paramètres!$C$8</f>
        <v>1.4E-2</v>
      </c>
      <c r="E30" s="23"/>
      <c r="F30" s="24">
        <f>C30*D30</f>
        <v>103.2731</v>
      </c>
    </row>
    <row r="31" spans="2:6" ht="15.75" customHeight="1" x14ac:dyDescent="0.25">
      <c r="B31" s="27" t="s">
        <v>63</v>
      </c>
      <c r="C31" s="28"/>
      <c r="D31" s="28"/>
      <c r="E31" s="28"/>
      <c r="F31" s="29">
        <f>SUM(F27:F30)</f>
        <v>937.39420000000007</v>
      </c>
    </row>
    <row r="32" spans="2:6" ht="16.5" customHeight="1" x14ac:dyDescent="0.25">
      <c r="B32" s="2" t="s">
        <v>64</v>
      </c>
      <c r="C32" s="2"/>
      <c r="D32" s="2"/>
      <c r="E32" s="2"/>
      <c r="F32" s="2"/>
    </row>
    <row r="33" spans="2:6" ht="15.75" customHeight="1" x14ac:dyDescent="0.25">
      <c r="B33" s="22" t="s">
        <v>65</v>
      </c>
      <c r="C33" s="24">
        <f>E25</f>
        <v>7376.65</v>
      </c>
      <c r="D33" s="30">
        <f>IF($C$17="Oui",Paramètres!$C$19,0)</f>
        <v>0.09</v>
      </c>
      <c r="E33" s="23"/>
      <c r="F33" s="24">
        <f>C33*D33</f>
        <v>663.8984999999999</v>
      </c>
    </row>
    <row r="34" spans="2:6" ht="15.75" customHeight="1" x14ac:dyDescent="0.25">
      <c r="B34" s="27" t="s">
        <v>66</v>
      </c>
      <c r="C34" s="28"/>
      <c r="D34" s="28"/>
      <c r="E34" s="29">
        <f>E25-F31-F33</f>
        <v>5775.3572999999997</v>
      </c>
      <c r="F34" s="28"/>
    </row>
    <row r="35" spans="2:6" ht="16.5" customHeight="1" x14ac:dyDescent="0.25">
      <c r="B35" s="2" t="s">
        <v>67</v>
      </c>
      <c r="C35" s="2"/>
      <c r="D35" s="2"/>
      <c r="E35" s="2"/>
      <c r="F35" s="2"/>
    </row>
    <row r="36" spans="2:6" ht="15.75" customHeight="1" x14ac:dyDescent="0.25">
      <c r="B36" s="22" t="s">
        <v>68</v>
      </c>
      <c r="C36" s="23"/>
      <c r="D36" s="23"/>
      <c r="E36" s="24">
        <v>200</v>
      </c>
      <c r="F36" s="23"/>
    </row>
    <row r="37" spans="2:6" ht="15.75" customHeight="1" x14ac:dyDescent="0.25">
      <c r="B37" s="22" t="s">
        <v>69</v>
      </c>
      <c r="C37" s="23"/>
      <c r="D37" s="23"/>
      <c r="E37" s="24">
        <v>150</v>
      </c>
      <c r="F37" s="23"/>
    </row>
    <row r="38" spans="2:6" ht="24" customHeight="1" x14ac:dyDescent="0.25">
      <c r="B38" s="1" t="s">
        <v>70</v>
      </c>
      <c r="C38" s="1"/>
      <c r="D38" s="1"/>
      <c r="E38" s="41">
        <f>E34+E36+E37</f>
        <v>6125.3572999999997</v>
      </c>
      <c r="F38" s="41"/>
    </row>
    <row r="40" spans="2:6" ht="19.5" customHeight="1" x14ac:dyDescent="0.25">
      <c r="B40" s="42" t="s">
        <v>71</v>
      </c>
      <c r="C40" s="42"/>
      <c r="D40" s="42"/>
      <c r="E40" s="42"/>
      <c r="F40" s="42"/>
    </row>
    <row r="41" spans="2:6" x14ac:dyDescent="0.25">
      <c r="B41" s="18" t="s">
        <v>72</v>
      </c>
      <c r="C41" s="31"/>
      <c r="D41" s="32" t="s">
        <v>49</v>
      </c>
      <c r="E41" s="31"/>
      <c r="F41" s="32" t="s">
        <v>73</v>
      </c>
    </row>
    <row r="42" spans="2:6" ht="15.75" customHeight="1" x14ac:dyDescent="0.25">
      <c r="B42" s="43" t="s">
        <v>74</v>
      </c>
      <c r="C42" s="43"/>
      <c r="D42" s="30">
        <f>Paramètres!$C$11</f>
        <v>5.2999999999999999E-2</v>
      </c>
      <c r="E42" s="44">
        <f>E25*Paramètres!$C$11</f>
        <v>390.96244999999999</v>
      </c>
      <c r="F42" s="44"/>
    </row>
    <row r="43" spans="2:6" ht="15.75" customHeight="1" x14ac:dyDescent="0.25">
      <c r="B43" s="43" t="s">
        <v>75</v>
      </c>
      <c r="C43" s="43"/>
      <c r="D43" s="30">
        <f>Paramètres!$C$12</f>
        <v>1.0999999999999999E-2</v>
      </c>
      <c r="E43" s="44">
        <f>MIN(E25,Paramètres!$C$27)*Paramètres!$C$12</f>
        <v>81.143149999999991</v>
      </c>
      <c r="F43" s="44"/>
    </row>
    <row r="44" spans="2:6" ht="15.75" customHeight="1" x14ac:dyDescent="0.25">
      <c r="B44" s="43" t="s">
        <v>76</v>
      </c>
      <c r="C44" s="43"/>
      <c r="D44" s="30">
        <f>Paramètres!$C$13</f>
        <v>7.0000000000000007E-2</v>
      </c>
      <c r="E44" s="44">
        <f>C29*Paramètres!$C$13</f>
        <v>362.01550000000003</v>
      </c>
      <c r="F44" s="44"/>
    </row>
    <row r="45" spans="2:6" ht="15.75" customHeight="1" x14ac:dyDescent="0.25">
      <c r="B45" s="43" t="s">
        <v>77</v>
      </c>
      <c r="C45" s="43"/>
      <c r="D45" s="30">
        <f>Paramètres!$C$14</f>
        <v>8.0000000000000002E-3</v>
      </c>
      <c r="E45" s="44">
        <f>E25*Paramètres!$C$14</f>
        <v>59.013199999999998</v>
      </c>
      <c r="F45" s="44"/>
    </row>
    <row r="46" spans="2:6" ht="15.75" customHeight="1" x14ac:dyDescent="0.25">
      <c r="B46" s="43" t="s">
        <v>78</v>
      </c>
      <c r="C46" s="43"/>
      <c r="D46" s="30">
        <f>Paramètres!$C$15</f>
        <v>1.4999999999999999E-2</v>
      </c>
      <c r="E46" s="44">
        <f>E25*Paramètres!$C$15</f>
        <v>110.64975</v>
      </c>
      <c r="F46" s="44"/>
    </row>
    <row r="47" spans="2:6" ht="15.75" customHeight="1" x14ac:dyDescent="0.25">
      <c r="B47" s="43" t="s">
        <v>79</v>
      </c>
      <c r="C47" s="43"/>
      <c r="D47" s="30">
        <f>Paramètres!$C$16</f>
        <v>2E-3</v>
      </c>
      <c r="E47" s="44">
        <f>E25*Paramètres!$C$16</f>
        <v>14.753299999999999</v>
      </c>
      <c r="F47" s="44"/>
    </row>
    <row r="48" spans="2:6" ht="15.75" customHeight="1" x14ac:dyDescent="0.25">
      <c r="B48" s="45" t="s">
        <v>80</v>
      </c>
      <c r="C48" s="45"/>
      <c r="D48" s="28"/>
      <c r="E48" s="46">
        <f>SUM(E42:E47)</f>
        <v>1018.5373500000001</v>
      </c>
      <c r="F48" s="46"/>
    </row>
    <row r="49" spans="2:6" ht="15.75" customHeight="1" x14ac:dyDescent="0.25">
      <c r="B49" s="43" t="s">
        <v>81</v>
      </c>
      <c r="C49" s="43"/>
      <c r="D49" s="23"/>
      <c r="E49" s="44">
        <f>E25</f>
        <v>7376.65</v>
      </c>
      <c r="F49" s="44"/>
    </row>
    <row r="50" spans="2:6" ht="15.75" customHeight="1" x14ac:dyDescent="0.25">
      <c r="B50" s="43" t="s">
        <v>69</v>
      </c>
      <c r="C50" s="43"/>
      <c r="D50" s="23"/>
      <c r="E50" s="44">
        <f>E37</f>
        <v>150</v>
      </c>
      <c r="F50" s="44"/>
    </row>
    <row r="51" spans="2:6" ht="15.75" customHeight="1" x14ac:dyDescent="0.25">
      <c r="B51" s="47" t="s">
        <v>82</v>
      </c>
      <c r="C51" s="47"/>
      <c r="D51" s="33"/>
      <c r="E51" s="48">
        <f>E25+E48+E37</f>
        <v>8545.1873500000002</v>
      </c>
      <c r="F51" s="48"/>
    </row>
    <row r="53" spans="2:6" ht="25.5" customHeight="1" x14ac:dyDescent="0.25">
      <c r="B53" s="49" t="s">
        <v>83</v>
      </c>
      <c r="C53" s="49"/>
      <c r="D53" s="49"/>
      <c r="E53" s="49"/>
      <c r="F53" s="49"/>
    </row>
  </sheetData>
  <mergeCells count="43">
    <mergeCell ref="B50:C50"/>
    <mergeCell ref="E50:F50"/>
    <mergeCell ref="B51:C51"/>
    <mergeCell ref="E51:F51"/>
    <mergeCell ref="B53:F53"/>
    <mergeCell ref="B47:C47"/>
    <mergeCell ref="E47:F47"/>
    <mergeCell ref="B48:C48"/>
    <mergeCell ref="E48:F48"/>
    <mergeCell ref="B49:C49"/>
    <mergeCell ref="E49:F49"/>
    <mergeCell ref="B44:C44"/>
    <mergeCell ref="E44:F44"/>
    <mergeCell ref="B45:C45"/>
    <mergeCell ref="E45:F45"/>
    <mergeCell ref="B46:C46"/>
    <mergeCell ref="E46:F46"/>
    <mergeCell ref="B40:F40"/>
    <mergeCell ref="B42:C42"/>
    <mergeCell ref="E42:F42"/>
    <mergeCell ref="B43:C43"/>
    <mergeCell ref="E43:F43"/>
    <mergeCell ref="B20:F20"/>
    <mergeCell ref="B26:F26"/>
    <mergeCell ref="B32:F32"/>
    <mergeCell ref="B35:F35"/>
    <mergeCell ref="B38:D38"/>
    <mergeCell ref="E38:F38"/>
    <mergeCell ref="B13:F13"/>
    <mergeCell ref="E14:F14"/>
    <mergeCell ref="E15:F15"/>
    <mergeCell ref="E16:F16"/>
    <mergeCell ref="C17:F17"/>
    <mergeCell ref="C8:F8"/>
    <mergeCell ref="B9:F9"/>
    <mergeCell ref="C10:F10"/>
    <mergeCell ref="C11:F11"/>
    <mergeCell ref="C12:F12"/>
    <mergeCell ref="B2:F2"/>
    <mergeCell ref="B3:F3"/>
    <mergeCell ref="B5:F5"/>
    <mergeCell ref="C6:F6"/>
    <mergeCell ref="C7:F7"/>
  </mergeCells>
  <printOptions horizontalCentered="1"/>
  <pageMargins left="0.75" right="0.75" top="1" bottom="1" header="0.511811023622047" footer="0.511811023622047"/>
  <pageSetup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Paramètres!$F$5:$F$6</xm:f>
          </x14:formula1>
          <x14:formula2>
            <xm:f>0</xm:f>
          </x14:formula2>
          <xm:sqref>C17</xm:sqref>
        </x14:dataValidation>
        <x14:dataValidation type="list" allowBlank="1" xr:uid="{00000000-0002-0000-0100-000001000000}">
          <x14:formula1>
            <xm:f>Paramètres!$F$9:$F$20</xm:f>
          </x14:formula1>
          <x14:formula2>
            <xm:f>0</xm:f>
          </x14:formula2>
          <xm:sqref>C14</xm:sqref>
        </x14:dataValidation>
        <x14:dataValidation type="list" allowBlank="1" xr:uid="{00000000-0002-0000-0100-000002000000}">
          <x14:formula1>
            <xm:f>Paramètres!$H$5:$H$9</xm:f>
          </x14:formula1>
          <x14:formula2>
            <xm:f>0</xm:f>
          </x14:formula2>
          <xm:sqref>E16</xm:sqref>
        </x14:dataValidation>
        <x14:dataValidation type="list" allowBlank="1" xr:uid="{00000000-0002-0000-0100-000003000000}">
          <x14:formula1>
            <xm:f>Paramètres!$H$13:$H$20</xm:f>
          </x14:formula1>
          <x14:formula2>
            <xm:f>0</xm:f>
          </x14:formula2>
          <xm:sqref>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4A5A6E"/>
    <pageSetUpPr fitToPage="1"/>
  </sheetPr>
  <dimension ref="B2:L2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12" customWidth="1"/>
    <col min="3" max="3" width="13" customWidth="1"/>
    <col min="4" max="8" width="12" customWidth="1"/>
    <col min="9" max="9" width="13" customWidth="1"/>
    <col min="10" max="10" width="12" customWidth="1"/>
    <col min="11" max="11" width="13" customWidth="1"/>
    <col min="12" max="12" width="14" customWidth="1"/>
  </cols>
  <sheetData>
    <row r="2" spans="2:12" ht="30" customHeight="1" x14ac:dyDescent="0.25">
      <c r="B2" s="50" t="s">
        <v>84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ht="19.5" customHeight="1" x14ac:dyDescent="0.25">
      <c r="B3" s="51" t="s">
        <v>85</v>
      </c>
      <c r="C3" s="51"/>
      <c r="D3" s="51"/>
      <c r="E3" s="51"/>
      <c r="F3" s="51"/>
      <c r="G3" s="51"/>
      <c r="H3" s="51"/>
      <c r="I3" s="51"/>
      <c r="J3" s="51"/>
      <c r="K3" s="51"/>
      <c r="L3" s="51"/>
    </row>
    <row r="5" spans="2:12" ht="25.5" customHeight="1" x14ac:dyDescent="0.25">
      <c r="B5" s="34" t="s">
        <v>36</v>
      </c>
      <c r="C5" s="34" t="s">
        <v>81</v>
      </c>
      <c r="D5" s="34" t="s">
        <v>86</v>
      </c>
      <c r="E5" s="34" t="s">
        <v>87</v>
      </c>
      <c r="F5" s="34" t="s">
        <v>88</v>
      </c>
      <c r="G5" s="34" t="s">
        <v>89</v>
      </c>
      <c r="H5" s="34" t="s">
        <v>90</v>
      </c>
      <c r="I5" s="34" t="s">
        <v>91</v>
      </c>
      <c r="J5" s="34" t="s">
        <v>92</v>
      </c>
      <c r="K5" s="34" t="s">
        <v>93</v>
      </c>
      <c r="L5" s="34" t="s">
        <v>94</v>
      </c>
    </row>
    <row r="6" spans="2:12" ht="15.75" customHeight="1" x14ac:dyDescent="0.25">
      <c r="B6" s="18" t="s">
        <v>37</v>
      </c>
      <c r="C6" s="35">
        <v>7041.67</v>
      </c>
      <c r="D6" s="35">
        <v>200</v>
      </c>
      <c r="E6" s="24">
        <f>C6*Paramètres!$C$5</f>
        <v>373.20850999999999</v>
      </c>
      <c r="F6" s="24">
        <f>MIN(C6,Paramètres!$C$27)*Paramètres!$C$6</f>
        <v>77.458370000000002</v>
      </c>
      <c r="G6" s="24">
        <f>IF(C6&lt;Paramètres!$C$22,0,MIN(MAX(C6-Paramètres!$C$23,0),Paramètres!$C$24-Paramètres!$C$23))*Paramètres!$C$7</f>
        <v>338.56690000000003</v>
      </c>
      <c r="H6" s="24">
        <f>MIN(C6,Paramètres!$C$27)*Paramètres!$C$8</f>
        <v>98.583380000000005</v>
      </c>
      <c r="I6" s="24">
        <f t="shared" ref="I6:I17" si="0">E6+F6+G6+H6</f>
        <v>887.81716000000006</v>
      </c>
      <c r="J6" s="24">
        <f>IF('Bulletin de salaire'!$C$17="Oui",C6*Paramètres!$C$19,0)</f>
        <v>633.75030000000004</v>
      </c>
      <c r="K6" s="24">
        <f t="shared" ref="K6:K17" si="1">C6-I6-J6+D6</f>
        <v>5720.1025399999999</v>
      </c>
      <c r="L6" s="24">
        <f>C6+C6*Paramètres!$C$11+MIN(C6,Paramètres!$C$27)*Paramètres!$C$12+IFERROR(G6/Paramètres!$C$7,0)*Paramètres!$C$13+C6*Paramètres!$C$14+C6*Paramètres!$C$15+C6*Paramètres!$C$16</f>
        <v>8006.94553</v>
      </c>
    </row>
    <row r="7" spans="2:12" ht="15.75" customHeight="1" x14ac:dyDescent="0.25">
      <c r="B7" s="18" t="s">
        <v>95</v>
      </c>
      <c r="C7" s="35">
        <v>7041.67</v>
      </c>
      <c r="D7" s="35">
        <v>200</v>
      </c>
      <c r="E7" s="24">
        <f>C7*Paramètres!$C$5</f>
        <v>373.20850999999999</v>
      </c>
      <c r="F7" s="24">
        <f>MIN(C7,Paramètres!$C$27)*Paramètres!$C$6</f>
        <v>77.458370000000002</v>
      </c>
      <c r="G7" s="24">
        <f>IF(C7&lt;Paramètres!$C$22,0,MIN(MAX(C7-Paramètres!$C$23,0),Paramètres!$C$24-Paramètres!$C$23))*Paramètres!$C$7</f>
        <v>338.56690000000003</v>
      </c>
      <c r="H7" s="24">
        <f>MIN(C7,Paramètres!$C$27)*Paramètres!$C$8</f>
        <v>98.583380000000005</v>
      </c>
      <c r="I7" s="24">
        <f t="shared" si="0"/>
        <v>887.81716000000006</v>
      </c>
      <c r="J7" s="24">
        <f>IF('Bulletin de salaire'!$C$17="Oui",C7*Paramètres!$C$19,0)</f>
        <v>633.75030000000004</v>
      </c>
      <c r="K7" s="24">
        <f t="shared" si="1"/>
        <v>5720.1025399999999</v>
      </c>
      <c r="L7" s="24">
        <f>C7+C7*Paramètres!$C$11+MIN(C7,Paramètres!$C$27)*Paramètres!$C$12+IFERROR(G7/Paramètres!$C$7,0)*Paramètres!$C$13+C7*Paramètres!$C$14+C7*Paramètres!$C$15+C7*Paramètres!$C$16</f>
        <v>8006.94553</v>
      </c>
    </row>
    <row r="8" spans="2:12" ht="15.75" customHeight="1" x14ac:dyDescent="0.25">
      <c r="B8" s="18" t="s">
        <v>96</v>
      </c>
      <c r="C8" s="35">
        <v>7241.67</v>
      </c>
      <c r="D8" s="35">
        <v>200</v>
      </c>
      <c r="E8" s="24">
        <f>C8*Paramètres!$C$5</f>
        <v>383.80851000000001</v>
      </c>
      <c r="F8" s="24">
        <f>MIN(C8,Paramètres!$C$27)*Paramètres!$C$6</f>
        <v>79.658369999999991</v>
      </c>
      <c r="G8" s="24">
        <f>IF(C8&lt;Paramètres!$C$22,0,MIN(MAX(C8-Paramètres!$C$23,0),Paramètres!$C$24-Paramètres!$C$23))*Paramètres!$C$7</f>
        <v>352.56690000000003</v>
      </c>
      <c r="H8" s="24">
        <f>MIN(C8,Paramètres!$C$27)*Paramètres!$C$8</f>
        <v>101.38338</v>
      </c>
      <c r="I8" s="24">
        <f t="shared" si="0"/>
        <v>917.41715999999997</v>
      </c>
      <c r="J8" s="24">
        <f>IF('Bulletin de salaire'!$C$17="Oui",C8*Paramètres!$C$19,0)</f>
        <v>651.75030000000004</v>
      </c>
      <c r="K8" s="24">
        <f t="shared" si="1"/>
        <v>5872.5025400000004</v>
      </c>
      <c r="L8" s="24">
        <f>C8+C8*Paramètres!$C$11+MIN(C8,Paramètres!$C$27)*Paramètres!$C$12+IFERROR(G8/Paramètres!$C$7,0)*Paramètres!$C$13+C8*Paramètres!$C$14+C8*Paramètres!$C$15+C8*Paramètres!$C$16</f>
        <v>8238.7455300000001</v>
      </c>
    </row>
    <row r="9" spans="2:12" ht="15.75" customHeight="1" x14ac:dyDescent="0.25">
      <c r="B9" s="18" t="s">
        <v>97</v>
      </c>
      <c r="C9" s="35">
        <v>7041.67</v>
      </c>
      <c r="D9" s="35">
        <v>200</v>
      </c>
      <c r="E9" s="24">
        <f>C9*Paramètres!$C$5</f>
        <v>373.20850999999999</v>
      </c>
      <c r="F9" s="24">
        <f>MIN(C9,Paramètres!$C$27)*Paramètres!$C$6</f>
        <v>77.458370000000002</v>
      </c>
      <c r="G9" s="24">
        <f>IF(C9&lt;Paramètres!$C$22,0,MIN(MAX(C9-Paramètres!$C$23,0),Paramètres!$C$24-Paramètres!$C$23))*Paramètres!$C$7</f>
        <v>338.56690000000003</v>
      </c>
      <c r="H9" s="24">
        <f>MIN(C9,Paramètres!$C$27)*Paramètres!$C$8</f>
        <v>98.583380000000005</v>
      </c>
      <c r="I9" s="24">
        <f t="shared" si="0"/>
        <v>887.81716000000006</v>
      </c>
      <c r="J9" s="24">
        <f>IF('Bulletin de salaire'!$C$17="Oui",C9*Paramètres!$C$19,0)</f>
        <v>633.75030000000004</v>
      </c>
      <c r="K9" s="24">
        <f t="shared" si="1"/>
        <v>5720.1025399999999</v>
      </c>
      <c r="L9" s="24">
        <f>C9+C9*Paramètres!$C$11+MIN(C9,Paramètres!$C$27)*Paramètres!$C$12+IFERROR(G9/Paramètres!$C$7,0)*Paramètres!$C$13+C9*Paramètres!$C$14+C9*Paramètres!$C$15+C9*Paramètres!$C$16</f>
        <v>8006.94553</v>
      </c>
    </row>
    <row r="10" spans="2:12" ht="15.75" customHeight="1" x14ac:dyDescent="0.25">
      <c r="B10" s="18" t="s">
        <v>98</v>
      </c>
      <c r="C10" s="35">
        <v>7041.67</v>
      </c>
      <c r="D10" s="35">
        <v>200</v>
      </c>
      <c r="E10" s="24">
        <f>C10*Paramètres!$C$5</f>
        <v>373.20850999999999</v>
      </c>
      <c r="F10" s="24">
        <f>MIN(C10,Paramètres!$C$27)*Paramètres!$C$6</f>
        <v>77.458370000000002</v>
      </c>
      <c r="G10" s="24">
        <f>IF(C10&lt;Paramètres!$C$22,0,MIN(MAX(C10-Paramètres!$C$23,0),Paramètres!$C$24-Paramètres!$C$23))*Paramètres!$C$7</f>
        <v>338.56690000000003</v>
      </c>
      <c r="H10" s="24">
        <f>MIN(C10,Paramètres!$C$27)*Paramètres!$C$8</f>
        <v>98.583380000000005</v>
      </c>
      <c r="I10" s="24">
        <f t="shared" si="0"/>
        <v>887.81716000000006</v>
      </c>
      <c r="J10" s="24">
        <f>IF('Bulletin de salaire'!$C$17="Oui",C10*Paramètres!$C$19,0)</f>
        <v>633.75030000000004</v>
      </c>
      <c r="K10" s="24">
        <f t="shared" si="1"/>
        <v>5720.1025399999999</v>
      </c>
      <c r="L10" s="24">
        <f>C10+C10*Paramètres!$C$11+MIN(C10,Paramètres!$C$27)*Paramètres!$C$12+IFERROR(G10/Paramètres!$C$7,0)*Paramètres!$C$13+C10*Paramètres!$C$14+C10*Paramètres!$C$15+C10*Paramètres!$C$16</f>
        <v>8006.94553</v>
      </c>
    </row>
    <row r="11" spans="2:12" ht="15.75" customHeight="1" x14ac:dyDescent="0.25">
      <c r="B11" s="18" t="s">
        <v>99</v>
      </c>
      <c r="C11" s="35">
        <v>7176.67</v>
      </c>
      <c r="D11" s="35">
        <v>200</v>
      </c>
      <c r="E11" s="24">
        <f>C11*Paramètres!$C$5</f>
        <v>380.36351000000002</v>
      </c>
      <c r="F11" s="24">
        <f>MIN(C11,Paramètres!$C$27)*Paramètres!$C$6</f>
        <v>78.943370000000002</v>
      </c>
      <c r="G11" s="24">
        <f>IF(C11&lt;Paramètres!$C$22,0,MIN(MAX(C11-Paramètres!$C$23,0),Paramètres!$C$24-Paramètres!$C$23))*Paramètres!$C$7</f>
        <v>348.01690000000002</v>
      </c>
      <c r="H11" s="24">
        <f>MIN(C11,Paramètres!$C$27)*Paramètres!$C$8</f>
        <v>100.47338000000001</v>
      </c>
      <c r="I11" s="24">
        <f t="shared" si="0"/>
        <v>907.79716000000008</v>
      </c>
      <c r="J11" s="24">
        <f>IF('Bulletin de salaire'!$C$17="Oui",C11*Paramètres!$C$19,0)</f>
        <v>645.90030000000002</v>
      </c>
      <c r="K11" s="24">
        <f t="shared" si="1"/>
        <v>5822.9725399999998</v>
      </c>
      <c r="L11" s="24">
        <f>C11+C11*Paramètres!$C$11+MIN(C11,Paramètres!$C$27)*Paramètres!$C$12+IFERROR(G11/Paramètres!$C$7,0)*Paramètres!$C$13+C11*Paramètres!$C$14+C11*Paramètres!$C$15+C11*Paramètres!$C$16</f>
        <v>8163.4105299999992</v>
      </c>
    </row>
    <row r="12" spans="2:12" ht="15.75" customHeight="1" x14ac:dyDescent="0.25">
      <c r="B12" s="18" t="s">
        <v>100</v>
      </c>
      <c r="C12" s="35">
        <v>7041.67</v>
      </c>
      <c r="D12" s="35">
        <v>200</v>
      </c>
      <c r="E12" s="24">
        <f>C12*Paramètres!$C$5</f>
        <v>373.20850999999999</v>
      </c>
      <c r="F12" s="24">
        <f>MIN(C12,Paramètres!$C$27)*Paramètres!$C$6</f>
        <v>77.458370000000002</v>
      </c>
      <c r="G12" s="24">
        <f>IF(C12&lt;Paramètres!$C$22,0,MIN(MAX(C12-Paramètres!$C$23,0),Paramètres!$C$24-Paramètres!$C$23))*Paramètres!$C$7</f>
        <v>338.56690000000003</v>
      </c>
      <c r="H12" s="24">
        <f>MIN(C12,Paramètres!$C$27)*Paramètres!$C$8</f>
        <v>98.583380000000005</v>
      </c>
      <c r="I12" s="24">
        <f t="shared" si="0"/>
        <v>887.81716000000006</v>
      </c>
      <c r="J12" s="24">
        <f>IF('Bulletin de salaire'!$C$17="Oui",C12*Paramètres!$C$19,0)</f>
        <v>633.75030000000004</v>
      </c>
      <c r="K12" s="24">
        <f t="shared" si="1"/>
        <v>5720.1025399999999</v>
      </c>
      <c r="L12" s="24">
        <f>C12+C12*Paramètres!$C$11+MIN(C12,Paramètres!$C$27)*Paramètres!$C$12+IFERROR(G12/Paramètres!$C$7,0)*Paramètres!$C$13+C12*Paramètres!$C$14+C12*Paramètres!$C$15+C12*Paramètres!$C$16</f>
        <v>8006.94553</v>
      </c>
    </row>
    <row r="13" spans="2:12" ht="15.75" customHeight="1" x14ac:dyDescent="0.25">
      <c r="B13" s="18" t="s">
        <v>101</v>
      </c>
      <c r="C13" s="35">
        <v>7041.67</v>
      </c>
      <c r="D13" s="35">
        <v>200</v>
      </c>
      <c r="E13" s="24">
        <f>C13*Paramètres!$C$5</f>
        <v>373.20850999999999</v>
      </c>
      <c r="F13" s="24">
        <f>MIN(C13,Paramètres!$C$27)*Paramètres!$C$6</f>
        <v>77.458370000000002</v>
      </c>
      <c r="G13" s="24">
        <f>IF(C13&lt;Paramètres!$C$22,0,MIN(MAX(C13-Paramètres!$C$23,0),Paramètres!$C$24-Paramètres!$C$23))*Paramètres!$C$7</f>
        <v>338.56690000000003</v>
      </c>
      <c r="H13" s="24">
        <f>MIN(C13,Paramètres!$C$27)*Paramètres!$C$8</f>
        <v>98.583380000000005</v>
      </c>
      <c r="I13" s="24">
        <f t="shared" si="0"/>
        <v>887.81716000000006</v>
      </c>
      <c r="J13" s="24">
        <f>IF('Bulletin de salaire'!$C$17="Oui",C13*Paramètres!$C$19,0)</f>
        <v>633.75030000000004</v>
      </c>
      <c r="K13" s="24">
        <f t="shared" si="1"/>
        <v>5720.1025399999999</v>
      </c>
      <c r="L13" s="24">
        <f>C13+C13*Paramètres!$C$11+MIN(C13,Paramètres!$C$27)*Paramètres!$C$12+IFERROR(G13/Paramètres!$C$7,0)*Paramètres!$C$13+C13*Paramètres!$C$14+C13*Paramètres!$C$15+C13*Paramètres!$C$16</f>
        <v>8006.94553</v>
      </c>
    </row>
    <row r="14" spans="2:12" ht="15.75" customHeight="1" x14ac:dyDescent="0.25">
      <c r="B14" s="18" t="s">
        <v>102</v>
      </c>
      <c r="C14" s="35">
        <v>7041.67</v>
      </c>
      <c r="D14" s="35">
        <v>200</v>
      </c>
      <c r="E14" s="24">
        <f>C14*Paramètres!$C$5</f>
        <v>373.20850999999999</v>
      </c>
      <c r="F14" s="24">
        <f>MIN(C14,Paramètres!$C$27)*Paramètres!$C$6</f>
        <v>77.458370000000002</v>
      </c>
      <c r="G14" s="24">
        <f>IF(C14&lt;Paramètres!$C$22,0,MIN(MAX(C14-Paramètres!$C$23,0),Paramètres!$C$24-Paramètres!$C$23))*Paramètres!$C$7</f>
        <v>338.56690000000003</v>
      </c>
      <c r="H14" s="24">
        <f>MIN(C14,Paramètres!$C$27)*Paramètres!$C$8</f>
        <v>98.583380000000005</v>
      </c>
      <c r="I14" s="24">
        <f t="shared" si="0"/>
        <v>887.81716000000006</v>
      </c>
      <c r="J14" s="24">
        <f>IF('Bulletin de salaire'!$C$17="Oui",C14*Paramètres!$C$19,0)</f>
        <v>633.75030000000004</v>
      </c>
      <c r="K14" s="24">
        <f t="shared" si="1"/>
        <v>5720.1025399999999</v>
      </c>
      <c r="L14" s="24">
        <f>C14+C14*Paramètres!$C$11+MIN(C14,Paramètres!$C$27)*Paramètres!$C$12+IFERROR(G14/Paramètres!$C$7,0)*Paramètres!$C$13+C14*Paramètres!$C$14+C14*Paramètres!$C$15+C14*Paramètres!$C$16</f>
        <v>8006.94553</v>
      </c>
    </row>
    <row r="15" spans="2:12" ht="15.75" customHeight="1" x14ac:dyDescent="0.25">
      <c r="B15" s="18" t="s">
        <v>103</v>
      </c>
      <c r="C15" s="35">
        <v>7341.67</v>
      </c>
      <c r="D15" s="35">
        <v>200</v>
      </c>
      <c r="E15" s="24">
        <f>C15*Paramètres!$C$5</f>
        <v>389.10850999999997</v>
      </c>
      <c r="F15" s="24">
        <f>MIN(C15,Paramètres!$C$27)*Paramètres!$C$6</f>
        <v>80.758369999999999</v>
      </c>
      <c r="G15" s="24">
        <f>IF(C15&lt;Paramètres!$C$22,0,MIN(MAX(C15-Paramètres!$C$23,0),Paramètres!$C$24-Paramètres!$C$23))*Paramètres!$C$7</f>
        <v>359.56690000000003</v>
      </c>
      <c r="H15" s="24">
        <f>MIN(C15,Paramètres!$C$27)*Paramètres!$C$8</f>
        <v>102.78338000000001</v>
      </c>
      <c r="I15" s="24">
        <f t="shared" si="0"/>
        <v>932.21716000000004</v>
      </c>
      <c r="J15" s="24">
        <f>IF('Bulletin de salaire'!$C$17="Oui",C15*Paramètres!$C$19,0)</f>
        <v>660.75030000000004</v>
      </c>
      <c r="K15" s="24">
        <f t="shared" si="1"/>
        <v>5948.7025400000002</v>
      </c>
      <c r="L15" s="24">
        <f>C15+C15*Paramètres!$C$11+MIN(C15,Paramètres!$C$27)*Paramètres!$C$12+IFERROR(G15/Paramètres!$C$7,0)*Paramètres!$C$13+C15*Paramètres!$C$14+C15*Paramètres!$C$15+C15*Paramètres!$C$16</f>
        <v>8354.6455299999998</v>
      </c>
    </row>
    <row r="16" spans="2:12" ht="15.75" customHeight="1" x14ac:dyDescent="0.25">
      <c r="B16" s="18" t="s">
        <v>104</v>
      </c>
      <c r="C16" s="35">
        <v>7041.67</v>
      </c>
      <c r="D16" s="35">
        <v>200</v>
      </c>
      <c r="E16" s="24">
        <f>C16*Paramètres!$C$5</f>
        <v>373.20850999999999</v>
      </c>
      <c r="F16" s="24">
        <f>MIN(C16,Paramètres!$C$27)*Paramètres!$C$6</f>
        <v>77.458370000000002</v>
      </c>
      <c r="G16" s="24">
        <f>IF(C16&lt;Paramètres!$C$22,0,MIN(MAX(C16-Paramètres!$C$23,0),Paramètres!$C$24-Paramètres!$C$23))*Paramètres!$C$7</f>
        <v>338.56690000000003</v>
      </c>
      <c r="H16" s="24">
        <f>MIN(C16,Paramètres!$C$27)*Paramètres!$C$8</f>
        <v>98.583380000000005</v>
      </c>
      <c r="I16" s="24">
        <f t="shared" si="0"/>
        <v>887.81716000000006</v>
      </c>
      <c r="J16" s="24">
        <f>IF('Bulletin de salaire'!$C$17="Oui",C16*Paramètres!$C$19,0)</f>
        <v>633.75030000000004</v>
      </c>
      <c r="K16" s="24">
        <f t="shared" si="1"/>
        <v>5720.1025399999999</v>
      </c>
      <c r="L16" s="24">
        <f>C16+C16*Paramètres!$C$11+MIN(C16,Paramètres!$C$27)*Paramètres!$C$12+IFERROR(G16/Paramètres!$C$7,0)*Paramètres!$C$13+C16*Paramètres!$C$14+C16*Paramètres!$C$15+C16*Paramètres!$C$16</f>
        <v>8006.94553</v>
      </c>
    </row>
    <row r="17" spans="2:12" ht="15.75" customHeight="1" x14ac:dyDescent="0.25">
      <c r="B17" s="18" t="s">
        <v>105</v>
      </c>
      <c r="C17" s="35">
        <v>7041.67</v>
      </c>
      <c r="D17" s="35">
        <v>200</v>
      </c>
      <c r="E17" s="24">
        <f>C17*Paramètres!$C$5</f>
        <v>373.20850999999999</v>
      </c>
      <c r="F17" s="24">
        <f>MIN(C17,Paramètres!$C$27)*Paramètres!$C$6</f>
        <v>77.458370000000002</v>
      </c>
      <c r="G17" s="24">
        <f>IF(C17&lt;Paramètres!$C$22,0,MIN(MAX(C17-Paramètres!$C$23,0),Paramètres!$C$24-Paramètres!$C$23))*Paramètres!$C$7</f>
        <v>338.56690000000003</v>
      </c>
      <c r="H17" s="24">
        <f>MIN(C17,Paramètres!$C$27)*Paramètres!$C$8</f>
        <v>98.583380000000005</v>
      </c>
      <c r="I17" s="24">
        <f t="shared" si="0"/>
        <v>887.81716000000006</v>
      </c>
      <c r="J17" s="24">
        <f>IF('Bulletin de salaire'!$C$17="Oui",C17*Paramètres!$C$19,0)</f>
        <v>633.75030000000004</v>
      </c>
      <c r="K17" s="24">
        <f t="shared" si="1"/>
        <v>5720.1025399999999</v>
      </c>
      <c r="L17" s="24">
        <f>C17+C17*Paramètres!$C$11+MIN(C17,Paramètres!$C$27)*Paramètres!$C$12+IFERROR(G17/Paramètres!$C$7,0)*Paramètres!$C$13+C17*Paramètres!$C$14+C17*Paramètres!$C$15+C17*Paramètres!$C$16</f>
        <v>8006.94553</v>
      </c>
    </row>
    <row r="18" spans="2:12" ht="19.5" customHeight="1" x14ac:dyDescent="0.25">
      <c r="B18" s="36" t="s">
        <v>106</v>
      </c>
      <c r="C18" s="37">
        <f t="shared" ref="C18:L18" si="2">SUM(C6:C17)</f>
        <v>85135.039999999994</v>
      </c>
      <c r="D18" s="37">
        <f t="shared" si="2"/>
        <v>2400</v>
      </c>
      <c r="E18" s="37">
        <f t="shared" si="2"/>
        <v>4512.1571199999998</v>
      </c>
      <c r="F18" s="37">
        <f t="shared" si="2"/>
        <v>936.48544000000015</v>
      </c>
      <c r="G18" s="37">
        <f t="shared" si="2"/>
        <v>4107.2527999999993</v>
      </c>
      <c r="H18" s="37">
        <f t="shared" si="2"/>
        <v>1191.8905600000001</v>
      </c>
      <c r="I18" s="37">
        <f t="shared" si="2"/>
        <v>10747.785920000002</v>
      </c>
      <c r="J18" s="37">
        <f t="shared" si="2"/>
        <v>7662.1535999999987</v>
      </c>
      <c r="K18" s="37">
        <f t="shared" si="2"/>
        <v>69125.100479999994</v>
      </c>
      <c r="L18" s="37">
        <f t="shared" si="2"/>
        <v>96819.311359999992</v>
      </c>
    </row>
    <row r="20" spans="2:12" ht="21.75" customHeight="1" x14ac:dyDescent="0.25">
      <c r="B20" s="52" t="s">
        <v>107</v>
      </c>
      <c r="C20" s="52"/>
      <c r="D20" s="52"/>
      <c r="E20" s="52" t="s">
        <v>108</v>
      </c>
      <c r="F20" s="52"/>
      <c r="G20" s="52"/>
      <c r="H20" s="52" t="s">
        <v>109</v>
      </c>
      <c r="I20" s="52"/>
      <c r="J20" s="52" t="s">
        <v>110</v>
      </c>
      <c r="K20" s="52"/>
      <c r="L20" s="52"/>
    </row>
    <row r="21" spans="2:12" ht="30" customHeight="1" x14ac:dyDescent="0.25">
      <c r="B21" s="53">
        <f>C18</f>
        <v>85135.039999999994</v>
      </c>
      <c r="C21" s="53"/>
      <c r="D21" s="53"/>
      <c r="E21" s="53">
        <f>K18</f>
        <v>69125.100479999994</v>
      </c>
      <c r="F21" s="53"/>
      <c r="G21" s="53"/>
      <c r="H21" s="53">
        <f>I18+J18</f>
        <v>18409.93952</v>
      </c>
      <c r="I21" s="53"/>
      <c r="J21" s="54">
        <f>L18</f>
        <v>96819.311359999992</v>
      </c>
      <c r="K21" s="54"/>
      <c r="L21" s="54"/>
    </row>
  </sheetData>
  <mergeCells count="10">
    <mergeCell ref="B21:D21"/>
    <mergeCell ref="E21:G21"/>
    <mergeCell ref="H21:I21"/>
    <mergeCell ref="J21:L21"/>
    <mergeCell ref="B2:L2"/>
    <mergeCell ref="B3:L3"/>
    <mergeCell ref="B20:D20"/>
    <mergeCell ref="E20:G20"/>
    <mergeCell ref="H20:I20"/>
    <mergeCell ref="J20:L20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404E"/>
  </sheetPr>
  <dimension ref="B2:H27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0" customWidth="1"/>
    <col min="3" max="3" width="13" customWidth="1"/>
    <col min="4" max="4" width="6" customWidth="1"/>
    <col min="5" max="5" width="3" customWidth="1"/>
    <col min="6" max="6" width="16" customWidth="1"/>
    <col min="7" max="7" width="3" customWidth="1"/>
    <col min="8" max="8" width="20" customWidth="1"/>
  </cols>
  <sheetData>
    <row r="2" spans="2:8" ht="25.5" customHeight="1" x14ac:dyDescent="0.25">
      <c r="B2" s="55" t="s">
        <v>111</v>
      </c>
      <c r="C2" s="55"/>
      <c r="D2" s="55"/>
    </row>
    <row r="3" spans="2:8" ht="30" customHeight="1" x14ac:dyDescent="0.25">
      <c r="B3" s="51" t="s">
        <v>112</v>
      </c>
      <c r="C3" s="51"/>
      <c r="D3" s="51"/>
    </row>
    <row r="4" spans="2:8" ht="19.5" customHeight="1" x14ac:dyDescent="0.25">
      <c r="B4" s="56" t="s">
        <v>113</v>
      </c>
      <c r="C4" s="56"/>
      <c r="D4" s="56"/>
      <c r="F4" s="38" t="s">
        <v>114</v>
      </c>
      <c r="H4" s="38" t="s">
        <v>43</v>
      </c>
    </row>
    <row r="5" spans="2:8" x14ac:dyDescent="0.25">
      <c r="B5" s="39" t="s">
        <v>59</v>
      </c>
      <c r="C5" s="57">
        <v>5.2999999999999999E-2</v>
      </c>
      <c r="D5" s="57"/>
      <c r="F5" s="40" t="s">
        <v>46</v>
      </c>
      <c r="H5" s="40" t="s">
        <v>115</v>
      </c>
    </row>
    <row r="6" spans="2:8" x14ac:dyDescent="0.25">
      <c r="B6" s="39" t="s">
        <v>60</v>
      </c>
      <c r="C6" s="57">
        <v>1.0999999999999999E-2</v>
      </c>
      <c r="D6" s="57"/>
      <c r="F6" s="40" t="s">
        <v>116</v>
      </c>
      <c r="H6" s="40" t="s">
        <v>117</v>
      </c>
    </row>
    <row r="7" spans="2:8" x14ac:dyDescent="0.25">
      <c r="B7" s="39" t="s">
        <v>61</v>
      </c>
      <c r="C7" s="57">
        <v>7.0000000000000007E-2</v>
      </c>
      <c r="D7" s="57"/>
      <c r="H7" s="40" t="s">
        <v>44</v>
      </c>
    </row>
    <row r="8" spans="2:8" x14ac:dyDescent="0.25">
      <c r="B8" s="39" t="s">
        <v>118</v>
      </c>
      <c r="C8" s="57">
        <v>1.4E-2</v>
      </c>
      <c r="D8" s="57"/>
      <c r="F8" s="38" t="s">
        <v>36</v>
      </c>
      <c r="H8" s="40" t="s">
        <v>119</v>
      </c>
    </row>
    <row r="9" spans="2:8" x14ac:dyDescent="0.25">
      <c r="F9" s="40" t="s">
        <v>37</v>
      </c>
      <c r="H9" s="40" t="s">
        <v>120</v>
      </c>
    </row>
    <row r="10" spans="2:8" ht="19.5" customHeight="1" x14ac:dyDescent="0.25">
      <c r="B10" s="56" t="s">
        <v>121</v>
      </c>
      <c r="C10" s="56"/>
      <c r="D10" s="56"/>
      <c r="F10" s="40" t="s">
        <v>95</v>
      </c>
    </row>
    <row r="11" spans="2:8" x14ac:dyDescent="0.25">
      <c r="B11" s="39" t="s">
        <v>59</v>
      </c>
      <c r="C11" s="57">
        <v>5.2999999999999999E-2</v>
      </c>
      <c r="D11" s="57"/>
      <c r="F11" s="40" t="s">
        <v>96</v>
      </c>
    </row>
    <row r="12" spans="2:8" x14ac:dyDescent="0.25">
      <c r="B12" s="39" t="s">
        <v>60</v>
      </c>
      <c r="C12" s="57">
        <v>1.0999999999999999E-2</v>
      </c>
      <c r="D12" s="57"/>
      <c r="F12" s="40" t="s">
        <v>97</v>
      </c>
      <c r="H12" s="38" t="s">
        <v>41</v>
      </c>
    </row>
    <row r="13" spans="2:8" x14ac:dyDescent="0.25">
      <c r="B13" s="39" t="s">
        <v>61</v>
      </c>
      <c r="C13" s="57">
        <v>7.0000000000000007E-2</v>
      </c>
      <c r="D13" s="57"/>
      <c r="F13" s="40" t="s">
        <v>98</v>
      </c>
      <c r="H13" s="40" t="s">
        <v>42</v>
      </c>
    </row>
    <row r="14" spans="2:8" x14ac:dyDescent="0.25">
      <c r="B14" s="39" t="s">
        <v>77</v>
      </c>
      <c r="C14" s="57">
        <v>8.0000000000000002E-3</v>
      </c>
      <c r="D14" s="57"/>
      <c r="F14" s="40" t="s">
        <v>99</v>
      </c>
      <c r="H14" s="40" t="s">
        <v>122</v>
      </c>
    </row>
    <row r="15" spans="2:8" x14ac:dyDescent="0.25">
      <c r="B15" s="39" t="s">
        <v>78</v>
      </c>
      <c r="C15" s="57">
        <v>1.4999999999999999E-2</v>
      </c>
      <c r="D15" s="57"/>
      <c r="F15" s="40" t="s">
        <v>100</v>
      </c>
      <c r="H15" s="40" t="s">
        <v>123</v>
      </c>
    </row>
    <row r="16" spans="2:8" x14ac:dyDescent="0.25">
      <c r="B16" s="39" t="s">
        <v>79</v>
      </c>
      <c r="C16" s="57">
        <v>2E-3</v>
      </c>
      <c r="D16" s="57"/>
      <c r="F16" s="40" t="s">
        <v>101</v>
      </c>
      <c r="H16" s="40" t="s">
        <v>124</v>
      </c>
    </row>
    <row r="17" spans="2:8" x14ac:dyDescent="0.25">
      <c r="F17" s="40" t="s">
        <v>102</v>
      </c>
      <c r="H17" s="40" t="s">
        <v>125</v>
      </c>
    </row>
    <row r="18" spans="2:8" ht="19.5" customHeight="1" x14ac:dyDescent="0.25">
      <c r="B18" s="56" t="s">
        <v>65</v>
      </c>
      <c r="C18" s="56"/>
      <c r="D18" s="56"/>
      <c r="F18" s="40" t="s">
        <v>103</v>
      </c>
      <c r="H18" s="40" t="s">
        <v>126</v>
      </c>
    </row>
    <row r="19" spans="2:8" x14ac:dyDescent="0.25">
      <c r="B19" s="39" t="s">
        <v>127</v>
      </c>
      <c r="C19" s="57">
        <v>0.09</v>
      </c>
      <c r="D19" s="57"/>
      <c r="F19" s="40" t="s">
        <v>104</v>
      </c>
      <c r="H19" s="40" t="s">
        <v>128</v>
      </c>
    </row>
    <row r="20" spans="2:8" x14ac:dyDescent="0.25">
      <c r="F20" s="40" t="s">
        <v>105</v>
      </c>
      <c r="H20" s="40" t="s">
        <v>129</v>
      </c>
    </row>
    <row r="21" spans="2:8" ht="19.5" customHeight="1" x14ac:dyDescent="0.25">
      <c r="B21" s="56" t="s">
        <v>130</v>
      </c>
      <c r="C21" s="56"/>
      <c r="D21" s="56"/>
    </row>
    <row r="22" spans="2:8" x14ac:dyDescent="0.25">
      <c r="B22" s="39" t="s">
        <v>131</v>
      </c>
      <c r="C22" s="58">
        <v>1890</v>
      </c>
      <c r="D22" s="58"/>
    </row>
    <row r="23" spans="2:8" x14ac:dyDescent="0.25">
      <c r="B23" s="39" t="s">
        <v>132</v>
      </c>
      <c r="C23" s="58">
        <v>2205</v>
      </c>
      <c r="D23" s="58"/>
    </row>
    <row r="24" spans="2:8" x14ac:dyDescent="0.25">
      <c r="B24" s="39" t="s">
        <v>133</v>
      </c>
      <c r="C24" s="58">
        <v>7560</v>
      </c>
      <c r="D24" s="58"/>
    </row>
    <row r="26" spans="2:8" ht="19.5" customHeight="1" x14ac:dyDescent="0.25">
      <c r="B26" s="56" t="s">
        <v>134</v>
      </c>
      <c r="C26" s="56"/>
      <c r="D26" s="56"/>
    </row>
    <row r="27" spans="2:8" x14ac:dyDescent="0.25">
      <c r="B27" s="39" t="s">
        <v>135</v>
      </c>
      <c r="C27" s="58">
        <v>12350</v>
      </c>
      <c r="D27" s="58"/>
    </row>
  </sheetData>
  <mergeCells count="22">
    <mergeCell ref="B26:D26"/>
    <mergeCell ref="C27:D27"/>
    <mergeCell ref="C19:D19"/>
    <mergeCell ref="B21:D21"/>
    <mergeCell ref="C22:D22"/>
    <mergeCell ref="C23:D23"/>
    <mergeCell ref="C24:D24"/>
    <mergeCell ref="C13:D13"/>
    <mergeCell ref="C14:D14"/>
    <mergeCell ref="C15:D15"/>
    <mergeCell ref="C16:D16"/>
    <mergeCell ref="B18:D18"/>
    <mergeCell ref="C7:D7"/>
    <mergeCell ref="C8:D8"/>
    <mergeCell ref="B10:D10"/>
    <mergeCell ref="C11:D11"/>
    <mergeCell ref="C12:D12"/>
    <mergeCell ref="B2:D2"/>
    <mergeCell ref="B3:D3"/>
    <mergeCell ref="B4:D4"/>
    <mergeCell ref="C5:D5"/>
    <mergeCell ref="C6:D6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AA7B3"/>
    <pageSetUpPr fitToPage="1"/>
  </sheetPr>
  <dimension ref="B2:H25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4" customWidth="1"/>
    <col min="3" max="3" width="16" customWidth="1"/>
    <col min="4" max="7" width="14" customWidth="1"/>
    <col min="8" max="8" width="16" customWidth="1"/>
  </cols>
  <sheetData>
    <row r="2" spans="2:8" ht="42" customHeight="1" x14ac:dyDescent="0.25">
      <c r="B2" s="14" t="s">
        <v>0</v>
      </c>
      <c r="C2" s="14"/>
      <c r="D2" s="14"/>
      <c r="E2" s="14"/>
      <c r="F2" s="14"/>
      <c r="G2" s="14"/>
      <c r="H2" s="14"/>
    </row>
    <row r="3" spans="2:8" ht="24" customHeight="1" x14ac:dyDescent="0.25">
      <c r="B3" s="13" t="s">
        <v>1</v>
      </c>
      <c r="C3" s="13"/>
      <c r="D3" s="13"/>
      <c r="E3" s="13"/>
      <c r="F3" s="13"/>
      <c r="G3" s="13"/>
      <c r="H3" s="13"/>
    </row>
    <row r="5" spans="2:8" ht="24" customHeight="1" x14ac:dyDescent="0.25">
      <c r="B5" s="12" t="s">
        <v>2</v>
      </c>
      <c r="C5" s="12"/>
      <c r="D5" s="12"/>
      <c r="E5" s="12"/>
      <c r="F5" s="12"/>
      <c r="G5" s="12"/>
      <c r="H5" s="12"/>
    </row>
    <row r="6" spans="2:8" ht="48" customHeight="1" x14ac:dyDescent="0.25">
      <c r="B6" s="11" t="s">
        <v>3</v>
      </c>
      <c r="C6" s="11"/>
      <c r="D6" s="11"/>
      <c r="E6" s="11"/>
      <c r="F6" s="11"/>
      <c r="G6" s="11"/>
      <c r="H6" s="11"/>
    </row>
    <row r="8" spans="2:8" ht="24" customHeight="1" x14ac:dyDescent="0.25">
      <c r="B8" s="12" t="s">
        <v>4</v>
      </c>
      <c r="C8" s="12"/>
      <c r="D8" s="12"/>
      <c r="E8" s="12"/>
      <c r="F8" s="12"/>
      <c r="G8" s="12"/>
      <c r="H8" s="12"/>
    </row>
    <row r="9" spans="2:8" ht="27.75" customHeight="1" x14ac:dyDescent="0.25">
      <c r="B9" s="11" t="s">
        <v>5</v>
      </c>
      <c r="C9" s="11"/>
      <c r="D9" s="11"/>
      <c r="E9" s="11"/>
      <c r="F9" s="11"/>
      <c r="G9" s="11"/>
      <c r="H9" s="11"/>
    </row>
    <row r="10" spans="2:8" ht="19.5" customHeight="1" x14ac:dyDescent="0.25">
      <c r="B10" s="11" t="s">
        <v>6</v>
      </c>
      <c r="C10" s="11"/>
      <c r="D10" s="11"/>
      <c r="E10" s="11"/>
      <c r="F10" s="11"/>
      <c r="G10" s="11"/>
      <c r="H10" s="11"/>
    </row>
    <row r="11" spans="2:8" ht="19.5" customHeight="1" x14ac:dyDescent="0.25">
      <c r="B11" s="11" t="s">
        <v>7</v>
      </c>
      <c r="C11" s="11"/>
      <c r="D11" s="11"/>
      <c r="E11" s="11"/>
      <c r="F11" s="11"/>
      <c r="G11" s="11"/>
      <c r="H11" s="11"/>
    </row>
    <row r="13" spans="2:8" ht="24" customHeight="1" x14ac:dyDescent="0.25">
      <c r="B13" s="12" t="s">
        <v>8</v>
      </c>
      <c r="C13" s="12"/>
      <c r="D13" s="12"/>
      <c r="E13" s="12"/>
      <c r="F13" s="12"/>
      <c r="G13" s="12"/>
      <c r="H13" s="12"/>
    </row>
    <row r="14" spans="2:8" ht="25.5" customHeight="1" x14ac:dyDescent="0.25">
      <c r="B14" s="11" t="s">
        <v>9</v>
      </c>
      <c r="C14" s="11"/>
      <c r="D14" s="11"/>
      <c r="E14" s="11"/>
      <c r="F14" s="11"/>
      <c r="G14" s="11"/>
      <c r="H14" s="11"/>
    </row>
    <row r="15" spans="2:8" ht="25.5" customHeight="1" x14ac:dyDescent="0.25">
      <c r="B15" s="11" t="s">
        <v>10</v>
      </c>
      <c r="C15" s="11"/>
      <c r="D15" s="11"/>
      <c r="E15" s="11"/>
      <c r="F15" s="11"/>
      <c r="G15" s="11"/>
      <c r="H15" s="11"/>
    </row>
    <row r="16" spans="2:8" ht="25.5" customHeight="1" x14ac:dyDescent="0.25">
      <c r="B16" s="11" t="s">
        <v>11</v>
      </c>
      <c r="C16" s="11"/>
      <c r="D16" s="11"/>
      <c r="E16" s="11"/>
      <c r="F16" s="11"/>
      <c r="G16" s="11"/>
      <c r="H16" s="11"/>
    </row>
    <row r="17" spans="2:8" ht="25.5" customHeight="1" x14ac:dyDescent="0.25">
      <c r="B17" s="11" t="s">
        <v>12</v>
      </c>
      <c r="C17" s="11"/>
      <c r="D17" s="11"/>
      <c r="E17" s="11"/>
      <c r="F17" s="11"/>
      <c r="G17" s="11"/>
      <c r="H17" s="11"/>
    </row>
    <row r="18" spans="2:8" ht="25.5" customHeight="1" x14ac:dyDescent="0.25">
      <c r="B18" s="11" t="s">
        <v>13</v>
      </c>
      <c r="C18" s="11"/>
      <c r="D18" s="11"/>
      <c r="E18" s="11"/>
      <c r="F18" s="11"/>
      <c r="G18" s="11"/>
      <c r="H18" s="11"/>
    </row>
    <row r="20" spans="2:8" ht="24" customHeight="1" x14ac:dyDescent="0.25">
      <c r="B20" s="12" t="s">
        <v>14</v>
      </c>
      <c r="C20" s="12"/>
      <c r="D20" s="12"/>
      <c r="E20" s="12"/>
      <c r="F20" s="12"/>
      <c r="G20" s="12"/>
      <c r="H20" s="12"/>
    </row>
    <row r="21" spans="2:8" ht="16.5" customHeight="1" x14ac:dyDescent="0.25">
      <c r="B21" s="15"/>
      <c r="C21" s="10" t="s">
        <v>15</v>
      </c>
      <c r="D21" s="10"/>
      <c r="E21" s="10"/>
      <c r="F21" s="10"/>
      <c r="G21" s="10"/>
      <c r="H21" s="10"/>
    </row>
    <row r="22" spans="2:8" ht="16.5" customHeight="1" x14ac:dyDescent="0.25">
      <c r="B22" s="16"/>
      <c r="C22" s="10" t="s">
        <v>16</v>
      </c>
      <c r="D22" s="10"/>
      <c r="E22" s="10"/>
      <c r="F22" s="10"/>
      <c r="G22" s="10"/>
      <c r="H22" s="10"/>
    </row>
    <row r="23" spans="2:8" ht="16.5" customHeight="1" x14ac:dyDescent="0.25">
      <c r="B23" s="17"/>
      <c r="C23" s="10" t="s">
        <v>17</v>
      </c>
      <c r="D23" s="10"/>
      <c r="E23" s="10"/>
      <c r="F23" s="10"/>
      <c r="G23" s="10"/>
      <c r="H23" s="10"/>
    </row>
    <row r="25" spans="2:8" ht="30" customHeight="1" x14ac:dyDescent="0.25">
      <c r="B25" s="9" t="s">
        <v>18</v>
      </c>
      <c r="C25" s="9"/>
      <c r="D25" s="9"/>
      <c r="E25" s="9"/>
      <c r="F25" s="9"/>
      <c r="G25" s="9"/>
      <c r="H25" s="9"/>
    </row>
  </sheetData>
  <mergeCells count="19">
    <mergeCell ref="C21:H21"/>
    <mergeCell ref="C22:H22"/>
    <mergeCell ref="C23:H23"/>
    <mergeCell ref="B25:H25"/>
    <mergeCell ref="B15:H15"/>
    <mergeCell ref="B16:H16"/>
    <mergeCell ref="B17:H17"/>
    <mergeCell ref="B18:H18"/>
    <mergeCell ref="B20:H20"/>
    <mergeCell ref="B9:H9"/>
    <mergeCell ref="B10:H10"/>
    <mergeCell ref="B11:H11"/>
    <mergeCell ref="B13:H13"/>
    <mergeCell ref="B14:H14"/>
    <mergeCell ref="B2:H2"/>
    <mergeCell ref="B3:H3"/>
    <mergeCell ref="B5:H5"/>
    <mergeCell ref="B6:H6"/>
    <mergeCell ref="B8:H8"/>
  </mergeCell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Bulletin de salaire</vt:lpstr>
      <vt:lpstr>Récapitulatif annuel</vt:lpstr>
      <vt:lpstr>Paramètres</vt:lpstr>
      <vt:lpstr>Mode d'emploi</vt:lpstr>
      <vt:lpstr>'Bulletin de salaire'!Druckbereich</vt:lpstr>
      <vt:lpstr>'Mode d''emploi'!Druckbereich</vt:lpstr>
      <vt:lpstr>'Récapitulatif annuel'!Druckbereich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2026-09-25T08:41:39Z</dcterms:created>
  <dcterms:modified xsi:type="dcterms:W3CDTF">2026-09-27T17:08:04Z</dcterms:modified>
  <dc:language>en-US</dc:language>
</cp:coreProperties>
</file>