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566703E6-3B32-4D7A-B629-EF3CE9328441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Fiche produit" sheetId="1" r:id="rId1"/>
    <sheet name="Catalogue" sheetId="2" r:id="rId2"/>
    <sheet name="Tableau de bord" sheetId="3" r:id="rId3"/>
    <sheet name="Paramètres" sheetId="4" r:id="rId4"/>
    <sheet name="Mode d'emploi" sheetId="5" r:id="rId5"/>
  </sheets>
  <definedNames>
    <definedName name="_xlnm.Print_Area" localSheetId="1">Catalogue!$A$1:$AF$41</definedName>
    <definedName name="_xlnm.Print_Area" localSheetId="0">'Fiche produit'!$A$1:$H$33</definedName>
    <definedName name="_xlnm.Print_Area" localSheetId="4">'Mode d''emploi'!$A$1:$C$25</definedName>
    <definedName name="_xlnm.Print_Area" localSheetId="3">Paramètres!$A$1:$F$16</definedName>
    <definedName name="_xlnm.Print_Area" localSheetId="2">'Tableau de bord'!$A$1:$K$28</definedName>
    <definedName name="Lst_Familles">Paramètres!$B$9:$B$16</definedName>
    <definedName name="Lst_Fourn">Paramètres!$E$9:$E$13</definedName>
    <definedName name="Lst_Refs">Catalogue!$B$5:$B$40</definedName>
    <definedName name="Lst_StatutP">Paramètres!$F$9:$F$12</definedName>
    <definedName name="Lst_TVA">Paramètres!$D$9:$D$12</definedName>
    <definedName name="Lst_Unites">Paramètres!$C$9:$C$14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" i="3" l="1"/>
  <c r="B19" i="3"/>
  <c r="B18" i="3"/>
  <c r="B17" i="3"/>
  <c r="C17" i="3" s="1"/>
  <c r="C16" i="3"/>
  <c r="B16" i="3"/>
  <c r="D16" i="3" s="1"/>
  <c r="C15" i="3"/>
  <c r="B15" i="3"/>
  <c r="B14" i="3"/>
  <c r="B13" i="3"/>
  <c r="D8" i="3"/>
  <c r="U41" i="2"/>
  <c r="X40" i="2"/>
  <c r="W40" i="2"/>
  <c r="T40" i="2"/>
  <c r="S40" i="2"/>
  <c r="R40" i="2"/>
  <c r="Q40" i="2"/>
  <c r="N40" i="2"/>
  <c r="X39" i="2"/>
  <c r="W39" i="2"/>
  <c r="T39" i="2"/>
  <c r="S39" i="2"/>
  <c r="R39" i="2"/>
  <c r="Q39" i="2"/>
  <c r="N39" i="2"/>
  <c r="X38" i="2"/>
  <c r="W38" i="2"/>
  <c r="T38" i="2"/>
  <c r="S38" i="2"/>
  <c r="R38" i="2"/>
  <c r="Q38" i="2"/>
  <c r="N38" i="2"/>
  <c r="X37" i="2"/>
  <c r="W37" i="2"/>
  <c r="T37" i="2"/>
  <c r="S37" i="2"/>
  <c r="R37" i="2"/>
  <c r="Q37" i="2"/>
  <c r="N37" i="2"/>
  <c r="X36" i="2"/>
  <c r="W36" i="2"/>
  <c r="T36" i="2"/>
  <c r="S36" i="2"/>
  <c r="R36" i="2"/>
  <c r="Q36" i="2"/>
  <c r="N36" i="2"/>
  <c r="X35" i="2"/>
  <c r="W35" i="2"/>
  <c r="T35" i="2"/>
  <c r="S35" i="2"/>
  <c r="R35" i="2"/>
  <c r="Q35" i="2"/>
  <c r="N35" i="2"/>
  <c r="X34" i="2"/>
  <c r="W34" i="2"/>
  <c r="T34" i="2"/>
  <c r="S34" i="2"/>
  <c r="R34" i="2"/>
  <c r="Q34" i="2"/>
  <c r="N34" i="2"/>
  <c r="X33" i="2"/>
  <c r="W33" i="2"/>
  <c r="T33" i="2"/>
  <c r="S33" i="2"/>
  <c r="R33" i="2"/>
  <c r="Q33" i="2"/>
  <c r="N33" i="2"/>
  <c r="X32" i="2"/>
  <c r="W32" i="2"/>
  <c r="T32" i="2"/>
  <c r="S32" i="2"/>
  <c r="R32" i="2"/>
  <c r="Q32" i="2"/>
  <c r="N32" i="2"/>
  <c r="X31" i="2"/>
  <c r="W31" i="2"/>
  <c r="T31" i="2"/>
  <c r="S31" i="2"/>
  <c r="R31" i="2"/>
  <c r="Q31" i="2"/>
  <c r="N31" i="2"/>
  <c r="X30" i="2"/>
  <c r="W30" i="2"/>
  <c r="T30" i="2"/>
  <c r="S30" i="2"/>
  <c r="R30" i="2"/>
  <c r="Q30" i="2"/>
  <c r="N30" i="2"/>
  <c r="X29" i="2"/>
  <c r="W29" i="2"/>
  <c r="T29" i="2"/>
  <c r="S29" i="2"/>
  <c r="R29" i="2"/>
  <c r="Q29" i="2"/>
  <c r="N29" i="2"/>
  <c r="X28" i="2"/>
  <c r="W28" i="2"/>
  <c r="T28" i="2"/>
  <c r="S28" i="2"/>
  <c r="R28" i="2"/>
  <c r="Q28" i="2"/>
  <c r="N28" i="2"/>
  <c r="X27" i="2"/>
  <c r="W27" i="2"/>
  <c r="T27" i="2"/>
  <c r="S27" i="2"/>
  <c r="R27" i="2"/>
  <c r="Q27" i="2"/>
  <c r="N27" i="2"/>
  <c r="X26" i="2"/>
  <c r="W26" i="2"/>
  <c r="T26" i="2"/>
  <c r="S26" i="2"/>
  <c r="R26" i="2"/>
  <c r="Q26" i="2"/>
  <c r="N26" i="2"/>
  <c r="X25" i="2"/>
  <c r="W25" i="2"/>
  <c r="T25" i="2"/>
  <c r="S25" i="2"/>
  <c r="R25" i="2"/>
  <c r="Q25" i="2"/>
  <c r="N25" i="2"/>
  <c r="X24" i="2"/>
  <c r="W24" i="2"/>
  <c r="T24" i="2"/>
  <c r="S24" i="2"/>
  <c r="R24" i="2"/>
  <c r="Q24" i="2"/>
  <c r="N24" i="2"/>
  <c r="X23" i="2"/>
  <c r="W23" i="2"/>
  <c r="T23" i="2"/>
  <c r="S23" i="2"/>
  <c r="R23" i="2"/>
  <c r="Q23" i="2"/>
  <c r="N23" i="2"/>
  <c r="X22" i="2"/>
  <c r="W22" i="2"/>
  <c r="T22" i="2"/>
  <c r="S22" i="2"/>
  <c r="R22" i="2"/>
  <c r="Q22" i="2"/>
  <c r="N22" i="2"/>
  <c r="X21" i="2"/>
  <c r="W21" i="2"/>
  <c r="T21" i="2"/>
  <c r="S21" i="2"/>
  <c r="R21" i="2"/>
  <c r="Q21" i="2"/>
  <c r="N21" i="2"/>
  <c r="X20" i="2"/>
  <c r="W20" i="2"/>
  <c r="T20" i="2"/>
  <c r="S20" i="2"/>
  <c r="R20" i="2"/>
  <c r="Q20" i="2"/>
  <c r="N20" i="2"/>
  <c r="X19" i="2"/>
  <c r="W19" i="2"/>
  <c r="T19" i="2"/>
  <c r="S19" i="2"/>
  <c r="R19" i="2"/>
  <c r="Q19" i="2"/>
  <c r="N19" i="2"/>
  <c r="X18" i="2"/>
  <c r="W18" i="2"/>
  <c r="Q18" i="2"/>
  <c r="N18" i="2"/>
  <c r="R18" i="2" s="1"/>
  <c r="X17" i="2"/>
  <c r="W17" i="2"/>
  <c r="Q17" i="2"/>
  <c r="N17" i="2"/>
  <c r="R17" i="2" s="1"/>
  <c r="X16" i="2"/>
  <c r="W16" i="2"/>
  <c r="Q16" i="2"/>
  <c r="N16" i="2"/>
  <c r="R16" i="2" s="1"/>
  <c r="X15" i="2"/>
  <c r="W15" i="2"/>
  <c r="W41" i="2" s="1"/>
  <c r="S15" i="2"/>
  <c r="R15" i="2"/>
  <c r="T15" i="2" s="1"/>
  <c r="Q15" i="2"/>
  <c r="N15" i="2"/>
  <c r="X14" i="2"/>
  <c r="W14" i="2"/>
  <c r="S14" i="2"/>
  <c r="R14" i="2"/>
  <c r="T14" i="2" s="1"/>
  <c r="Q14" i="2"/>
  <c r="N14" i="2"/>
  <c r="X13" i="2"/>
  <c r="D13" i="3" s="1"/>
  <c r="W13" i="2"/>
  <c r="Q13" i="2"/>
  <c r="N13" i="2"/>
  <c r="R13" i="2" s="1"/>
  <c r="X12" i="2"/>
  <c r="W12" i="2"/>
  <c r="R12" i="2"/>
  <c r="T12" i="2" s="1"/>
  <c r="Q12" i="2"/>
  <c r="N12" i="2"/>
  <c r="X11" i="2"/>
  <c r="W11" i="2"/>
  <c r="Q11" i="2"/>
  <c r="N11" i="2"/>
  <c r="R11" i="2" s="1"/>
  <c r="X10" i="2"/>
  <c r="W10" i="2"/>
  <c r="Q10" i="2"/>
  <c r="N10" i="2"/>
  <c r="R10" i="2" s="1"/>
  <c r="X9" i="2"/>
  <c r="W9" i="2"/>
  <c r="Q9" i="2"/>
  <c r="N9" i="2"/>
  <c r="R9" i="2" s="1"/>
  <c r="X8" i="2"/>
  <c r="W8" i="2"/>
  <c r="Q8" i="2"/>
  <c r="N8" i="2"/>
  <c r="R8" i="2" s="1"/>
  <c r="X7" i="2"/>
  <c r="D15" i="3" s="1"/>
  <c r="W7" i="2"/>
  <c r="R7" i="2"/>
  <c r="T7" i="2" s="1"/>
  <c r="E15" i="3" s="1"/>
  <c r="Q7" i="2"/>
  <c r="N7" i="2"/>
  <c r="X6" i="2"/>
  <c r="B8" i="3" s="1"/>
  <c r="W6" i="2"/>
  <c r="Q6" i="2"/>
  <c r="N6" i="2"/>
  <c r="R6" i="2" s="1"/>
  <c r="X5" i="2"/>
  <c r="X41" i="2" s="1"/>
  <c r="W5" i="2"/>
  <c r="E26" i="3" s="1"/>
  <c r="R5" i="2"/>
  <c r="T5" i="2" s="1"/>
  <c r="Q5" i="2"/>
  <c r="N5" i="2"/>
  <c r="C31" i="1"/>
  <c r="C30" i="1"/>
  <c r="C29" i="1"/>
  <c r="G28" i="1"/>
  <c r="C28" i="1"/>
  <c r="G27" i="1"/>
  <c r="C27" i="1"/>
  <c r="G26" i="1"/>
  <c r="C26" i="1"/>
  <c r="G25" i="1"/>
  <c r="G24" i="1"/>
  <c r="G23" i="1"/>
  <c r="B23" i="1"/>
  <c r="G22" i="1"/>
  <c r="G21" i="1"/>
  <c r="G20" i="1"/>
  <c r="B18" i="1"/>
  <c r="G16" i="1"/>
  <c r="G15" i="1"/>
  <c r="G14" i="1"/>
  <c r="G13" i="1"/>
  <c r="G12" i="1"/>
  <c r="G11" i="1"/>
  <c r="G10" i="1"/>
  <c r="F7" i="1"/>
  <c r="D7" i="1"/>
  <c r="B7" i="1"/>
  <c r="B6" i="1"/>
  <c r="G5" i="1"/>
  <c r="T8" i="2" l="1"/>
  <c r="E16" i="3" s="1"/>
  <c r="S8" i="2"/>
  <c r="T17" i="2"/>
  <c r="S17" i="2"/>
  <c r="T9" i="2"/>
  <c r="S9" i="2"/>
  <c r="T16" i="2"/>
  <c r="S16" i="2"/>
  <c r="S13" i="2"/>
  <c r="T13" i="2"/>
  <c r="E13" i="3" s="1"/>
  <c r="E14" i="3"/>
  <c r="G18" i="1"/>
  <c r="T10" i="2"/>
  <c r="E21" i="3" s="1"/>
  <c r="S10" i="2"/>
  <c r="T18" i="2"/>
  <c r="E19" i="3" s="1"/>
  <c r="S18" i="2"/>
  <c r="T6" i="2"/>
  <c r="S6" i="2"/>
  <c r="T11" i="2"/>
  <c r="S11" i="2"/>
  <c r="E20" i="3"/>
  <c r="H8" i="3"/>
  <c r="D17" i="3"/>
  <c r="J8" i="3"/>
  <c r="E17" i="3"/>
  <c r="S5" i="2"/>
  <c r="C13" i="3"/>
  <c r="C18" i="3"/>
  <c r="D18" i="3"/>
  <c r="C14" i="3"/>
  <c r="C19" i="3"/>
  <c r="D14" i="3"/>
  <c r="D21" i="3" s="1"/>
  <c r="D19" i="3"/>
  <c r="C20" i="3"/>
  <c r="S12" i="2"/>
  <c r="D20" i="3"/>
  <c r="S7" i="2"/>
  <c r="E24" i="3"/>
  <c r="E25" i="3"/>
  <c r="C21" i="3" l="1"/>
  <c r="S41" i="2"/>
  <c r="G17" i="1"/>
  <c r="E18" i="3"/>
  <c r="T41" i="2"/>
  <c r="F8" i="3"/>
</calcChain>
</file>

<file path=xl/sharedStrings.xml><?xml version="1.0" encoding="utf-8"?>
<sst xmlns="http://schemas.openxmlformats.org/spreadsheetml/2006/main" count="355" uniqueCount="254">
  <si>
    <t>FICHE PRODUIT</t>
  </si>
  <si>
    <t>FICHE ARTICLE</t>
  </si>
  <si>
    <t>Fiche article commerciale · Édition 2027</t>
  </si>
  <si>
    <t>Référence :</t>
  </si>
  <si>
    <t>ART-1001</t>
  </si>
  <si>
    <t>◄ choisir dans la liste</t>
  </si>
  <si>
    <t>Statut :</t>
  </si>
  <si>
    <t>PHOTO PRODUIT
(insérez une image)</t>
  </si>
  <si>
    <t>TARIFICATION</t>
  </si>
  <si>
    <t>Prix d'achat HT</t>
  </si>
  <si>
    <t>Frais annexes HT</t>
  </si>
  <si>
    <t>Prix de revient HT</t>
  </si>
  <si>
    <t>Prix de vente HT</t>
  </si>
  <si>
    <t>TVA</t>
  </si>
  <si>
    <t>Prix de vente TTC</t>
  </si>
  <si>
    <t>Marge €</t>
  </si>
  <si>
    <t>DESCRIPTION</t>
  </si>
  <si>
    <t>Marge %</t>
  </si>
  <si>
    <t>Taux de marque %</t>
  </si>
  <si>
    <t>STOCK &amp; LOGISTIQUE</t>
  </si>
  <si>
    <t>Statut produit</t>
  </si>
  <si>
    <t>Fournisseur</t>
  </si>
  <si>
    <t>ARGUMENT COMMERCIAL</t>
  </si>
  <si>
    <t>Délai (jours)</t>
  </si>
  <si>
    <t>Qté min. commande</t>
  </si>
  <si>
    <t>Unité</t>
  </si>
  <si>
    <t>CARACTÉRISTIQUES</t>
  </si>
  <si>
    <t>Stock actuel</t>
  </si>
  <si>
    <t>Matière</t>
  </si>
  <si>
    <t>Stock mini</t>
  </si>
  <si>
    <t>Dimensions</t>
  </si>
  <si>
    <t>Statut du stock</t>
  </si>
  <si>
    <t>Couleur</t>
  </si>
  <si>
    <t>Valeur du stock</t>
  </si>
  <si>
    <t>Poids</t>
  </si>
  <si>
    <t>Garantie</t>
  </si>
  <si>
    <t>Origine</t>
  </si>
  <si>
    <t>Fiche générée automatiquement à partir du Catalogue · Montants en euros (€), HT sauf mention « TTC ».</t>
  </si>
  <si>
    <t>CATALOGUE PRODUITS</t>
  </si>
  <si>
    <t>Base centrale · Édition 2027</t>
  </si>
  <si>
    <t>Une ligne = un produit. Les colonnes teintées se calculent automatiquement. Cette base alimente la fiche produit et le tableau de bord.</t>
  </si>
  <si>
    <t>Réf.</t>
  </si>
  <si>
    <t>Désignation</t>
  </si>
  <si>
    <t>Marque</t>
  </si>
  <si>
    <t>Famille</t>
  </si>
  <si>
    <t>Code EAN</t>
  </si>
  <si>
    <t>Statut</t>
  </si>
  <si>
    <t>Délai (j)</t>
  </si>
  <si>
    <t>Qté min.</t>
  </si>
  <si>
    <t>P. achat HT</t>
  </si>
  <si>
    <t>Frais HT</t>
  </si>
  <si>
    <t>Revient HT</t>
  </si>
  <si>
    <t>P. vente HT</t>
  </si>
  <si>
    <t>P. vente TTC</t>
  </si>
  <si>
    <t>Marque %</t>
  </si>
  <si>
    <t>Stock</t>
  </si>
  <si>
    <t>Statut stock</t>
  </si>
  <si>
    <t>Valeur stock</t>
  </si>
  <si>
    <t>Poids (kg)</t>
  </si>
  <si>
    <t>Description</t>
  </si>
  <si>
    <t>Argument commercial</t>
  </si>
  <si>
    <t>Chaise de bureau ergonomique</t>
  </si>
  <si>
    <t>Nordia</t>
  </si>
  <si>
    <t>Mobilier</t>
  </si>
  <si>
    <t>Pièce</t>
  </si>
  <si>
    <t>3401234500017</t>
  </si>
  <si>
    <t>Actif</t>
  </si>
  <si>
    <t>Nordia Supply</t>
  </si>
  <si>
    <t>Maille polyester / acier</t>
  </si>
  <si>
    <t>68×68×120 cm</t>
  </si>
  <si>
    <t>Noir</t>
  </si>
  <si>
    <t>2 ans</t>
  </si>
  <si>
    <t>UE</t>
  </si>
  <si>
    <t>Assise ergonomique respirante avec soutien lombaire réglable.</t>
  </si>
  <si>
    <t>Confort longue durée, montage rapide.</t>
  </si>
  <si>
    <t>ART-1002</t>
  </si>
  <si>
    <t>Lampe LED de bureau</t>
  </si>
  <si>
    <t>Lumia</t>
  </si>
  <si>
    <t>Éclairage</t>
  </si>
  <si>
    <t>3401234500024</t>
  </si>
  <si>
    <t>Lumen Distribution</t>
  </si>
  <si>
    <t>Aluminium / ABS</t>
  </si>
  <si>
    <t>40×15×45 cm</t>
  </si>
  <si>
    <t>Blanc</t>
  </si>
  <si>
    <t>Chine</t>
  </si>
  <si>
    <t>Lampe LED à intensité variable, 3 températures de couleur.</t>
  </si>
  <si>
    <t>Économe en énergie, port USB intégré.</t>
  </si>
  <si>
    <t>ART-1003</t>
  </si>
  <si>
    <t>Sac à dos urbain 20 L</t>
  </si>
  <si>
    <t>Urbano</t>
  </si>
  <si>
    <t>Bagagerie</t>
  </si>
  <si>
    <t>3401234500031</t>
  </si>
  <si>
    <t>Nouveau</t>
  </si>
  <si>
    <t>Urbano Goods</t>
  </si>
  <si>
    <t>Polyester recyclé</t>
  </si>
  <si>
    <t>30×20×45 cm</t>
  </si>
  <si>
    <t>Gris anthracite</t>
  </si>
  <si>
    <t>Vietnam</t>
  </si>
  <si>
    <t>Sac à dos déperlant avec compartiment ordinateur 15 pouces.</t>
  </si>
  <si>
    <t>Léger, imperméable, poche antivol.</t>
  </si>
  <si>
    <t>ART-1004</t>
  </si>
  <si>
    <t>Bouteille isotherme 500 ml</t>
  </si>
  <si>
    <t>Aqualis</t>
  </si>
  <si>
    <t>Hydratation</t>
  </si>
  <si>
    <t>3401234500048</t>
  </si>
  <si>
    <t>Inox 18/8</t>
  </si>
  <si>
    <t>Ø7×22 cm</t>
  </si>
  <si>
    <t>Bleu nuit</t>
  </si>
  <si>
    <t>5 ans</t>
  </si>
  <si>
    <t>Bouteille double paroi : garde le froid 24 h et le chaud 12 h.</t>
  </si>
  <si>
    <t>Sans BPA, étanche, garantie 5 ans.</t>
  </si>
  <si>
    <t>ART-1005</t>
  </si>
  <si>
    <t>Casque audio sans fil</t>
  </si>
  <si>
    <t>Sonora</t>
  </si>
  <si>
    <t>Audio</t>
  </si>
  <si>
    <t>3401234500055</t>
  </si>
  <si>
    <t>Sonora Audio</t>
  </si>
  <si>
    <t>ABS / similicuir</t>
  </si>
  <si>
    <t>18×8×20 cm</t>
  </si>
  <si>
    <t>Noir mat</t>
  </si>
  <si>
    <t>Casque Bluetooth à réduction de bruit, autonomie 30 h.</t>
  </si>
  <si>
    <t>Son immersif, pliable, micro intégré.</t>
  </si>
  <si>
    <t>ART-1006</t>
  </si>
  <si>
    <t>Carnet A5 pointillé</t>
  </si>
  <si>
    <t>Papelia</t>
  </si>
  <si>
    <t>Papeterie</t>
  </si>
  <si>
    <t>3401234500062</t>
  </si>
  <si>
    <t>Papier 100 g/m²</t>
  </si>
  <si>
    <t>14,8×21 cm</t>
  </si>
  <si>
    <t>Vert sauge</t>
  </si>
  <si>
    <t>—</t>
  </si>
  <si>
    <t>Carnet cousu 192 pages, papier ivoire pointillé.</t>
  </si>
  <si>
    <t>Idéal bullet journal, ouverture à plat.</t>
  </si>
  <si>
    <t>ART-1007</t>
  </si>
  <si>
    <t>Tapis de souris XL</t>
  </si>
  <si>
    <t>Accessoires</t>
  </si>
  <si>
    <t>3401234500079</t>
  </si>
  <si>
    <t>Caoutchouc / tissu</t>
  </si>
  <si>
    <t>80×30×0,3 cm</t>
  </si>
  <si>
    <t>1 an</t>
  </si>
  <si>
    <t>Grand tapis de bureau, base antidérapante, surface lisse.</t>
  </si>
  <si>
    <t>Confort clavier + souris, bords surpiqués.</t>
  </si>
  <si>
    <t>ART-1008</t>
  </si>
  <si>
    <t>Gourde inox 750 ml</t>
  </si>
  <si>
    <t>3401234500086</t>
  </si>
  <si>
    <t>Fin de série</t>
  </si>
  <si>
    <t>Ø8×26 cm</t>
  </si>
  <si>
    <t>Sable</t>
  </si>
  <si>
    <t>Gourde légère à bouchon sport, sans condensation.</t>
  </si>
  <si>
    <t>Facile à transporter, garantie 5 ans.</t>
  </si>
  <si>
    <t>ART-1009</t>
  </si>
  <si>
    <t>Support ordinateur portable</t>
  </si>
  <si>
    <t>Ergo+</t>
  </si>
  <si>
    <t>3401234500093</t>
  </si>
  <si>
    <t>Aluminium</t>
  </si>
  <si>
    <t>26×24×5 cm</t>
  </si>
  <si>
    <t>Argent</t>
  </si>
  <si>
    <t>Support pliable et réglable en hauteur, ventilé.</t>
  </si>
  <si>
    <t>Améliore la posture, ultra-stable.</t>
  </si>
  <si>
    <t>ART-1010</t>
  </si>
  <si>
    <t>Enceinte Bluetooth compacte</t>
  </si>
  <si>
    <t>3401234500109</t>
  </si>
  <si>
    <t>ABS / silicone</t>
  </si>
  <si>
    <t>9×9×5 cm</t>
  </si>
  <si>
    <t>Corail</t>
  </si>
  <si>
    <t>Enceinte étanche IPX7, autonomie 12 h, son 360°.</t>
  </si>
  <si>
    <t>Compacte, résistante à l'eau, mains libres.</t>
  </si>
  <si>
    <t>ART-1011</t>
  </si>
  <si>
    <t>Chargeur secteur USB-C 30 W</t>
  </si>
  <si>
    <t>Voltis</t>
  </si>
  <si>
    <t>3401234500116</t>
  </si>
  <si>
    <t>Polycarbonate</t>
  </si>
  <si>
    <t>5×5×3 cm</t>
  </si>
  <si>
    <t>Chargeur rapide USB-C Power Delivery 30 W.</t>
  </si>
  <si>
    <t>Compact, compatible smartphones et tablettes.</t>
  </si>
  <si>
    <t>ART-1012</t>
  </si>
  <si>
    <t>Plaid polaire 130×170</t>
  </si>
  <si>
    <t>Maison</t>
  </si>
  <si>
    <t>3401234500123</t>
  </si>
  <si>
    <t>Polyester microfibre</t>
  </si>
  <si>
    <t>130×170 cm</t>
  </si>
  <si>
    <t>Terracotta</t>
  </si>
  <si>
    <t>Plaid doux et chaud, lavable en machine.</t>
  </si>
  <si>
    <t>Toucher peau de pêche, plusieurs coloris.</t>
  </si>
  <si>
    <t>ART-1013</t>
  </si>
  <si>
    <t>Set 3 boîtes de rangement</t>
  </si>
  <si>
    <t>Casita</t>
  </si>
  <si>
    <t>Lot</t>
  </si>
  <si>
    <t>3401234500130</t>
  </si>
  <si>
    <t>Polypropylène</t>
  </si>
  <si>
    <t>30×20×15 cm</t>
  </si>
  <si>
    <t>Beige</t>
  </si>
  <si>
    <t>Lot de 3 boîtes empilables avec couvercle.</t>
  </si>
  <si>
    <t>Optimise l'espace, design épuré.</t>
  </si>
  <si>
    <t>ART-1014</t>
  </si>
  <si>
    <t>Souris sans fil silencieuse</t>
  </si>
  <si>
    <t>3401234500147</t>
  </si>
  <si>
    <t>ABS</t>
  </si>
  <si>
    <t>6×10×3,5 cm</t>
  </si>
  <si>
    <t>Gris</t>
  </si>
  <si>
    <t>Souris optique sans fil, clic silencieux, 1600 dpi.</t>
  </si>
  <si>
    <t>Autonomie 12 mois, plug &amp; play.</t>
  </si>
  <si>
    <t>TOTAL / MOYENNE</t>
  </si>
  <si>
    <t>PILOTAGE</t>
  </si>
  <si>
    <t>Tableau de bord</t>
  </si>
  <si>
    <t>VALEUR DU STOCK</t>
  </si>
  <si>
    <t>PRODUITS</t>
  </si>
  <si>
    <t>TAUX DE MARQUE MOY.</t>
  </si>
  <si>
    <t>EN ALERTE</t>
  </si>
  <si>
    <t>EN RUPTURE</t>
  </si>
  <si>
    <t>RÉPARTITION PAR FAMILLE</t>
  </si>
  <si>
    <t>Produits</t>
  </si>
  <si>
    <t>Tx. marque</t>
  </si>
  <si>
    <t>TOTAL</t>
  </si>
  <si>
    <t>ÉTAT DU STOCK</t>
  </si>
  <si>
    <t>En stock (OK)</t>
  </si>
  <si>
    <t>Stock faible</t>
  </si>
  <si>
    <t>En rupture</t>
  </si>
  <si>
    <t>Tous les indicateurs se mettent à jour automatiquement à partir de l'onglet « Catalogue ».</t>
  </si>
  <si>
    <t>CONFIGURATION</t>
  </si>
  <si>
    <t>Paramètres</t>
  </si>
  <si>
    <t>Adaptez ces listes à votre activité : elles alimentent les menus déroulants du catalogue et de la fiche.</t>
  </si>
  <si>
    <t>Familles</t>
  </si>
  <si>
    <t>Unités</t>
  </si>
  <si>
    <t>Taux de TVA</t>
  </si>
  <si>
    <t>Fournisseurs</t>
  </si>
  <si>
    <t>Statuts produit</t>
  </si>
  <si>
    <t>Paire</t>
  </si>
  <si>
    <t>Kg</t>
  </si>
  <si>
    <t>Litre</t>
  </si>
  <si>
    <t>Mètre</t>
  </si>
  <si>
    <t>AIDE</t>
  </si>
  <si>
    <t>Mode d'emploi</t>
  </si>
  <si>
    <t>Ce classeur centralise vos produits et édite automatiquement une fiche produit lisible et imprimable. Vous saisissez chaque article une seule fois dans le Catalogue ; la fiche et le tableau de bord se mettent à jour tout seuls.</t>
  </si>
  <si>
    <t>Utilisation pas à pas</t>
  </si>
  <si>
    <t>1</t>
  </si>
  <si>
    <t>Onglet « Catalogue » — saisissez un produit par ligne. Les colonnes teintées (revient, TTC, marges, statut et valeur du stock) se calculent seules.</t>
  </si>
  <si>
    <t>2</t>
  </si>
  <si>
    <t>Onglet « Fiche produit » — choisissez une référence dans la liste déroulante (cellule en haut). Toute la fiche se remplit automatiquement.</t>
  </si>
  <si>
    <t>3</t>
  </si>
  <si>
    <t>Complétez la photo : cliquez sur la zone « Photo produit » et insérez votre image.</t>
  </si>
  <si>
    <t>4</t>
  </si>
  <si>
    <t>Onglet « Tableau de bord » — suivez la valeur du stock, la marge moyenne et les produits en alerte, avec la répartition par famille.</t>
  </si>
  <si>
    <t>5</t>
  </si>
  <si>
    <t>Onglet « Paramètres » — adaptez les familles, unités, taux de TVA, fournisseurs et statuts à votre activité.</t>
  </si>
  <si>
    <t>Prix, TVA et marges</t>
  </si>
  <si>
    <t>•  Les prix sont saisis hors taxes (HT). Le prix TTC est calculé automatiquement : TTC = HT × (1 + taux de TVA).</t>
  </si>
  <si>
    <t>•  Prix de revient = prix d'achat + frais annexes. Marge € = prix de vente HT − revient. Marge % = marge / revient. Taux de marque = marge / prix de vente HT.</t>
  </si>
  <si>
    <t>•  Taux de TVA disponibles en France : 20 % (normal), 10 %, 5,5 % et 2,1 %. Modifiez-les dans « Paramètres » si besoin.</t>
  </si>
  <si>
    <t>Code couleur</t>
  </si>
  <si>
    <t>Cellules crème  —  à saisir (référence sélectionnée, données du catalogue).</t>
  </si>
  <si>
    <t>Cellules teintées  —  valeurs calculées automatiquement (ne pas modifier).</t>
  </si>
  <si>
    <t>Stock faible  —  quantité inférieure ou égale au stock mini.</t>
  </si>
  <si>
    <t>Rupture  —  stock à zéro, à réapprovisionner.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</si>
</sst>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0.0%"/>
    <numFmt numFmtId="166" formatCode="#,##0.00&quot; kg&quot;"/>
  </numFmts>
  <fonts count="28" x14ac:knownFonts="1">
    <font>
      <sz val="11"/>
      <color theme="1"/>
      <name val="Calibri"/>
      <family val="2"/>
      <charset val="1"/>
    </font>
    <font>
      <b/>
      <sz val="21"/>
      <color rgb="FFFFFFFF"/>
      <name val="Calibri"/>
      <charset val="1"/>
    </font>
    <font>
      <b/>
      <sz val="10"/>
      <color rgb="FFFFFFFF"/>
      <name val="Calibri"/>
      <charset val="1"/>
    </font>
    <font>
      <i/>
      <sz val="10"/>
      <color rgb="FFFFFFFF"/>
      <name val="Calibri"/>
      <charset val="1"/>
    </font>
    <font>
      <b/>
      <sz val="9"/>
      <color rgb="FF6B5563"/>
      <name val="Calibri"/>
      <charset val="1"/>
    </font>
    <font>
      <b/>
      <sz val="12"/>
      <color rgb="FF6E2A55"/>
      <name val="Calibri"/>
      <charset val="1"/>
    </font>
    <font>
      <i/>
      <sz val="8.5"/>
      <color rgb="FF6B5563"/>
      <name val="Calibri"/>
      <charset val="1"/>
    </font>
    <font>
      <b/>
      <sz val="10"/>
      <color rgb="FF2A1A28"/>
      <name val="Calibri"/>
      <charset val="1"/>
    </font>
    <font>
      <b/>
      <sz val="16"/>
      <color rgb="FF2A1A28"/>
      <name val="Calibri"/>
      <charset val="1"/>
    </font>
    <font>
      <sz val="9"/>
      <color rgb="FF6B5563"/>
      <name val="Calibri"/>
      <charset val="1"/>
    </font>
    <font>
      <i/>
      <sz val="9"/>
      <color rgb="FF6B5563"/>
      <name val="Calibri"/>
      <charset val="1"/>
    </font>
    <font>
      <b/>
      <sz val="9"/>
      <color rgb="FFFFFFFF"/>
      <name val="Calibri"/>
      <charset val="1"/>
    </font>
    <font>
      <sz val="10"/>
      <color rgb="FF2A1A28"/>
      <name val="Calibri"/>
      <charset val="1"/>
    </font>
    <font>
      <i/>
      <sz val="10"/>
      <color rgb="FF6B5563"/>
      <name val="Calibri"/>
      <charset val="1"/>
    </font>
    <font>
      <b/>
      <sz val="8.5"/>
      <color rgb="FFFFFFFF"/>
      <name val="Calibri"/>
      <charset val="1"/>
    </font>
    <font>
      <sz val="9"/>
      <color rgb="FF2A1A28"/>
      <name val="Calibri"/>
      <charset val="1"/>
    </font>
    <font>
      <b/>
      <sz val="9"/>
      <color rgb="FF2A1A28"/>
      <name val="Calibri"/>
      <charset val="1"/>
    </font>
    <font>
      <b/>
      <sz val="8.5"/>
      <color rgb="FF6E2A55"/>
      <name val="Calibri"/>
      <charset val="1"/>
    </font>
    <font>
      <b/>
      <sz val="24"/>
      <color rgb="FF2A1A28"/>
      <name val="Calibri"/>
      <charset val="1"/>
    </font>
    <font>
      <b/>
      <sz val="8.5"/>
      <color rgb="FFE7CFDD"/>
      <name val="Calibri"/>
      <charset val="1"/>
    </font>
    <font>
      <b/>
      <sz val="8.5"/>
      <color rgb="FF6B5563"/>
      <name val="Calibri"/>
      <charset val="1"/>
    </font>
    <font>
      <b/>
      <sz val="22"/>
      <color rgb="FFFFFFFF"/>
      <name val="Calibri"/>
      <charset val="1"/>
    </font>
    <font>
      <b/>
      <sz val="11"/>
      <color rgb="FF2A1A28"/>
      <name val="Calibri"/>
      <charset val="1"/>
    </font>
    <font>
      <b/>
      <sz val="11"/>
      <color rgb="FF2F7A34"/>
      <name val="Calibri"/>
      <charset val="1"/>
    </font>
    <font>
      <b/>
      <sz val="11"/>
      <color rgb="FF9A6B14"/>
      <name val="Calibri"/>
      <charset val="1"/>
    </font>
    <font>
      <b/>
      <sz val="11"/>
      <color rgb="FFB23A2C"/>
      <name val="Calibri"/>
      <charset val="1"/>
    </font>
    <font>
      <i/>
      <sz val="9.5"/>
      <color rgb="FF6B5563"/>
      <name val="Calibri"/>
      <charset val="1"/>
    </font>
    <font>
      <sz val="10.5"/>
      <color rgb="FF2A1A28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4E1D3C"/>
        <bgColor rgb="FF2A1A28"/>
      </patternFill>
    </fill>
    <fill>
      <patternFill patternType="solid">
        <fgColor rgb="FF6E2A55"/>
        <bgColor rgb="FF4E1D3C"/>
      </patternFill>
    </fill>
    <fill>
      <patternFill patternType="solid">
        <fgColor rgb="FFFBF3DE"/>
        <bgColor rgb="FFFCEFD3"/>
      </patternFill>
    </fill>
    <fill>
      <patternFill patternType="solid">
        <fgColor rgb="FFF4E9EF"/>
        <bgColor rgb="FFECE7EA"/>
      </patternFill>
    </fill>
    <fill>
      <patternFill patternType="solid">
        <fgColor rgb="FFFBF6F9"/>
        <bgColor rgb="FFF9F9F9"/>
      </patternFill>
    </fill>
    <fill>
      <patternFill patternType="solid">
        <fgColor rgb="FFC0892E"/>
        <bgColor rgb="FF9A6E1F"/>
      </patternFill>
    </fill>
    <fill>
      <patternFill patternType="solid">
        <fgColor rgb="FFFFFFFF"/>
        <bgColor rgb="FFF9F9F9"/>
      </patternFill>
    </fill>
    <fill>
      <patternFill patternType="solid">
        <fgColor rgb="FF2A1A28"/>
        <bgColor rgb="FF4E1D3C"/>
      </patternFill>
    </fill>
    <fill>
      <patternFill patternType="solid">
        <fgColor rgb="FFFCEFD3"/>
        <bgColor rgb="FFFBF3DE"/>
      </patternFill>
    </fill>
    <fill>
      <patternFill patternType="solid">
        <fgColor rgb="FFFBE0DC"/>
        <bgColor rgb="FFF4E9E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C0892E"/>
      </bottom>
      <diagonal/>
    </border>
    <border>
      <left/>
      <right/>
      <top/>
      <bottom style="thin">
        <color rgb="FF9A6E1F"/>
      </bottom>
      <diagonal/>
    </border>
    <border>
      <left style="thin">
        <color rgb="FFE6D6E0"/>
      </left>
      <right style="thin">
        <color rgb="FFE6D6E0"/>
      </right>
      <top style="thin">
        <color rgb="FFE6D6E0"/>
      </top>
      <bottom style="thin">
        <color rgb="FFE6D6E0"/>
      </bottom>
      <diagonal/>
    </border>
    <border>
      <left style="thin">
        <color rgb="FFE6D6E0"/>
      </left>
      <right style="thin">
        <color rgb="FFE6D6E0"/>
      </right>
      <top style="thin">
        <color rgb="FFE6D6E0"/>
      </top>
      <bottom/>
      <diagonal/>
    </border>
    <border>
      <left style="thin">
        <color rgb="FFE6D6E0"/>
      </left>
      <right/>
      <top/>
      <bottom/>
      <diagonal/>
    </border>
    <border>
      <left/>
      <right style="thin">
        <color rgb="FFE6D6E0"/>
      </right>
      <top/>
      <bottom/>
      <diagonal/>
    </border>
    <border>
      <left style="thin">
        <color rgb="FFE6D6E0"/>
      </left>
      <right/>
      <top/>
      <bottom style="thin">
        <color rgb="FFE6D6E0"/>
      </bottom>
      <diagonal/>
    </border>
    <border>
      <left/>
      <right style="thin">
        <color rgb="FFE6D6E0"/>
      </right>
      <top/>
      <bottom style="thin">
        <color rgb="FFE6D6E0"/>
      </bottom>
      <diagonal/>
    </border>
    <border>
      <left/>
      <right/>
      <top/>
      <bottom style="thin">
        <color rgb="FF4E1D3C"/>
      </bottom>
      <diagonal/>
    </border>
    <border>
      <left/>
      <right/>
      <top/>
      <bottom style="thin">
        <color rgb="FFE6D6E0"/>
      </bottom>
      <diagonal/>
    </border>
    <border>
      <left style="thin">
        <color rgb="FFF4E9EF"/>
      </left>
      <right/>
      <top style="medium">
        <color rgb="FFC0892E"/>
      </top>
      <bottom style="thin">
        <color rgb="FFF4E9EF"/>
      </bottom>
      <diagonal/>
    </border>
    <border>
      <left/>
      <right/>
      <top style="medium">
        <color rgb="FFC0892E"/>
      </top>
      <bottom style="thin">
        <color rgb="FFF4E9EF"/>
      </bottom>
      <diagonal/>
    </border>
    <border>
      <left/>
      <right style="thin">
        <color rgb="FFF4E9EF"/>
      </right>
      <top style="medium">
        <color rgb="FFC0892E"/>
      </top>
      <bottom style="thin">
        <color rgb="FFF4E9EF"/>
      </bottom>
      <diagonal/>
    </border>
    <border>
      <left style="thin">
        <color rgb="FFE6D6E0"/>
      </left>
      <right/>
      <top style="medium">
        <color rgb="FF4E1D3C"/>
      </top>
      <bottom/>
      <diagonal/>
    </border>
    <border>
      <left/>
      <right style="thin">
        <color rgb="FFE6D6E0"/>
      </right>
      <top style="medium">
        <color rgb="FF4E1D3C"/>
      </top>
      <bottom/>
      <diagonal/>
    </border>
    <border>
      <left style="thin">
        <color rgb="FFE6D6E0"/>
      </left>
      <right/>
      <top style="medium">
        <color rgb="FFC0892E"/>
      </top>
      <bottom/>
      <diagonal/>
    </border>
    <border>
      <left/>
      <right style="thin">
        <color rgb="FFE6D6E0"/>
      </right>
      <top style="medium">
        <color rgb="FFC0892E"/>
      </top>
      <bottom/>
      <diagonal/>
    </border>
    <border>
      <left style="thin">
        <color rgb="FFE6D6E0"/>
      </left>
      <right style="thin">
        <color rgb="FFE6D6E0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2" fillId="6" borderId="8" xfId="0" applyFont="1" applyFill="1" applyBorder="1" applyAlignment="1">
      <alignment horizontal="left" vertical="center" wrapText="1" indent="1"/>
    </xf>
    <xf numFmtId="166" fontId="12" fillId="6" borderId="6" xfId="0" applyNumberFormat="1" applyFont="1" applyFill="1" applyBorder="1" applyAlignment="1">
      <alignment horizontal="left" vertical="center" wrapText="1" indent="1"/>
    </xf>
    <xf numFmtId="0" fontId="12" fillId="6" borderId="6" xfId="0" applyFont="1" applyFill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8" borderId="3" xfId="0" applyFont="1" applyFill="1" applyBorder="1" applyAlignment="1">
      <alignment horizontal="left" vertical="top" wrapText="1" indent="1"/>
    </xf>
    <xf numFmtId="0" fontId="11" fillId="7" borderId="0" xfId="0" applyFont="1" applyFill="1" applyAlignment="1">
      <alignment horizontal="left" vertical="center" wrapText="1" indent="1"/>
    </xf>
    <xf numFmtId="0" fontId="11" fillId="3" borderId="4" xfId="0" applyFont="1" applyFill="1" applyBorder="1" applyAlignment="1">
      <alignment horizontal="left" vertical="center" wrapText="1" indent="1"/>
    </xf>
    <xf numFmtId="0" fontId="10" fillId="6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right" vertical="center" indent="1"/>
    </xf>
    <xf numFmtId="0" fontId="1" fillId="3" borderId="0" xfId="0" applyFont="1" applyFill="1" applyAlignment="1">
      <alignment horizontal="left" vertical="center" indent="1"/>
    </xf>
    <xf numFmtId="0" fontId="0" fillId="2" borderId="0" xfId="0" applyFill="1"/>
    <xf numFmtId="0" fontId="0" fillId="0" borderId="1" xfId="0" applyBorder="1"/>
    <xf numFmtId="0" fontId="4" fillId="0" borderId="0" xfId="0" applyFont="1" applyAlignment="1">
      <alignment horizontal="righ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164" fontId="12" fillId="0" borderId="6" xfId="0" applyNumberFormat="1" applyFont="1" applyBorder="1" applyAlignment="1">
      <alignment horizontal="right" vertical="center"/>
    </xf>
    <xf numFmtId="0" fontId="4" fillId="6" borderId="5" xfId="0" applyFont="1" applyFill="1" applyBorder="1" applyAlignment="1">
      <alignment horizontal="left" vertical="center" wrapText="1" indent="1"/>
    </xf>
    <xf numFmtId="164" fontId="12" fillId="6" borderId="6" xfId="0" applyNumberFormat="1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left" vertical="center" wrapText="1" indent="1"/>
    </xf>
    <xf numFmtId="164" fontId="7" fillId="5" borderId="6" xfId="0" applyNumberFormat="1" applyFont="1" applyFill="1" applyBorder="1" applyAlignment="1">
      <alignment horizontal="right" vertical="center"/>
    </xf>
    <xf numFmtId="165" fontId="12" fillId="0" borderId="6" xfId="0" applyNumberFormat="1" applyFont="1" applyBorder="1" applyAlignment="1">
      <alignment horizontal="right" vertical="center"/>
    </xf>
    <xf numFmtId="0" fontId="11" fillId="7" borderId="5" xfId="0" applyFont="1" applyFill="1" applyBorder="1" applyAlignment="1">
      <alignment horizontal="left" vertical="center" wrapText="1" indent="1"/>
    </xf>
    <xf numFmtId="164" fontId="5" fillId="5" borderId="6" xfId="0" applyNumberFormat="1" applyFont="1" applyFill="1" applyBorder="1" applyAlignment="1">
      <alignment horizontal="right" vertical="center"/>
    </xf>
    <xf numFmtId="165" fontId="7" fillId="5" borderId="6" xfId="0" applyNumberFormat="1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left" vertical="center" wrapText="1" indent="1"/>
    </xf>
    <xf numFmtId="165" fontId="7" fillId="5" borderId="8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right" vertical="center"/>
    </xf>
    <xf numFmtId="3" fontId="12" fillId="6" borderId="6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 indent="1"/>
    </xf>
    <xf numFmtId="164" fontId="12" fillId="0" borderId="8" xfId="0" applyNumberFormat="1" applyFont="1" applyBorder="1" applyAlignment="1">
      <alignment horizontal="right" vertical="center"/>
    </xf>
    <xf numFmtId="0" fontId="4" fillId="6" borderId="7" xfId="0" applyFont="1" applyFill="1" applyBorder="1" applyAlignment="1">
      <alignment horizontal="left" vertical="center" wrapText="1" indent="1"/>
    </xf>
    <xf numFmtId="0" fontId="14" fillId="9" borderId="9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left" vertical="center" wrapText="1" indent="1"/>
    </xf>
    <xf numFmtId="3" fontId="15" fillId="8" borderId="10" xfId="0" applyNumberFormat="1" applyFont="1" applyFill="1" applyBorder="1" applyAlignment="1">
      <alignment horizontal="center" vertical="center" wrapText="1"/>
    </xf>
    <xf numFmtId="164" fontId="15" fillId="8" borderId="10" xfId="0" applyNumberFormat="1" applyFont="1" applyFill="1" applyBorder="1" applyAlignment="1">
      <alignment horizontal="right" vertical="center"/>
    </xf>
    <xf numFmtId="164" fontId="15" fillId="5" borderId="10" xfId="0" applyNumberFormat="1" applyFont="1" applyFill="1" applyBorder="1" applyAlignment="1">
      <alignment horizontal="right" vertical="center"/>
    </xf>
    <xf numFmtId="165" fontId="15" fillId="8" borderId="10" xfId="0" applyNumberFormat="1" applyFont="1" applyFill="1" applyBorder="1" applyAlignment="1">
      <alignment horizontal="center" vertical="center" wrapText="1"/>
    </xf>
    <xf numFmtId="165" fontId="15" fillId="5" borderId="10" xfId="0" applyNumberFormat="1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166" fontId="15" fillId="8" borderId="10" xfId="0" applyNumberFormat="1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left" vertical="top" wrapText="1" inden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left" vertical="center" wrapText="1" indent="1"/>
    </xf>
    <xf numFmtId="3" fontId="15" fillId="6" borderId="10" xfId="0" applyNumberFormat="1" applyFont="1" applyFill="1" applyBorder="1" applyAlignment="1">
      <alignment horizontal="center" vertical="center" wrapText="1"/>
    </xf>
    <xf numFmtId="164" fontId="15" fillId="6" borderId="10" xfId="0" applyNumberFormat="1" applyFont="1" applyFill="1" applyBorder="1" applyAlignment="1">
      <alignment horizontal="right" vertical="center"/>
    </xf>
    <xf numFmtId="165" fontId="15" fillId="6" borderId="10" xfId="0" applyNumberFormat="1" applyFont="1" applyFill="1" applyBorder="1" applyAlignment="1">
      <alignment horizontal="center" vertical="center" wrapText="1"/>
    </xf>
    <xf numFmtId="166" fontId="15" fillId="6" borderId="10" xfId="0" applyNumberFormat="1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left" vertical="top" wrapText="1" indent="1"/>
    </xf>
    <xf numFmtId="0" fontId="16" fillId="5" borderId="11" xfId="0" applyFont="1" applyFill="1" applyBorder="1" applyAlignment="1">
      <alignment horizontal="right" vertical="center"/>
    </xf>
    <xf numFmtId="0" fontId="0" fillId="5" borderId="12" xfId="0" applyFill="1" applyBorder="1"/>
    <xf numFmtId="165" fontId="16" fillId="5" borderId="12" xfId="0" applyNumberFormat="1" applyFont="1" applyFill="1" applyBorder="1" applyAlignment="1">
      <alignment horizontal="center" vertical="center" wrapText="1"/>
    </xf>
    <xf numFmtId="3" fontId="16" fillId="5" borderId="12" xfId="0" applyNumberFormat="1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164" fontId="16" fillId="5" borderId="12" xfId="0" applyNumberFormat="1" applyFont="1" applyFill="1" applyBorder="1" applyAlignment="1">
      <alignment horizontal="right" vertical="center"/>
    </xf>
    <xf numFmtId="0" fontId="0" fillId="5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8" borderId="16" xfId="0" applyFill="1" applyBorder="1"/>
    <xf numFmtId="0" fontId="0" fillId="8" borderId="17" xfId="0" applyFill="1" applyBorder="1"/>
    <xf numFmtId="0" fontId="0" fillId="3" borderId="7" xfId="0" applyFill="1" applyBorder="1"/>
    <xf numFmtId="0" fontId="0" fillId="3" borderId="8" xfId="0" applyFill="1" applyBorder="1"/>
    <xf numFmtId="0" fontId="0" fillId="8" borderId="7" xfId="0" applyFill="1" applyBorder="1"/>
    <xf numFmtId="0" fontId="0" fillId="8" borderId="8" xfId="0" applyFill="1" applyBorder="1"/>
    <xf numFmtId="0" fontId="11" fillId="9" borderId="9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left" vertical="center" wrapText="1" indent="1"/>
    </xf>
    <xf numFmtId="3" fontId="12" fillId="8" borderId="10" xfId="0" applyNumberFormat="1" applyFont="1" applyFill="1" applyBorder="1" applyAlignment="1">
      <alignment horizontal="center" vertical="center" wrapText="1"/>
    </xf>
    <xf numFmtId="164" fontId="12" fillId="8" borderId="10" xfId="0" applyNumberFormat="1" applyFont="1" applyFill="1" applyBorder="1" applyAlignment="1">
      <alignment horizontal="center" vertical="center" wrapText="1"/>
    </xf>
    <xf numFmtId="165" fontId="12" fillId="8" borderId="10" xfId="0" applyNumberFormat="1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left" vertical="center" wrapText="1" indent="1"/>
    </xf>
    <xf numFmtId="3" fontId="12" fillId="6" borderId="10" xfId="0" applyNumberFormat="1" applyFont="1" applyFill="1" applyBorder="1" applyAlignment="1">
      <alignment horizontal="center" vertical="center" wrapText="1"/>
    </xf>
    <xf numFmtId="164" fontId="12" fillId="6" borderId="10" xfId="0" applyNumberFormat="1" applyFont="1" applyFill="1" applyBorder="1" applyAlignment="1">
      <alignment horizontal="center" vertical="center" wrapText="1"/>
    </xf>
    <xf numFmtId="165" fontId="12" fillId="6" borderId="10" xfId="0" applyNumberFormat="1" applyFont="1" applyFill="1" applyBorder="1" applyAlignment="1">
      <alignment horizontal="center" vertical="center" wrapText="1"/>
    </xf>
    <xf numFmtId="164" fontId="16" fillId="5" borderId="12" xfId="0" applyNumberFormat="1" applyFont="1" applyFill="1" applyBorder="1" applyAlignment="1">
      <alignment horizontal="center" vertical="center" wrapText="1"/>
    </xf>
    <xf numFmtId="165" fontId="16" fillId="5" borderId="13" xfId="0" applyNumberFormat="1" applyFont="1" applyFill="1" applyBorder="1" applyAlignment="1">
      <alignment horizontal="center" vertical="center" wrapText="1"/>
    </xf>
    <xf numFmtId="3" fontId="23" fillId="0" borderId="10" xfId="0" applyNumberFormat="1" applyFont="1" applyBorder="1" applyAlignment="1">
      <alignment horizontal="center" vertical="center" wrapText="1"/>
    </xf>
    <xf numFmtId="3" fontId="24" fillId="6" borderId="10" xfId="0" applyNumberFormat="1" applyFont="1" applyFill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 indent="1"/>
    </xf>
    <xf numFmtId="0" fontId="0" fillId="4" borderId="3" xfId="0" applyFill="1" applyBorder="1"/>
    <xf numFmtId="0" fontId="27" fillId="0" borderId="0" xfId="0" applyFont="1" applyAlignment="1">
      <alignment horizontal="left" vertical="center" indent="1"/>
    </xf>
    <xf numFmtId="0" fontId="0" fillId="5" borderId="3" xfId="0" applyFill="1" applyBorder="1"/>
    <xf numFmtId="0" fontId="0" fillId="10" borderId="3" xfId="0" applyFill="1" applyBorder="1"/>
    <xf numFmtId="0" fontId="0" fillId="11" borderId="3" xfId="0" applyFill="1" applyBorder="1"/>
    <xf numFmtId="0" fontId="6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6" fillId="5" borderId="11" xfId="0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3" borderId="18" xfId="0" applyFont="1" applyFill="1" applyBorder="1" applyAlignment="1">
      <alignment horizontal="left" vertical="center" wrapText="1" indent="1"/>
    </xf>
    <xf numFmtId="0" fontId="20" fillId="8" borderId="18" xfId="0" applyFont="1" applyFill="1" applyBorder="1" applyAlignment="1">
      <alignment horizontal="left" vertical="center" wrapText="1" indent="1"/>
    </xf>
    <xf numFmtId="164" fontId="21" fillId="3" borderId="18" xfId="0" applyNumberFormat="1" applyFont="1" applyFill="1" applyBorder="1" applyAlignment="1">
      <alignment horizontal="left" vertical="center" indent="1"/>
    </xf>
    <xf numFmtId="3" fontId="8" fillId="8" borderId="18" xfId="0" applyNumberFormat="1" applyFont="1" applyFill="1" applyBorder="1" applyAlignment="1">
      <alignment horizontal="left" vertical="center" indent="1"/>
    </xf>
    <xf numFmtId="165" fontId="8" fillId="8" borderId="18" xfId="0" applyNumberFormat="1" applyFont="1" applyFill="1" applyBorder="1" applyAlignment="1">
      <alignment horizontal="left" vertical="center" indent="1"/>
    </xf>
    <xf numFmtId="0" fontId="22" fillId="0" borderId="1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 wrapText="1" indent="1"/>
    </xf>
    <xf numFmtId="0" fontId="12" fillId="6" borderId="10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center" indent="1"/>
    </xf>
  </cellXfs>
  <cellStyles count="1">
    <cellStyle name="Standard" xfId="0" builtinId="0"/>
  </cellStyles>
  <dxfs count="14">
    <dxf>
      <font>
        <b/>
        <color rgb="FFB23A2C"/>
        <name val="Calibri"/>
        <charset val="1"/>
      </font>
      <fill>
        <patternFill>
          <bgColor rgb="FFFBE0DC"/>
        </patternFill>
      </fill>
    </dxf>
    <dxf>
      <font>
        <b/>
        <color rgb="FF9A6B14"/>
        <name val="Calibri"/>
        <charset val="1"/>
      </font>
      <fill>
        <patternFill>
          <bgColor rgb="FFFCEFD3"/>
        </patternFill>
      </fill>
    </dxf>
    <dxf>
      <font>
        <b/>
        <color rgb="FF2F7A34"/>
        <name val="Calibri"/>
        <charset val="1"/>
      </font>
      <fill>
        <patternFill>
          <bgColor rgb="FFDEEFDA"/>
        </patternFill>
      </fill>
    </dxf>
    <dxf>
      <font>
        <color rgb="FF6B5563"/>
        <name val="Calibri"/>
        <charset val="1"/>
      </font>
      <fill>
        <patternFill>
          <bgColor rgb="FFECE7EA"/>
        </patternFill>
      </fill>
    </dxf>
    <dxf>
      <font>
        <color rgb="FFB23A2C"/>
        <name val="Calibri"/>
        <charset val="1"/>
      </font>
      <fill>
        <patternFill>
          <bgColor rgb="FFFBE0DC"/>
        </patternFill>
      </fill>
    </dxf>
    <dxf>
      <font>
        <color rgb="FF9A6E1F"/>
        <name val="Calibri"/>
        <charset val="1"/>
      </font>
      <fill>
        <patternFill>
          <bgColor rgb="FFFCEFD3"/>
        </patternFill>
      </fill>
    </dxf>
    <dxf>
      <font>
        <color rgb="FF2F7A34"/>
        <name val="Calibri"/>
        <charset val="1"/>
      </font>
      <fill>
        <patternFill>
          <bgColor rgb="FFDEEFDA"/>
        </patternFill>
      </fill>
    </dxf>
    <dxf>
      <font>
        <b/>
        <color rgb="FFB23A2C"/>
        <name val="Calibri"/>
        <charset val="1"/>
      </font>
      <fill>
        <patternFill>
          <bgColor rgb="FFFBE0DC"/>
        </patternFill>
      </fill>
    </dxf>
    <dxf>
      <font>
        <b/>
        <color rgb="FF9A6B14"/>
        <name val="Calibri"/>
        <charset val="1"/>
      </font>
      <fill>
        <patternFill>
          <bgColor rgb="FFFCEFD3"/>
        </patternFill>
      </fill>
    </dxf>
    <dxf>
      <font>
        <b/>
        <color rgb="FF2F7A34"/>
        <name val="Calibri"/>
        <charset val="1"/>
      </font>
      <fill>
        <patternFill>
          <bgColor rgb="FFDEEFDA"/>
        </patternFill>
      </fill>
    </dxf>
    <dxf>
      <font>
        <b/>
        <color rgb="FF6B5563"/>
        <name val="Calibri"/>
        <charset val="1"/>
      </font>
      <fill>
        <patternFill>
          <bgColor rgb="FFECE7EA"/>
        </patternFill>
      </fill>
    </dxf>
    <dxf>
      <font>
        <b/>
        <color rgb="FFB23A2C"/>
        <name val="Calibri"/>
        <charset val="1"/>
      </font>
      <fill>
        <patternFill>
          <bgColor rgb="FFFBE0DC"/>
        </patternFill>
      </fill>
    </dxf>
    <dxf>
      <font>
        <b/>
        <color rgb="FF9A6E1F"/>
        <name val="Calibri"/>
        <charset val="1"/>
      </font>
      <fill>
        <patternFill>
          <bgColor rgb="FFFCEFD3"/>
        </patternFill>
      </fill>
    </dxf>
    <dxf>
      <font>
        <b/>
        <color rgb="FF2F7A34"/>
        <name val="Calibri"/>
        <charset val="1"/>
      </font>
      <fill>
        <patternFill>
          <bgColor rgb="FFDEEF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E1F"/>
      <rgbColor rgb="FF800080"/>
      <rgbColor rgb="FF008080"/>
      <rgbColor rgb="FFE7CFDD"/>
      <rgbColor rgb="FF878787"/>
      <rgbColor rgb="FF9999FF"/>
      <rgbColor rgb="FF6E2A55"/>
      <rgbColor rgb="FFFBF3DE"/>
      <rgbColor rgb="FFF9F9F9"/>
      <rgbColor rgb="FF4E1D3C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CE7EA"/>
      <rgbColor rgb="FFDEEFDA"/>
      <rgbColor rgb="FFFCEFD3"/>
      <rgbColor rgb="FFE6D6E0"/>
      <rgbColor rgb="FFF4E9EF"/>
      <rgbColor rgb="FFFBF6F9"/>
      <rgbColor rgb="FFFBE0DC"/>
      <rgbColor rgb="FF4F81BD"/>
      <rgbColor rgb="FF33CCCC"/>
      <rgbColor rgb="FF99CC00"/>
      <rgbColor rgb="FFFFCC00"/>
      <rgbColor rgb="FFC0892E"/>
      <rgbColor rgb="FFFF6600"/>
      <rgbColor rgb="FF6B5563"/>
      <rgbColor rgb="FF969696"/>
      <rgbColor rgb="FF003366"/>
      <rgbColor rgb="FF2F7A34"/>
      <rgbColor rgb="FF003300"/>
      <rgbColor rgb="FF333300"/>
      <rgbColor rgb="FFB23A2C"/>
      <rgbColor rgb="FF9A6B14"/>
      <rgbColor rgb="FF333399"/>
      <rgbColor rgb="FF2A1A2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Valeur du stock par famille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bord'!$D$12</c:f>
              <c:strCache>
                <c:ptCount val="1"/>
                <c:pt idx="0">
                  <c:v>Valeur stock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bord'!$B$13:$B$20</c:f>
              <c:strCache>
                <c:ptCount val="8"/>
                <c:pt idx="0">
                  <c:v>Mobilier</c:v>
                </c:pt>
                <c:pt idx="1">
                  <c:v>Éclairage</c:v>
                </c:pt>
                <c:pt idx="2">
                  <c:v>Bagagerie</c:v>
                </c:pt>
                <c:pt idx="3">
                  <c:v>Hydratation</c:v>
                </c:pt>
                <c:pt idx="4">
                  <c:v>Audio</c:v>
                </c:pt>
                <c:pt idx="5">
                  <c:v>Papeterie</c:v>
                </c:pt>
                <c:pt idx="6">
                  <c:v>Accessoires</c:v>
                </c:pt>
                <c:pt idx="7">
                  <c:v>Maison</c:v>
                </c:pt>
              </c:strCache>
            </c:strRef>
          </c:cat>
          <c:val>
            <c:numRef>
              <c:f>'Tableau de bord'!$D$13:$D$20</c:f>
              <c:numCache>
                <c:formatCode>#,##0.00" €"</c:formatCode>
                <c:ptCount val="8"/>
                <c:pt idx="0">
                  <c:v>1114.2</c:v>
                </c:pt>
                <c:pt idx="1">
                  <c:v>500</c:v>
                </c:pt>
                <c:pt idx="2">
                  <c:v>59.699999999999996</c:v>
                </c:pt>
                <c:pt idx="3">
                  <c:v>30</c:v>
                </c:pt>
                <c:pt idx="4">
                  <c:v>401</c:v>
                </c:pt>
                <c:pt idx="5">
                  <c:v>288</c:v>
                </c:pt>
                <c:pt idx="6">
                  <c:v>259.7</c:v>
                </c:pt>
                <c:pt idx="7">
                  <c:v>196.5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B-454C-A191-1E0359BEF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31453"/>
        <c:axId val="33239021"/>
      </c:barChart>
      <c:catAx>
        <c:axId val="663314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3239021"/>
        <c:crosses val="autoZero"/>
        <c:auto val="1"/>
        <c:lblAlgn val="ctr"/>
        <c:lblOffset val="100"/>
        <c:noMultiLvlLbl val="0"/>
      </c:catAx>
      <c:valAx>
        <c:axId val="332390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633145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11</xdr:col>
      <xdr:colOff>360360</xdr:colOff>
      <xdr:row>23</xdr:row>
      <xdr:rowOff>29520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showGridLines="0" tabSelected="1" zoomScaleNormal="100" workbookViewId="0">
      <selection activeCell="I41" sqref="I41"/>
    </sheetView>
  </sheetViews>
  <sheetFormatPr baseColWidth="10" defaultColWidth="8.7109375" defaultRowHeight="15" x14ac:dyDescent="0.25"/>
  <cols>
    <col min="1" max="1" width="2.140625" customWidth="1"/>
    <col min="2" max="2" width="18" customWidth="1"/>
    <col min="3" max="3" width="15" customWidth="1"/>
    <col min="4" max="5" width="13" customWidth="1"/>
    <col min="6" max="6" width="21.28515625" customWidth="1"/>
    <col min="7" max="7" width="19" customWidth="1"/>
    <col min="8" max="8" width="2.140625" customWidth="1"/>
  </cols>
  <sheetData>
    <row r="1" spans="1:7" ht="7.5" customHeight="1" x14ac:dyDescent="0.25"/>
    <row r="2" spans="1:7" ht="30" customHeight="1" x14ac:dyDescent="0.25">
      <c r="A2" s="15"/>
      <c r="B2" s="14" t="s">
        <v>0</v>
      </c>
      <c r="C2" s="14"/>
      <c r="D2" s="14"/>
      <c r="E2" s="14"/>
      <c r="F2" s="13" t="s">
        <v>1</v>
      </c>
      <c r="G2" s="13"/>
    </row>
    <row r="3" spans="1:7" ht="15.75" customHeight="1" x14ac:dyDescent="0.25">
      <c r="A3" s="15"/>
      <c r="B3" s="12" t="s">
        <v>2</v>
      </c>
      <c r="C3" s="12"/>
      <c r="D3" s="12"/>
      <c r="E3" s="12"/>
      <c r="F3" s="12"/>
      <c r="G3" s="12"/>
    </row>
    <row r="4" spans="1:7" ht="6" customHeight="1" x14ac:dyDescent="0.25">
      <c r="A4" s="15"/>
      <c r="B4" s="16"/>
      <c r="C4" s="16"/>
      <c r="D4" s="16"/>
      <c r="E4" s="16"/>
      <c r="F4" s="16"/>
      <c r="G4" s="16"/>
    </row>
    <row r="5" spans="1:7" ht="24" customHeight="1" x14ac:dyDescent="0.25">
      <c r="A5" s="15"/>
      <c r="B5" s="17" t="s">
        <v>3</v>
      </c>
      <c r="C5" s="18" t="s">
        <v>4</v>
      </c>
      <c r="D5" s="11" t="s">
        <v>5</v>
      </c>
      <c r="E5" s="11"/>
      <c r="F5" s="17" t="s">
        <v>6</v>
      </c>
      <c r="G5" s="19" t="str">
        <f>IFERROR(INDEX(Catalogue!$H$5:$H$40,MATCH($C$5,Catalogue!$B$5:$B$40,0)),"")</f>
        <v>Actif</v>
      </c>
    </row>
    <row r="6" spans="1:7" ht="25.5" customHeight="1" x14ac:dyDescent="0.25">
      <c r="A6" s="15"/>
      <c r="B6" s="10" t="str">
        <f>IFERROR(INDEX(Catalogue!$C$5:$C$40,MATCH($C$5,Catalogue!$B$5:$B$40,0)),"")</f>
        <v>Chaise de bureau ergonomique</v>
      </c>
      <c r="C6" s="10"/>
      <c r="D6" s="10"/>
      <c r="E6" s="10"/>
      <c r="F6" s="10"/>
      <c r="G6" s="10"/>
    </row>
    <row r="7" spans="1:7" ht="15.75" customHeight="1" x14ac:dyDescent="0.25">
      <c r="A7" s="15"/>
      <c r="B7" s="9" t="str">
        <f>"Marque : "&amp;IFERROR(INDEX(Catalogue!$D$5:$D$40,MATCH($C$5,Catalogue!$B$5:$B$40,0)),"—")</f>
        <v>Marque : Nordia</v>
      </c>
      <c r="C7" s="9"/>
      <c r="D7" s="9" t="str">
        <f>"Famille : "&amp;IFERROR(INDEX(Catalogue!$E$5:$E$40,MATCH($C$5,Catalogue!$B$5:$B$40,0)),"—")</f>
        <v>Famille : Mobilier</v>
      </c>
      <c r="E7" s="9"/>
      <c r="F7" s="9" t="str">
        <f>"EAN : "&amp;IFERROR(INDEX(Catalogue!$G$5:$G$40,MATCH($C$5,Catalogue!$B$5:$B$40,0)),"—")</f>
        <v>EAN : 3401234500017</v>
      </c>
      <c r="G7" s="9"/>
    </row>
    <row r="8" spans="1:7" ht="6" customHeight="1" x14ac:dyDescent="0.25">
      <c r="A8" s="15"/>
    </row>
    <row r="9" spans="1:7" ht="15" customHeight="1" x14ac:dyDescent="0.25">
      <c r="A9" s="15"/>
      <c r="B9" s="8" t="s">
        <v>7</v>
      </c>
      <c r="C9" s="8"/>
      <c r="D9" s="8"/>
      <c r="F9" s="7" t="s">
        <v>8</v>
      </c>
      <c r="G9" s="7"/>
    </row>
    <row r="10" spans="1:7" ht="18" customHeight="1" x14ac:dyDescent="0.25">
      <c r="A10" s="15"/>
      <c r="B10" s="8"/>
      <c r="C10" s="8"/>
      <c r="D10" s="8"/>
      <c r="F10" s="20" t="s">
        <v>9</v>
      </c>
      <c r="G10" s="21">
        <f>IFERROR(INDEX(Catalogue!$L$5:$L$40,MATCH($C$5,Catalogue!$B$5:$B$40,0)),"")</f>
        <v>78</v>
      </c>
    </row>
    <row r="11" spans="1:7" ht="18" customHeight="1" x14ac:dyDescent="0.25">
      <c r="A11" s="15"/>
      <c r="B11" s="8"/>
      <c r="C11" s="8"/>
      <c r="D11" s="8"/>
      <c r="F11" s="22" t="s">
        <v>10</v>
      </c>
      <c r="G11" s="23">
        <f>IFERROR(INDEX(Catalogue!$M$5:$M$40,MATCH($C$5,Catalogue!$B$5:$B$40,0)),"")</f>
        <v>6</v>
      </c>
    </row>
    <row r="12" spans="1:7" ht="18" customHeight="1" x14ac:dyDescent="0.25">
      <c r="A12" s="15"/>
      <c r="B12" s="8"/>
      <c r="C12" s="8"/>
      <c r="D12" s="8"/>
      <c r="F12" s="24" t="s">
        <v>11</v>
      </c>
      <c r="G12" s="25">
        <f>IFERROR(INDEX(Catalogue!$N$5:$N$40,MATCH($C$5,Catalogue!$B$5:$B$40,0)),"")</f>
        <v>84</v>
      </c>
    </row>
    <row r="13" spans="1:7" ht="18" customHeight="1" x14ac:dyDescent="0.25">
      <c r="A13" s="15"/>
      <c r="B13" s="8"/>
      <c r="C13" s="8"/>
      <c r="D13" s="8"/>
      <c r="F13" s="22" t="s">
        <v>12</v>
      </c>
      <c r="G13" s="23">
        <f>IFERROR(INDEX(Catalogue!$O$5:$O$40,MATCH($C$5,Catalogue!$B$5:$B$40,0)),"")</f>
        <v>149</v>
      </c>
    </row>
    <row r="14" spans="1:7" ht="18" customHeight="1" x14ac:dyDescent="0.25">
      <c r="A14" s="15"/>
      <c r="B14" s="8"/>
      <c r="C14" s="8"/>
      <c r="D14" s="8"/>
      <c r="F14" s="20" t="s">
        <v>13</v>
      </c>
      <c r="G14" s="26">
        <f>IFERROR(INDEX(Catalogue!$P$5:$P$40,MATCH($C$5,Catalogue!$B$5:$B$40,0)),"")</f>
        <v>0.2</v>
      </c>
    </row>
    <row r="15" spans="1:7" ht="18" customHeight="1" x14ac:dyDescent="0.25">
      <c r="A15" s="15"/>
      <c r="B15" s="8"/>
      <c r="C15" s="8"/>
      <c r="D15" s="8"/>
      <c r="F15" s="27" t="s">
        <v>14</v>
      </c>
      <c r="G15" s="28">
        <f>IFERROR(INDEX(Catalogue!$Q$5:$Q$40,MATCH($C$5,Catalogue!$B$5:$B$40,0)),"")</f>
        <v>178.79999999999998</v>
      </c>
    </row>
    <row r="16" spans="1:7" ht="18" customHeight="1" x14ac:dyDescent="0.25">
      <c r="A16" s="15"/>
      <c r="B16" s="8"/>
      <c r="C16" s="8"/>
      <c r="D16" s="8"/>
      <c r="F16" s="24" t="s">
        <v>15</v>
      </c>
      <c r="G16" s="25">
        <f>IFERROR(INDEX(Catalogue!$R$5:$R$40,MATCH($C$5,Catalogue!$B$5:$B$40,0)),"")</f>
        <v>65</v>
      </c>
    </row>
    <row r="17" spans="1:7" ht="18" customHeight="1" x14ac:dyDescent="0.25">
      <c r="A17" s="15"/>
      <c r="B17" s="6" t="s">
        <v>16</v>
      </c>
      <c r="C17" s="6"/>
      <c r="D17" s="6"/>
      <c r="F17" s="24" t="s">
        <v>17</v>
      </c>
      <c r="G17" s="29">
        <f>IFERROR(INDEX(Catalogue!$S$5:$S$40,MATCH($C$5,Catalogue!$B$5:$B$40,0)),"")</f>
        <v>0.77380952380952384</v>
      </c>
    </row>
    <row r="18" spans="1:7" ht="18" customHeight="1" x14ac:dyDescent="0.25">
      <c r="A18" s="15"/>
      <c r="B18" s="5" t="str">
        <f>IFERROR(INDEX(Catalogue!$AE$5:$AE$40,MATCH($C$5,Catalogue!$B$5:$B$40,0)),"")</f>
        <v>Assise ergonomique respirante avec soutien lombaire réglable.</v>
      </c>
      <c r="C18" s="5"/>
      <c r="D18" s="5"/>
      <c r="F18" s="30" t="s">
        <v>18</v>
      </c>
      <c r="G18" s="31">
        <f>IFERROR(INDEX(Catalogue!$T$5:$T$40,MATCH($C$5,Catalogue!$B$5:$B$40,0)),"")</f>
        <v>0.43624161073825501</v>
      </c>
    </row>
    <row r="19" spans="1:7" ht="15" customHeight="1" x14ac:dyDescent="0.25">
      <c r="A19" s="15"/>
      <c r="B19" s="5"/>
      <c r="C19" s="5"/>
      <c r="D19" s="5"/>
      <c r="F19" s="7" t="s">
        <v>19</v>
      </c>
      <c r="G19" s="7"/>
    </row>
    <row r="20" spans="1:7" ht="16.5" customHeight="1" x14ac:dyDescent="0.25">
      <c r="A20" s="15"/>
      <c r="B20" s="5"/>
      <c r="C20" s="5"/>
      <c r="D20" s="5"/>
      <c r="F20" s="20" t="s">
        <v>20</v>
      </c>
      <c r="G20" s="32" t="str">
        <f>IFERROR(INDEX(Catalogue!$H$5:$H$40,MATCH($C$5,Catalogue!$B$5:$B$40,0)),"")</f>
        <v>Actif</v>
      </c>
    </row>
    <row r="21" spans="1:7" ht="16.5" customHeight="1" x14ac:dyDescent="0.25">
      <c r="A21" s="15"/>
      <c r="B21" s="5"/>
      <c r="C21" s="5"/>
      <c r="D21" s="5"/>
      <c r="F21" s="22" t="s">
        <v>21</v>
      </c>
      <c r="G21" s="33" t="str">
        <f>IFERROR(INDEX(Catalogue!$I$5:$I$40,MATCH($C$5,Catalogue!$B$5:$B$40,0)),"")</f>
        <v>Nordia Supply</v>
      </c>
    </row>
    <row r="22" spans="1:7" ht="16.5" customHeight="1" x14ac:dyDescent="0.25">
      <c r="A22" s="15"/>
      <c r="B22" s="6" t="s">
        <v>22</v>
      </c>
      <c r="C22" s="6"/>
      <c r="D22" s="6"/>
      <c r="F22" s="20" t="s">
        <v>23</v>
      </c>
      <c r="G22" s="34">
        <f>IFERROR(INDEX(Catalogue!$J$5:$J$40,MATCH($C$5,Catalogue!$B$5:$B$40,0)),"")</f>
        <v>21</v>
      </c>
    </row>
    <row r="23" spans="1:7" ht="16.5" customHeight="1" x14ac:dyDescent="0.25">
      <c r="A23" s="15"/>
      <c r="B23" s="5" t="str">
        <f>IFERROR(INDEX(Catalogue!$AF$5:$AF$40,MATCH($C$5,Catalogue!$B$5:$B$40,0)),"")</f>
        <v>Confort longue durée, montage rapide.</v>
      </c>
      <c r="C23" s="5"/>
      <c r="D23" s="5"/>
      <c r="F23" s="22" t="s">
        <v>24</v>
      </c>
      <c r="G23" s="35">
        <f>IFERROR(INDEX(Catalogue!$K$5:$K$40,MATCH($C$5,Catalogue!$B$5:$B$40,0)),"")</f>
        <v>5</v>
      </c>
    </row>
    <row r="24" spans="1:7" ht="16.5" customHeight="1" x14ac:dyDescent="0.25">
      <c r="A24" s="15"/>
      <c r="B24" s="5"/>
      <c r="C24" s="5"/>
      <c r="D24" s="5"/>
      <c r="F24" s="20" t="s">
        <v>25</v>
      </c>
      <c r="G24" s="32" t="str">
        <f>IFERROR(INDEX(Catalogue!$F$5:$F$40,MATCH($C$5,Catalogue!$B$5:$B$40,0)),"")</f>
        <v>Pièce</v>
      </c>
    </row>
    <row r="25" spans="1:7" ht="16.5" customHeight="1" x14ac:dyDescent="0.25">
      <c r="A25" s="15"/>
      <c r="B25" s="7" t="s">
        <v>26</v>
      </c>
      <c r="C25" s="7"/>
      <c r="D25" s="7"/>
      <c r="F25" s="22" t="s">
        <v>27</v>
      </c>
      <c r="G25" s="35">
        <f>IFERROR(INDEX(Catalogue!$U$5:$U$40,MATCH($C$5,Catalogue!$B$5:$B$40,0)),"")</f>
        <v>12</v>
      </c>
    </row>
    <row r="26" spans="1:7" ht="16.5" customHeight="1" x14ac:dyDescent="0.25">
      <c r="A26" s="15"/>
      <c r="B26" s="20" t="s">
        <v>28</v>
      </c>
      <c r="C26" s="4" t="str">
        <f>IFERROR(INDEX(Catalogue!$Y$5:$Y$40,MATCH($C$5,Catalogue!$B$5:$B$40,0)),"")</f>
        <v>Maille polyester / acier</v>
      </c>
      <c r="D26" s="4"/>
      <c r="F26" s="20" t="s">
        <v>29</v>
      </c>
      <c r="G26" s="34">
        <f>IFERROR(INDEX(Catalogue!$V$5:$V$40,MATCH($C$5,Catalogue!$B$5:$B$40,0)),"")</f>
        <v>4</v>
      </c>
    </row>
    <row r="27" spans="1:7" ht="16.5" customHeight="1" x14ac:dyDescent="0.25">
      <c r="A27" s="15"/>
      <c r="B27" s="22" t="s">
        <v>30</v>
      </c>
      <c r="C27" s="3" t="str">
        <f>IFERROR(INDEX(Catalogue!$Z$5:$Z$40,MATCH($C$5,Catalogue!$B$5:$B$40,0)),"")</f>
        <v>68×68×120 cm</v>
      </c>
      <c r="D27" s="3"/>
      <c r="F27" s="22" t="s">
        <v>31</v>
      </c>
      <c r="G27" s="33" t="str">
        <f>IFERROR(INDEX(Catalogue!$W$5:$W$40,MATCH($C$5,Catalogue!$B$5:$B$40,0)),"")</f>
        <v>OK</v>
      </c>
    </row>
    <row r="28" spans="1:7" ht="16.5" customHeight="1" x14ac:dyDescent="0.25">
      <c r="A28" s="15"/>
      <c r="B28" s="20" t="s">
        <v>32</v>
      </c>
      <c r="C28" s="4" t="str">
        <f>IFERROR(INDEX(Catalogue!$AA$5:$AA$40,MATCH($C$5,Catalogue!$B$5:$B$40,0)),"")</f>
        <v>Noir</v>
      </c>
      <c r="D28" s="4"/>
      <c r="F28" s="36" t="s">
        <v>33</v>
      </c>
      <c r="G28" s="37">
        <f>IFERROR(INDEX(Catalogue!$X$5:$X$40,MATCH($C$5,Catalogue!$B$5:$B$40,0)),"")</f>
        <v>936</v>
      </c>
    </row>
    <row r="29" spans="1:7" ht="16.5" customHeight="1" x14ac:dyDescent="0.25">
      <c r="A29" s="15"/>
      <c r="B29" s="22" t="s">
        <v>34</v>
      </c>
      <c r="C29" s="2">
        <f>IFERROR(INDEX(Catalogue!$AB$5:$AB$40,MATCH($C$5,Catalogue!$B$5:$B$40,0)),"")</f>
        <v>13.5</v>
      </c>
      <c r="D29" s="2"/>
    </row>
    <row r="30" spans="1:7" ht="16.5" customHeight="1" x14ac:dyDescent="0.25">
      <c r="A30" s="15"/>
      <c r="B30" s="20" t="s">
        <v>35</v>
      </c>
      <c r="C30" s="4" t="str">
        <f>IFERROR(INDEX(Catalogue!$AC$5:$AC$40,MATCH($C$5,Catalogue!$B$5:$B$40,0)),"")</f>
        <v>2 ans</v>
      </c>
      <c r="D30" s="4"/>
    </row>
    <row r="31" spans="1:7" ht="16.5" customHeight="1" x14ac:dyDescent="0.25">
      <c r="A31" s="15"/>
      <c r="B31" s="38" t="s">
        <v>36</v>
      </c>
      <c r="C31" s="1" t="str">
        <f>IFERROR(INDEX(Catalogue!$AD$5:$AD$40,MATCH($C$5,Catalogue!$B$5:$B$40,0)),"")</f>
        <v>UE</v>
      </c>
      <c r="D31" s="1"/>
    </row>
    <row r="32" spans="1:7" x14ac:dyDescent="0.25">
      <c r="A32" s="15"/>
    </row>
    <row r="33" spans="1:7" ht="6" customHeight="1" x14ac:dyDescent="0.25">
      <c r="A33" s="15"/>
      <c r="B33" s="93" t="s">
        <v>37</v>
      </c>
      <c r="C33" s="93"/>
      <c r="D33" s="93"/>
      <c r="E33" s="93"/>
      <c r="F33" s="93"/>
      <c r="G33" s="93"/>
    </row>
  </sheetData>
  <mergeCells count="23">
    <mergeCell ref="C30:D30"/>
    <mergeCell ref="C31:D31"/>
    <mergeCell ref="B33:G33"/>
    <mergeCell ref="B25:D25"/>
    <mergeCell ref="C26:D26"/>
    <mergeCell ref="C27:D27"/>
    <mergeCell ref="C28:D28"/>
    <mergeCell ref="C29:D29"/>
    <mergeCell ref="B17:D17"/>
    <mergeCell ref="B18:D21"/>
    <mergeCell ref="F19:G19"/>
    <mergeCell ref="B22:D22"/>
    <mergeCell ref="B23:D24"/>
    <mergeCell ref="B7:C7"/>
    <mergeCell ref="D7:E7"/>
    <mergeCell ref="F7:G7"/>
    <mergeCell ref="B9:D16"/>
    <mergeCell ref="F9:G9"/>
    <mergeCell ref="B2:E2"/>
    <mergeCell ref="F2:G2"/>
    <mergeCell ref="B3:G3"/>
    <mergeCell ref="D5:E5"/>
    <mergeCell ref="B6:G6"/>
  </mergeCells>
  <conditionalFormatting sqref="G5">
    <cfRule type="cellIs" dxfId="13" priority="5" operator="equal">
      <formula>"Actif"</formula>
    </cfRule>
    <cfRule type="cellIs" dxfId="12" priority="6" operator="equal">
      <formula>"Nouveau"</formula>
    </cfRule>
    <cfRule type="cellIs" dxfId="11" priority="7" operator="equal">
      <formula>"En rupture"</formula>
    </cfRule>
    <cfRule type="cellIs" dxfId="10" priority="8" operator="equal">
      <formula>"Fin de série"</formula>
    </cfRule>
  </conditionalFormatting>
  <conditionalFormatting sqref="G27">
    <cfRule type="cellIs" dxfId="9" priority="2" operator="equal">
      <formula>"OK"</formula>
    </cfRule>
    <cfRule type="cellIs" dxfId="8" priority="3" operator="equal">
      <formula>"Faible"</formula>
    </cfRule>
    <cfRule type="cellIs" dxfId="7" priority="4" operator="equal">
      <formula>"Rupture"</formula>
    </cfRule>
  </conditionalFormatting>
  <dataValidations count="1">
    <dataValidation type="list" allowBlank="1" sqref="C5" xr:uid="{00000000-0002-0000-0000-000000000000}">
      <formula1>Lst_Refs</formula1>
      <formula2>0</formula2>
    </dataValidation>
  </dataValidations>
  <pageMargins left="0.4" right="0.4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1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2.140625" customWidth="1"/>
    <col min="2" max="2" width="11" customWidth="1"/>
    <col min="3" max="3" width="26" customWidth="1"/>
    <col min="4" max="5" width="13" customWidth="1"/>
    <col min="6" max="6" width="9" customWidth="1"/>
    <col min="7" max="7" width="15" customWidth="1"/>
    <col min="8" max="8" width="12" customWidth="1"/>
    <col min="9" max="9" width="17" customWidth="1"/>
    <col min="10" max="11" width="8" customWidth="1"/>
    <col min="12" max="12" width="11" customWidth="1"/>
    <col min="13" max="13" width="10" customWidth="1"/>
    <col min="14" max="15" width="11" customWidth="1"/>
    <col min="16" max="16" width="8" customWidth="1"/>
    <col min="17" max="17" width="12" customWidth="1"/>
    <col min="18" max="18" width="10" customWidth="1"/>
    <col min="19" max="20" width="9" customWidth="1"/>
    <col min="21" max="21" width="8" customWidth="1"/>
    <col min="22" max="22" width="9" customWidth="1"/>
    <col min="23" max="24" width="12" customWidth="1"/>
    <col min="25" max="25" width="20" customWidth="1"/>
    <col min="26" max="26" width="16" customWidth="1"/>
    <col min="27" max="27" width="14" customWidth="1"/>
    <col min="28" max="28" width="9" customWidth="1"/>
    <col min="29" max="30" width="10" customWidth="1"/>
    <col min="31" max="32" width="34" customWidth="1"/>
  </cols>
  <sheetData>
    <row r="1" spans="2:32" ht="7.5" customHeight="1" x14ac:dyDescent="0.25"/>
    <row r="2" spans="2:32" ht="25.5" customHeight="1" x14ac:dyDescent="0.25">
      <c r="B2" s="94" t="s">
        <v>38</v>
      </c>
      <c r="C2" s="94"/>
      <c r="D2" s="94"/>
      <c r="E2" s="94"/>
      <c r="F2" s="94"/>
      <c r="G2" s="94"/>
      <c r="H2" s="94"/>
      <c r="I2" s="95" t="s">
        <v>39</v>
      </c>
      <c r="J2" s="95"/>
      <c r="K2" s="95"/>
      <c r="L2" s="95"/>
      <c r="M2" s="95"/>
      <c r="N2" s="95"/>
    </row>
    <row r="3" spans="2:32" ht="15" customHeight="1" x14ac:dyDescent="0.25">
      <c r="B3" s="96" t="s">
        <v>40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</row>
    <row r="4" spans="2:32" ht="30" customHeight="1" x14ac:dyDescent="0.25">
      <c r="B4" s="39" t="s">
        <v>41</v>
      </c>
      <c r="C4" s="39" t="s">
        <v>42</v>
      </c>
      <c r="D4" s="39" t="s">
        <v>43</v>
      </c>
      <c r="E4" s="39" t="s">
        <v>44</v>
      </c>
      <c r="F4" s="39" t="s">
        <v>25</v>
      </c>
      <c r="G4" s="39" t="s">
        <v>45</v>
      </c>
      <c r="H4" s="39" t="s">
        <v>46</v>
      </c>
      <c r="I4" s="39" t="s">
        <v>21</v>
      </c>
      <c r="J4" s="39" t="s">
        <v>47</v>
      </c>
      <c r="K4" s="39" t="s">
        <v>48</v>
      </c>
      <c r="L4" s="39" t="s">
        <v>49</v>
      </c>
      <c r="M4" s="39" t="s">
        <v>50</v>
      </c>
      <c r="N4" s="39" t="s">
        <v>51</v>
      </c>
      <c r="O4" s="39" t="s">
        <v>52</v>
      </c>
      <c r="P4" s="39" t="s">
        <v>13</v>
      </c>
      <c r="Q4" s="39" t="s">
        <v>53</v>
      </c>
      <c r="R4" s="39" t="s">
        <v>15</v>
      </c>
      <c r="S4" s="39" t="s">
        <v>17</v>
      </c>
      <c r="T4" s="39" t="s">
        <v>54</v>
      </c>
      <c r="U4" s="39" t="s">
        <v>55</v>
      </c>
      <c r="V4" s="39" t="s">
        <v>29</v>
      </c>
      <c r="W4" s="39" t="s">
        <v>56</v>
      </c>
      <c r="X4" s="39" t="s">
        <v>57</v>
      </c>
      <c r="Y4" s="39" t="s">
        <v>28</v>
      </c>
      <c r="Z4" s="39" t="s">
        <v>30</v>
      </c>
      <c r="AA4" s="39" t="s">
        <v>32</v>
      </c>
      <c r="AB4" s="39" t="s">
        <v>58</v>
      </c>
      <c r="AC4" s="39" t="s">
        <v>35</v>
      </c>
      <c r="AD4" s="39" t="s">
        <v>36</v>
      </c>
      <c r="AE4" s="39" t="s">
        <v>59</v>
      </c>
      <c r="AF4" s="39" t="s">
        <v>60</v>
      </c>
    </row>
    <row r="5" spans="2:32" ht="15.75" customHeight="1" x14ac:dyDescent="0.25">
      <c r="B5" s="40" t="s">
        <v>4</v>
      </c>
      <c r="C5" s="41" t="s">
        <v>61</v>
      </c>
      <c r="D5" s="41" t="s">
        <v>62</v>
      </c>
      <c r="E5" s="41" t="s">
        <v>63</v>
      </c>
      <c r="F5" s="40" t="s">
        <v>64</v>
      </c>
      <c r="G5" s="40" t="s">
        <v>65</v>
      </c>
      <c r="H5" s="40" t="s">
        <v>66</v>
      </c>
      <c r="I5" s="41" t="s">
        <v>67</v>
      </c>
      <c r="J5" s="42">
        <v>21</v>
      </c>
      <c r="K5" s="42">
        <v>5</v>
      </c>
      <c r="L5" s="43">
        <v>78</v>
      </c>
      <c r="M5" s="43">
        <v>6</v>
      </c>
      <c r="N5" s="44">
        <f t="shared" ref="N5:N40" si="0">IF($B5="","",L5+M5)</f>
        <v>84</v>
      </c>
      <c r="O5" s="43">
        <v>149</v>
      </c>
      <c r="P5" s="45">
        <v>0.2</v>
      </c>
      <c r="Q5" s="44">
        <f t="shared" ref="Q5:Q40" si="1">IF($B5="","",O5*(1+P5))</f>
        <v>178.79999999999998</v>
      </c>
      <c r="R5" s="44">
        <f t="shared" ref="R5:R40" si="2">IF($B5="","",O5-N5)</f>
        <v>65</v>
      </c>
      <c r="S5" s="46">
        <f t="shared" ref="S5:S40" si="3">IF($B5="","",IFERROR(R5/N5,""))</f>
        <v>0.77380952380952384</v>
      </c>
      <c r="T5" s="46">
        <f t="shared" ref="T5:T40" si="4">IF($B5="","",IFERROR(R5/O5,""))</f>
        <v>0.43624161073825501</v>
      </c>
      <c r="U5" s="42">
        <v>12</v>
      </c>
      <c r="V5" s="42">
        <v>4</v>
      </c>
      <c r="W5" s="47" t="str">
        <f t="shared" ref="W5:W40" si="5">IF($B5="","",IF(U5&lt;=0,"Rupture",IF(U5&lt;=V5,"Faible","OK")))</f>
        <v>OK</v>
      </c>
      <c r="X5" s="44">
        <f t="shared" ref="X5:X40" si="6">IF($B5="","",L5*U5)</f>
        <v>936</v>
      </c>
      <c r="Y5" s="41" t="s">
        <v>68</v>
      </c>
      <c r="Z5" s="41" t="s">
        <v>69</v>
      </c>
      <c r="AA5" s="41" t="s">
        <v>70</v>
      </c>
      <c r="AB5" s="48">
        <v>13.5</v>
      </c>
      <c r="AC5" s="40" t="s">
        <v>71</v>
      </c>
      <c r="AD5" s="40" t="s">
        <v>72</v>
      </c>
      <c r="AE5" s="49" t="s">
        <v>73</v>
      </c>
      <c r="AF5" s="49" t="s">
        <v>74</v>
      </c>
    </row>
    <row r="6" spans="2:32" ht="15.75" customHeight="1" x14ac:dyDescent="0.25">
      <c r="B6" s="50" t="s">
        <v>75</v>
      </c>
      <c r="C6" s="51" t="s">
        <v>76</v>
      </c>
      <c r="D6" s="51" t="s">
        <v>77</v>
      </c>
      <c r="E6" s="51" t="s">
        <v>78</v>
      </c>
      <c r="F6" s="50" t="s">
        <v>64</v>
      </c>
      <c r="G6" s="50" t="s">
        <v>79</v>
      </c>
      <c r="H6" s="50" t="s">
        <v>66</v>
      </c>
      <c r="I6" s="51" t="s">
        <v>80</v>
      </c>
      <c r="J6" s="52">
        <v>14</v>
      </c>
      <c r="K6" s="52">
        <v>10</v>
      </c>
      <c r="L6" s="53">
        <v>12.5</v>
      </c>
      <c r="M6" s="53">
        <v>1.5</v>
      </c>
      <c r="N6" s="44">
        <f t="shared" si="0"/>
        <v>14</v>
      </c>
      <c r="O6" s="53">
        <v>34.9</v>
      </c>
      <c r="P6" s="54">
        <v>0.2</v>
      </c>
      <c r="Q6" s="44">
        <f t="shared" si="1"/>
        <v>41.879999999999995</v>
      </c>
      <c r="R6" s="44">
        <f t="shared" si="2"/>
        <v>20.9</v>
      </c>
      <c r="S6" s="46">
        <f t="shared" si="3"/>
        <v>1.4928571428571427</v>
      </c>
      <c r="T6" s="46">
        <f t="shared" si="4"/>
        <v>0.59885386819484243</v>
      </c>
      <c r="U6" s="52">
        <v>40</v>
      </c>
      <c r="V6" s="52">
        <v>10</v>
      </c>
      <c r="W6" s="47" t="str">
        <f t="shared" si="5"/>
        <v>OK</v>
      </c>
      <c r="X6" s="44">
        <f t="shared" si="6"/>
        <v>500</v>
      </c>
      <c r="Y6" s="51" t="s">
        <v>81</v>
      </c>
      <c r="Z6" s="51" t="s">
        <v>82</v>
      </c>
      <c r="AA6" s="51" t="s">
        <v>83</v>
      </c>
      <c r="AB6" s="55">
        <v>0.9</v>
      </c>
      <c r="AC6" s="50" t="s">
        <v>71</v>
      </c>
      <c r="AD6" s="50" t="s">
        <v>84</v>
      </c>
      <c r="AE6" s="56" t="s">
        <v>85</v>
      </c>
      <c r="AF6" s="56" t="s">
        <v>86</v>
      </c>
    </row>
    <row r="7" spans="2:32" ht="15.75" customHeight="1" x14ac:dyDescent="0.25">
      <c r="B7" s="40" t="s">
        <v>87</v>
      </c>
      <c r="C7" s="41" t="s">
        <v>88</v>
      </c>
      <c r="D7" s="41" t="s">
        <v>89</v>
      </c>
      <c r="E7" s="41" t="s">
        <v>90</v>
      </c>
      <c r="F7" s="40" t="s">
        <v>64</v>
      </c>
      <c r="G7" s="40" t="s">
        <v>91</v>
      </c>
      <c r="H7" s="40" t="s">
        <v>92</v>
      </c>
      <c r="I7" s="41" t="s">
        <v>93</v>
      </c>
      <c r="J7" s="42">
        <v>30</v>
      </c>
      <c r="K7" s="42">
        <v>6</v>
      </c>
      <c r="L7" s="43">
        <v>19.899999999999999</v>
      </c>
      <c r="M7" s="43">
        <v>2</v>
      </c>
      <c r="N7" s="44">
        <f t="shared" si="0"/>
        <v>21.9</v>
      </c>
      <c r="O7" s="43">
        <v>49.9</v>
      </c>
      <c r="P7" s="45">
        <v>0.2</v>
      </c>
      <c r="Q7" s="44">
        <f t="shared" si="1"/>
        <v>59.879999999999995</v>
      </c>
      <c r="R7" s="44">
        <f t="shared" si="2"/>
        <v>28</v>
      </c>
      <c r="S7" s="46">
        <f t="shared" si="3"/>
        <v>1.2785388127853883</v>
      </c>
      <c r="T7" s="46">
        <f t="shared" si="4"/>
        <v>0.56112224448897796</v>
      </c>
      <c r="U7" s="42">
        <v>3</v>
      </c>
      <c r="V7" s="42">
        <v>8</v>
      </c>
      <c r="W7" s="47" t="str">
        <f t="shared" si="5"/>
        <v>Faible</v>
      </c>
      <c r="X7" s="44">
        <f t="shared" si="6"/>
        <v>59.699999999999996</v>
      </c>
      <c r="Y7" s="41" t="s">
        <v>94</v>
      </c>
      <c r="Z7" s="41" t="s">
        <v>95</v>
      </c>
      <c r="AA7" s="41" t="s">
        <v>96</v>
      </c>
      <c r="AB7" s="48">
        <v>0.7</v>
      </c>
      <c r="AC7" s="40" t="s">
        <v>71</v>
      </c>
      <c r="AD7" s="40" t="s">
        <v>97</v>
      </c>
      <c r="AE7" s="49" t="s">
        <v>98</v>
      </c>
      <c r="AF7" s="49" t="s">
        <v>99</v>
      </c>
    </row>
    <row r="8" spans="2:32" ht="15.75" customHeight="1" x14ac:dyDescent="0.25">
      <c r="B8" s="50" t="s">
        <v>100</v>
      </c>
      <c r="C8" s="51" t="s">
        <v>101</v>
      </c>
      <c r="D8" s="51" t="s">
        <v>102</v>
      </c>
      <c r="E8" s="51" t="s">
        <v>103</v>
      </c>
      <c r="F8" s="50" t="s">
        <v>64</v>
      </c>
      <c r="G8" s="50" t="s">
        <v>104</v>
      </c>
      <c r="H8" s="50" t="s">
        <v>66</v>
      </c>
      <c r="I8" s="51" t="s">
        <v>102</v>
      </c>
      <c r="J8" s="52">
        <v>18</v>
      </c>
      <c r="K8" s="52">
        <v>12</v>
      </c>
      <c r="L8" s="53">
        <v>6.8</v>
      </c>
      <c r="M8" s="53">
        <v>0.8</v>
      </c>
      <c r="N8" s="44">
        <f t="shared" si="0"/>
        <v>7.6</v>
      </c>
      <c r="O8" s="53">
        <v>19.899999999999999</v>
      </c>
      <c r="P8" s="54">
        <v>0.2</v>
      </c>
      <c r="Q8" s="44">
        <f t="shared" si="1"/>
        <v>23.88</v>
      </c>
      <c r="R8" s="44">
        <f t="shared" si="2"/>
        <v>12.299999999999999</v>
      </c>
      <c r="S8" s="46">
        <f t="shared" si="3"/>
        <v>1.618421052631579</v>
      </c>
      <c r="T8" s="46">
        <f t="shared" si="4"/>
        <v>0.61809045226130654</v>
      </c>
      <c r="U8" s="52">
        <v>0</v>
      </c>
      <c r="V8" s="52">
        <v>15</v>
      </c>
      <c r="W8" s="47" t="str">
        <f t="shared" si="5"/>
        <v>Rupture</v>
      </c>
      <c r="X8" s="44">
        <f t="shared" si="6"/>
        <v>0</v>
      </c>
      <c r="Y8" s="51" t="s">
        <v>105</v>
      </c>
      <c r="Z8" s="51" t="s">
        <v>106</v>
      </c>
      <c r="AA8" s="51" t="s">
        <v>107</v>
      </c>
      <c r="AB8" s="55">
        <v>0.3</v>
      </c>
      <c r="AC8" s="50" t="s">
        <v>108</v>
      </c>
      <c r="AD8" s="50" t="s">
        <v>84</v>
      </c>
      <c r="AE8" s="56" t="s">
        <v>109</v>
      </c>
      <c r="AF8" s="56" t="s">
        <v>110</v>
      </c>
    </row>
    <row r="9" spans="2:32" ht="15.75" customHeight="1" x14ac:dyDescent="0.25">
      <c r="B9" s="40" t="s">
        <v>111</v>
      </c>
      <c r="C9" s="41" t="s">
        <v>112</v>
      </c>
      <c r="D9" s="41" t="s">
        <v>113</v>
      </c>
      <c r="E9" s="41" t="s">
        <v>114</v>
      </c>
      <c r="F9" s="40" t="s">
        <v>64</v>
      </c>
      <c r="G9" s="40" t="s">
        <v>115</v>
      </c>
      <c r="H9" s="40" t="s">
        <v>66</v>
      </c>
      <c r="I9" s="41" t="s">
        <v>116</v>
      </c>
      <c r="J9" s="42">
        <v>25</v>
      </c>
      <c r="K9" s="42">
        <v>4</v>
      </c>
      <c r="L9" s="43">
        <v>38</v>
      </c>
      <c r="M9" s="43">
        <v>3</v>
      </c>
      <c r="N9" s="44">
        <f t="shared" si="0"/>
        <v>41</v>
      </c>
      <c r="O9" s="43">
        <v>89</v>
      </c>
      <c r="P9" s="45">
        <v>0.2</v>
      </c>
      <c r="Q9" s="44">
        <f t="shared" si="1"/>
        <v>106.8</v>
      </c>
      <c r="R9" s="44">
        <f t="shared" si="2"/>
        <v>48</v>
      </c>
      <c r="S9" s="46">
        <f t="shared" si="3"/>
        <v>1.1707317073170731</v>
      </c>
      <c r="T9" s="46">
        <f t="shared" si="4"/>
        <v>0.5393258426966292</v>
      </c>
      <c r="U9" s="42">
        <v>7</v>
      </c>
      <c r="V9" s="42">
        <v>6</v>
      </c>
      <c r="W9" s="47" t="str">
        <f t="shared" si="5"/>
        <v>OK</v>
      </c>
      <c r="X9" s="44">
        <f t="shared" si="6"/>
        <v>266</v>
      </c>
      <c r="Y9" s="41" t="s">
        <v>117</v>
      </c>
      <c r="Z9" s="41" t="s">
        <v>118</v>
      </c>
      <c r="AA9" s="41" t="s">
        <v>119</v>
      </c>
      <c r="AB9" s="48">
        <v>0.28000000000000003</v>
      </c>
      <c r="AC9" s="40" t="s">
        <v>71</v>
      </c>
      <c r="AD9" s="40" t="s">
        <v>84</v>
      </c>
      <c r="AE9" s="49" t="s">
        <v>120</v>
      </c>
      <c r="AF9" s="49" t="s">
        <v>121</v>
      </c>
    </row>
    <row r="10" spans="2:32" ht="15.75" customHeight="1" x14ac:dyDescent="0.25">
      <c r="B10" s="50" t="s">
        <v>122</v>
      </c>
      <c r="C10" s="51" t="s">
        <v>123</v>
      </c>
      <c r="D10" s="51" t="s">
        <v>124</v>
      </c>
      <c r="E10" s="51" t="s">
        <v>125</v>
      </c>
      <c r="F10" s="50" t="s">
        <v>64</v>
      </c>
      <c r="G10" s="50" t="s">
        <v>126</v>
      </c>
      <c r="H10" s="50" t="s">
        <v>66</v>
      </c>
      <c r="I10" s="51" t="s">
        <v>67</v>
      </c>
      <c r="J10" s="52">
        <v>12</v>
      </c>
      <c r="K10" s="52">
        <v>20</v>
      </c>
      <c r="L10" s="53">
        <v>2.4</v>
      </c>
      <c r="M10" s="53">
        <v>0.3</v>
      </c>
      <c r="N10" s="44">
        <f t="shared" si="0"/>
        <v>2.6999999999999997</v>
      </c>
      <c r="O10" s="53">
        <v>7.9</v>
      </c>
      <c r="P10" s="54">
        <v>0.2</v>
      </c>
      <c r="Q10" s="44">
        <f t="shared" si="1"/>
        <v>9.48</v>
      </c>
      <c r="R10" s="44">
        <f t="shared" si="2"/>
        <v>5.2000000000000011</v>
      </c>
      <c r="S10" s="46">
        <f t="shared" si="3"/>
        <v>1.9259259259259265</v>
      </c>
      <c r="T10" s="46">
        <f t="shared" si="4"/>
        <v>0.65822784810126589</v>
      </c>
      <c r="U10" s="52">
        <v>120</v>
      </c>
      <c r="V10" s="52">
        <v>30</v>
      </c>
      <c r="W10" s="47" t="str">
        <f t="shared" si="5"/>
        <v>OK</v>
      </c>
      <c r="X10" s="44">
        <f t="shared" si="6"/>
        <v>288</v>
      </c>
      <c r="Y10" s="51" t="s">
        <v>127</v>
      </c>
      <c r="Z10" s="51" t="s">
        <v>128</v>
      </c>
      <c r="AA10" s="51" t="s">
        <v>129</v>
      </c>
      <c r="AB10" s="55">
        <v>0.25</v>
      </c>
      <c r="AC10" s="50" t="s">
        <v>130</v>
      </c>
      <c r="AD10" s="50" t="s">
        <v>72</v>
      </c>
      <c r="AE10" s="56" t="s">
        <v>131</v>
      </c>
      <c r="AF10" s="56" t="s">
        <v>132</v>
      </c>
    </row>
    <row r="11" spans="2:32" ht="15.75" customHeight="1" x14ac:dyDescent="0.25">
      <c r="B11" s="40" t="s">
        <v>133</v>
      </c>
      <c r="C11" s="41" t="s">
        <v>134</v>
      </c>
      <c r="D11" s="41" t="s">
        <v>62</v>
      </c>
      <c r="E11" s="41" t="s">
        <v>135</v>
      </c>
      <c r="F11" s="40" t="s">
        <v>64</v>
      </c>
      <c r="G11" s="40" t="s">
        <v>136</v>
      </c>
      <c r="H11" s="40" t="s">
        <v>66</v>
      </c>
      <c r="I11" s="41" t="s">
        <v>67</v>
      </c>
      <c r="J11" s="42">
        <v>15</v>
      </c>
      <c r="K11" s="42">
        <v>15</v>
      </c>
      <c r="L11" s="43">
        <v>3.9</v>
      </c>
      <c r="M11" s="43">
        <v>0.4</v>
      </c>
      <c r="N11" s="44">
        <f t="shared" si="0"/>
        <v>4.3</v>
      </c>
      <c r="O11" s="43">
        <v>12.9</v>
      </c>
      <c r="P11" s="45">
        <v>0.2</v>
      </c>
      <c r="Q11" s="44">
        <f t="shared" si="1"/>
        <v>15.48</v>
      </c>
      <c r="R11" s="44">
        <f t="shared" si="2"/>
        <v>8.6000000000000014</v>
      </c>
      <c r="S11" s="46">
        <f t="shared" si="3"/>
        <v>2.0000000000000004</v>
      </c>
      <c r="T11" s="46">
        <f t="shared" si="4"/>
        <v>0.66666666666666674</v>
      </c>
      <c r="U11" s="42">
        <v>25</v>
      </c>
      <c r="V11" s="42">
        <v>10</v>
      </c>
      <c r="W11" s="47" t="str">
        <f t="shared" si="5"/>
        <v>OK</v>
      </c>
      <c r="X11" s="44">
        <f t="shared" si="6"/>
        <v>97.5</v>
      </c>
      <c r="Y11" s="41" t="s">
        <v>137</v>
      </c>
      <c r="Z11" s="41" t="s">
        <v>138</v>
      </c>
      <c r="AA11" s="41" t="s">
        <v>70</v>
      </c>
      <c r="AB11" s="48">
        <v>0.35</v>
      </c>
      <c r="AC11" s="40" t="s">
        <v>139</v>
      </c>
      <c r="AD11" s="40" t="s">
        <v>84</v>
      </c>
      <c r="AE11" s="49" t="s">
        <v>140</v>
      </c>
      <c r="AF11" s="49" t="s">
        <v>141</v>
      </c>
    </row>
    <row r="12" spans="2:32" ht="15.75" customHeight="1" x14ac:dyDescent="0.25">
      <c r="B12" s="50" t="s">
        <v>142</v>
      </c>
      <c r="C12" s="51" t="s">
        <v>143</v>
      </c>
      <c r="D12" s="51" t="s">
        <v>102</v>
      </c>
      <c r="E12" s="51" t="s">
        <v>103</v>
      </c>
      <c r="F12" s="50" t="s">
        <v>64</v>
      </c>
      <c r="G12" s="50" t="s">
        <v>144</v>
      </c>
      <c r="H12" s="50" t="s">
        <v>145</v>
      </c>
      <c r="I12" s="51" t="s">
        <v>102</v>
      </c>
      <c r="J12" s="52">
        <v>20</v>
      </c>
      <c r="K12" s="52">
        <v>10</v>
      </c>
      <c r="L12" s="53">
        <v>7.5</v>
      </c>
      <c r="M12" s="53">
        <v>0.9</v>
      </c>
      <c r="N12" s="44">
        <f t="shared" si="0"/>
        <v>8.4</v>
      </c>
      <c r="O12" s="53">
        <v>21.9</v>
      </c>
      <c r="P12" s="54">
        <v>0.2</v>
      </c>
      <c r="Q12" s="44">
        <f t="shared" si="1"/>
        <v>26.279999999999998</v>
      </c>
      <c r="R12" s="44">
        <f t="shared" si="2"/>
        <v>13.499999999999998</v>
      </c>
      <c r="S12" s="46">
        <f t="shared" si="3"/>
        <v>1.6071428571428568</v>
      </c>
      <c r="T12" s="46">
        <f t="shared" si="4"/>
        <v>0.61643835616438347</v>
      </c>
      <c r="U12" s="52">
        <v>4</v>
      </c>
      <c r="V12" s="52">
        <v>6</v>
      </c>
      <c r="W12" s="47" t="str">
        <f t="shared" si="5"/>
        <v>Faible</v>
      </c>
      <c r="X12" s="44">
        <f t="shared" si="6"/>
        <v>30</v>
      </c>
      <c r="Y12" s="51" t="s">
        <v>105</v>
      </c>
      <c r="Z12" s="51" t="s">
        <v>146</v>
      </c>
      <c r="AA12" s="51" t="s">
        <v>147</v>
      </c>
      <c r="AB12" s="55">
        <v>0.34</v>
      </c>
      <c r="AC12" s="50" t="s">
        <v>108</v>
      </c>
      <c r="AD12" s="50" t="s">
        <v>84</v>
      </c>
      <c r="AE12" s="56" t="s">
        <v>148</v>
      </c>
      <c r="AF12" s="56" t="s">
        <v>149</v>
      </c>
    </row>
    <row r="13" spans="2:32" ht="15.75" customHeight="1" x14ac:dyDescent="0.25">
      <c r="B13" s="40" t="s">
        <v>150</v>
      </c>
      <c r="C13" s="41" t="s">
        <v>151</v>
      </c>
      <c r="D13" s="41" t="s">
        <v>152</v>
      </c>
      <c r="E13" s="41" t="s">
        <v>63</v>
      </c>
      <c r="F13" s="40" t="s">
        <v>64</v>
      </c>
      <c r="G13" s="40" t="s">
        <v>153</v>
      </c>
      <c r="H13" s="40" t="s">
        <v>66</v>
      </c>
      <c r="I13" s="41" t="s">
        <v>67</v>
      </c>
      <c r="J13" s="42">
        <v>21</v>
      </c>
      <c r="K13" s="42">
        <v>8</v>
      </c>
      <c r="L13" s="43">
        <v>9.9</v>
      </c>
      <c r="M13" s="43">
        <v>1.1000000000000001</v>
      </c>
      <c r="N13" s="44">
        <f t="shared" si="0"/>
        <v>11</v>
      </c>
      <c r="O13" s="43">
        <v>27.9</v>
      </c>
      <c r="P13" s="45">
        <v>0.2</v>
      </c>
      <c r="Q13" s="44">
        <f t="shared" si="1"/>
        <v>33.479999999999997</v>
      </c>
      <c r="R13" s="44">
        <f t="shared" si="2"/>
        <v>16.899999999999999</v>
      </c>
      <c r="S13" s="46">
        <f t="shared" si="3"/>
        <v>1.5363636363636362</v>
      </c>
      <c r="T13" s="46">
        <f t="shared" si="4"/>
        <v>0.60573476702508955</v>
      </c>
      <c r="U13" s="42">
        <v>18</v>
      </c>
      <c r="V13" s="42">
        <v>8</v>
      </c>
      <c r="W13" s="47" t="str">
        <f t="shared" si="5"/>
        <v>OK</v>
      </c>
      <c r="X13" s="44">
        <f t="shared" si="6"/>
        <v>178.20000000000002</v>
      </c>
      <c r="Y13" s="41" t="s">
        <v>154</v>
      </c>
      <c r="Z13" s="41" t="s">
        <v>155</v>
      </c>
      <c r="AA13" s="41" t="s">
        <v>156</v>
      </c>
      <c r="AB13" s="48">
        <v>0.6</v>
      </c>
      <c r="AC13" s="40" t="s">
        <v>71</v>
      </c>
      <c r="AD13" s="40" t="s">
        <v>84</v>
      </c>
      <c r="AE13" s="49" t="s">
        <v>157</v>
      </c>
      <c r="AF13" s="49" t="s">
        <v>158</v>
      </c>
    </row>
    <row r="14" spans="2:32" ht="15.75" customHeight="1" x14ac:dyDescent="0.25">
      <c r="B14" s="50" t="s">
        <v>159</v>
      </c>
      <c r="C14" s="51" t="s">
        <v>160</v>
      </c>
      <c r="D14" s="51" t="s">
        <v>113</v>
      </c>
      <c r="E14" s="51" t="s">
        <v>114</v>
      </c>
      <c r="F14" s="50" t="s">
        <v>64</v>
      </c>
      <c r="G14" s="50" t="s">
        <v>161</v>
      </c>
      <c r="H14" s="50" t="s">
        <v>92</v>
      </c>
      <c r="I14" s="51" t="s">
        <v>116</v>
      </c>
      <c r="J14" s="52">
        <v>25</v>
      </c>
      <c r="K14" s="52">
        <v>6</v>
      </c>
      <c r="L14" s="53">
        <v>15</v>
      </c>
      <c r="M14" s="53">
        <v>1.5</v>
      </c>
      <c r="N14" s="44">
        <f t="shared" si="0"/>
        <v>16.5</v>
      </c>
      <c r="O14" s="53">
        <v>39.9</v>
      </c>
      <c r="P14" s="54">
        <v>0.2</v>
      </c>
      <c r="Q14" s="44">
        <f t="shared" si="1"/>
        <v>47.879999999999995</v>
      </c>
      <c r="R14" s="44">
        <f t="shared" si="2"/>
        <v>23.4</v>
      </c>
      <c r="S14" s="46">
        <f t="shared" si="3"/>
        <v>1.418181818181818</v>
      </c>
      <c r="T14" s="46">
        <f t="shared" si="4"/>
        <v>0.5864661654135338</v>
      </c>
      <c r="U14" s="52">
        <v>9</v>
      </c>
      <c r="V14" s="52">
        <v>8</v>
      </c>
      <c r="W14" s="47" t="str">
        <f t="shared" si="5"/>
        <v>OK</v>
      </c>
      <c r="X14" s="44">
        <f t="shared" si="6"/>
        <v>135</v>
      </c>
      <c r="Y14" s="51" t="s">
        <v>162</v>
      </c>
      <c r="Z14" s="51" t="s">
        <v>163</v>
      </c>
      <c r="AA14" s="51" t="s">
        <v>164</v>
      </c>
      <c r="AB14" s="55">
        <v>0.32</v>
      </c>
      <c r="AC14" s="50" t="s">
        <v>71</v>
      </c>
      <c r="AD14" s="50" t="s">
        <v>84</v>
      </c>
      <c r="AE14" s="56" t="s">
        <v>165</v>
      </c>
      <c r="AF14" s="56" t="s">
        <v>166</v>
      </c>
    </row>
    <row r="15" spans="2:32" ht="15.75" customHeight="1" x14ac:dyDescent="0.25">
      <c r="B15" s="40" t="s">
        <v>167</v>
      </c>
      <c r="C15" s="41" t="s">
        <v>168</v>
      </c>
      <c r="D15" s="41" t="s">
        <v>169</v>
      </c>
      <c r="E15" s="41" t="s">
        <v>135</v>
      </c>
      <c r="F15" s="40" t="s">
        <v>64</v>
      </c>
      <c r="G15" s="40" t="s">
        <v>170</v>
      </c>
      <c r="H15" s="40" t="s">
        <v>66</v>
      </c>
      <c r="I15" s="41" t="s">
        <v>80</v>
      </c>
      <c r="J15" s="42">
        <v>14</v>
      </c>
      <c r="K15" s="42">
        <v>20</v>
      </c>
      <c r="L15" s="43">
        <v>5.2</v>
      </c>
      <c r="M15" s="43">
        <v>0.6</v>
      </c>
      <c r="N15" s="44">
        <f t="shared" si="0"/>
        <v>5.8</v>
      </c>
      <c r="O15" s="43">
        <v>16.899999999999999</v>
      </c>
      <c r="P15" s="45">
        <v>0.2</v>
      </c>
      <c r="Q15" s="44">
        <f t="shared" si="1"/>
        <v>20.279999999999998</v>
      </c>
      <c r="R15" s="44">
        <f t="shared" si="2"/>
        <v>11.099999999999998</v>
      </c>
      <c r="S15" s="46">
        <f t="shared" si="3"/>
        <v>1.9137931034482756</v>
      </c>
      <c r="T15" s="46">
        <f t="shared" si="4"/>
        <v>0.65680473372781056</v>
      </c>
      <c r="U15" s="42">
        <v>2</v>
      </c>
      <c r="V15" s="42">
        <v>12</v>
      </c>
      <c r="W15" s="47" t="str">
        <f t="shared" si="5"/>
        <v>Faible</v>
      </c>
      <c r="X15" s="44">
        <f t="shared" si="6"/>
        <v>10.4</v>
      </c>
      <c r="Y15" s="41" t="s">
        <v>171</v>
      </c>
      <c r="Z15" s="41" t="s">
        <v>172</v>
      </c>
      <c r="AA15" s="41" t="s">
        <v>83</v>
      </c>
      <c r="AB15" s="48">
        <v>0.08</v>
      </c>
      <c r="AC15" s="40" t="s">
        <v>71</v>
      </c>
      <c r="AD15" s="40" t="s">
        <v>84</v>
      </c>
      <c r="AE15" s="49" t="s">
        <v>173</v>
      </c>
      <c r="AF15" s="49" t="s">
        <v>174</v>
      </c>
    </row>
    <row r="16" spans="2:32" ht="15.75" customHeight="1" x14ac:dyDescent="0.25">
      <c r="B16" s="50" t="s">
        <v>175</v>
      </c>
      <c r="C16" s="51" t="s">
        <v>176</v>
      </c>
      <c r="D16" s="51" t="s">
        <v>62</v>
      </c>
      <c r="E16" s="51" t="s">
        <v>177</v>
      </c>
      <c r="F16" s="50" t="s">
        <v>64</v>
      </c>
      <c r="G16" s="50" t="s">
        <v>178</v>
      </c>
      <c r="H16" s="50" t="s">
        <v>66</v>
      </c>
      <c r="I16" s="51" t="s">
        <v>93</v>
      </c>
      <c r="J16" s="52">
        <v>30</v>
      </c>
      <c r="K16" s="52">
        <v>5</v>
      </c>
      <c r="L16" s="53">
        <v>8.9</v>
      </c>
      <c r="M16" s="53">
        <v>1</v>
      </c>
      <c r="N16" s="44">
        <f t="shared" si="0"/>
        <v>9.9</v>
      </c>
      <c r="O16" s="53">
        <v>24.9</v>
      </c>
      <c r="P16" s="54">
        <v>5.5E-2</v>
      </c>
      <c r="Q16" s="44">
        <f t="shared" si="1"/>
        <v>26.269499999999997</v>
      </c>
      <c r="R16" s="44">
        <f t="shared" si="2"/>
        <v>14.999999999999998</v>
      </c>
      <c r="S16" s="46">
        <f t="shared" si="3"/>
        <v>1.5151515151515149</v>
      </c>
      <c r="T16" s="46">
        <f t="shared" si="4"/>
        <v>0.60240963855421681</v>
      </c>
      <c r="U16" s="52">
        <v>15</v>
      </c>
      <c r="V16" s="52">
        <v>8</v>
      </c>
      <c r="W16" s="47" t="str">
        <f t="shared" si="5"/>
        <v>OK</v>
      </c>
      <c r="X16" s="44">
        <f t="shared" si="6"/>
        <v>133.5</v>
      </c>
      <c r="Y16" s="51" t="s">
        <v>179</v>
      </c>
      <c r="Z16" s="51" t="s">
        <v>180</v>
      </c>
      <c r="AA16" s="51" t="s">
        <v>181</v>
      </c>
      <c r="AB16" s="55">
        <v>0.75</v>
      </c>
      <c r="AC16" s="50" t="s">
        <v>130</v>
      </c>
      <c r="AD16" s="50" t="s">
        <v>72</v>
      </c>
      <c r="AE16" s="56" t="s">
        <v>182</v>
      </c>
      <c r="AF16" s="56" t="s">
        <v>183</v>
      </c>
    </row>
    <row r="17" spans="2:32" ht="15.75" customHeight="1" x14ac:dyDescent="0.25">
      <c r="B17" s="40" t="s">
        <v>184</v>
      </c>
      <c r="C17" s="41" t="s">
        <v>185</v>
      </c>
      <c r="D17" s="41" t="s">
        <v>186</v>
      </c>
      <c r="E17" s="41" t="s">
        <v>177</v>
      </c>
      <c r="F17" s="40" t="s">
        <v>187</v>
      </c>
      <c r="G17" s="40" t="s">
        <v>188</v>
      </c>
      <c r="H17" s="40" t="s">
        <v>66</v>
      </c>
      <c r="I17" s="41" t="s">
        <v>93</v>
      </c>
      <c r="J17" s="42">
        <v>24</v>
      </c>
      <c r="K17" s="42">
        <v>6</v>
      </c>
      <c r="L17" s="43">
        <v>10.5</v>
      </c>
      <c r="M17" s="43">
        <v>1.2</v>
      </c>
      <c r="N17" s="44">
        <f t="shared" si="0"/>
        <v>11.7</v>
      </c>
      <c r="O17" s="43">
        <v>29.9</v>
      </c>
      <c r="P17" s="45">
        <v>0.2</v>
      </c>
      <c r="Q17" s="44">
        <f t="shared" si="1"/>
        <v>35.879999999999995</v>
      </c>
      <c r="R17" s="44">
        <f t="shared" si="2"/>
        <v>18.2</v>
      </c>
      <c r="S17" s="46">
        <f t="shared" si="3"/>
        <v>1.5555555555555556</v>
      </c>
      <c r="T17" s="46">
        <f t="shared" si="4"/>
        <v>0.60869565217391308</v>
      </c>
      <c r="U17" s="42">
        <v>6</v>
      </c>
      <c r="V17" s="42">
        <v>6</v>
      </c>
      <c r="W17" s="47" t="str">
        <f t="shared" si="5"/>
        <v>Faible</v>
      </c>
      <c r="X17" s="44">
        <f t="shared" si="6"/>
        <v>63</v>
      </c>
      <c r="Y17" s="41" t="s">
        <v>189</v>
      </c>
      <c r="Z17" s="41" t="s">
        <v>190</v>
      </c>
      <c r="AA17" s="41" t="s">
        <v>191</v>
      </c>
      <c r="AB17" s="48">
        <v>1.1000000000000001</v>
      </c>
      <c r="AC17" s="40" t="s">
        <v>130</v>
      </c>
      <c r="AD17" s="40" t="s">
        <v>72</v>
      </c>
      <c r="AE17" s="49" t="s">
        <v>192</v>
      </c>
      <c r="AF17" s="49" t="s">
        <v>193</v>
      </c>
    </row>
    <row r="18" spans="2:32" ht="15.75" customHeight="1" x14ac:dyDescent="0.25">
      <c r="B18" s="50" t="s">
        <v>194</v>
      </c>
      <c r="C18" s="51" t="s">
        <v>195</v>
      </c>
      <c r="D18" s="51" t="s">
        <v>169</v>
      </c>
      <c r="E18" s="51" t="s">
        <v>135</v>
      </c>
      <c r="F18" s="50" t="s">
        <v>64</v>
      </c>
      <c r="G18" s="50" t="s">
        <v>196</v>
      </c>
      <c r="H18" s="50" t="s">
        <v>66</v>
      </c>
      <c r="I18" s="51" t="s">
        <v>80</v>
      </c>
      <c r="J18" s="52">
        <v>14</v>
      </c>
      <c r="K18" s="52">
        <v>15</v>
      </c>
      <c r="L18" s="53">
        <v>4.5999999999999996</v>
      </c>
      <c r="M18" s="53">
        <v>0.5</v>
      </c>
      <c r="N18" s="44">
        <f t="shared" si="0"/>
        <v>5.0999999999999996</v>
      </c>
      <c r="O18" s="53">
        <v>15.9</v>
      </c>
      <c r="P18" s="54">
        <v>0.2</v>
      </c>
      <c r="Q18" s="44">
        <f t="shared" si="1"/>
        <v>19.079999999999998</v>
      </c>
      <c r="R18" s="44">
        <f t="shared" si="2"/>
        <v>10.8</v>
      </c>
      <c r="S18" s="46">
        <f t="shared" si="3"/>
        <v>2.1176470588235299</v>
      </c>
      <c r="T18" s="46">
        <f t="shared" si="4"/>
        <v>0.679245283018868</v>
      </c>
      <c r="U18" s="52">
        <v>33</v>
      </c>
      <c r="V18" s="52">
        <v>12</v>
      </c>
      <c r="W18" s="47" t="str">
        <f t="shared" si="5"/>
        <v>OK</v>
      </c>
      <c r="X18" s="44">
        <f t="shared" si="6"/>
        <v>151.79999999999998</v>
      </c>
      <c r="Y18" s="51" t="s">
        <v>197</v>
      </c>
      <c r="Z18" s="51" t="s">
        <v>198</v>
      </c>
      <c r="AA18" s="51" t="s">
        <v>199</v>
      </c>
      <c r="AB18" s="55">
        <v>7.0000000000000007E-2</v>
      </c>
      <c r="AC18" s="50" t="s">
        <v>71</v>
      </c>
      <c r="AD18" s="50" t="s">
        <v>84</v>
      </c>
      <c r="AE18" s="56" t="s">
        <v>200</v>
      </c>
      <c r="AF18" s="56" t="s">
        <v>201</v>
      </c>
    </row>
    <row r="19" spans="2:32" ht="15.75" customHeight="1" x14ac:dyDescent="0.25">
      <c r="B19" s="40"/>
      <c r="C19" s="41"/>
      <c r="D19" s="41"/>
      <c r="E19" s="41"/>
      <c r="F19" s="40"/>
      <c r="G19" s="40"/>
      <c r="H19" s="40"/>
      <c r="I19" s="41"/>
      <c r="J19" s="42"/>
      <c r="K19" s="42"/>
      <c r="L19" s="43"/>
      <c r="M19" s="43"/>
      <c r="N19" s="44" t="str">
        <f t="shared" si="0"/>
        <v/>
      </c>
      <c r="O19" s="43"/>
      <c r="P19" s="45"/>
      <c r="Q19" s="44" t="str">
        <f t="shared" si="1"/>
        <v/>
      </c>
      <c r="R19" s="44" t="str">
        <f t="shared" si="2"/>
        <v/>
      </c>
      <c r="S19" s="46" t="str">
        <f t="shared" si="3"/>
        <v/>
      </c>
      <c r="T19" s="46" t="str">
        <f t="shared" si="4"/>
        <v/>
      </c>
      <c r="U19" s="42"/>
      <c r="V19" s="42"/>
      <c r="W19" s="47" t="str">
        <f t="shared" si="5"/>
        <v/>
      </c>
      <c r="X19" s="44" t="str">
        <f t="shared" si="6"/>
        <v/>
      </c>
      <c r="Y19" s="41"/>
      <c r="Z19" s="41"/>
      <c r="AA19" s="41"/>
      <c r="AB19" s="48"/>
      <c r="AC19" s="40"/>
      <c r="AD19" s="40"/>
      <c r="AE19" s="49"/>
      <c r="AF19" s="49"/>
    </row>
    <row r="20" spans="2:32" ht="15.75" customHeight="1" x14ac:dyDescent="0.25">
      <c r="B20" s="50"/>
      <c r="C20" s="51"/>
      <c r="D20" s="51"/>
      <c r="E20" s="51"/>
      <c r="F20" s="50"/>
      <c r="G20" s="50"/>
      <c r="H20" s="50"/>
      <c r="I20" s="51"/>
      <c r="J20" s="52"/>
      <c r="K20" s="52"/>
      <c r="L20" s="53"/>
      <c r="M20" s="53"/>
      <c r="N20" s="44" t="str">
        <f t="shared" si="0"/>
        <v/>
      </c>
      <c r="O20" s="53"/>
      <c r="P20" s="54"/>
      <c r="Q20" s="44" t="str">
        <f t="shared" si="1"/>
        <v/>
      </c>
      <c r="R20" s="44" t="str">
        <f t="shared" si="2"/>
        <v/>
      </c>
      <c r="S20" s="46" t="str">
        <f t="shared" si="3"/>
        <v/>
      </c>
      <c r="T20" s="46" t="str">
        <f t="shared" si="4"/>
        <v/>
      </c>
      <c r="U20" s="52"/>
      <c r="V20" s="52"/>
      <c r="W20" s="47" t="str">
        <f t="shared" si="5"/>
        <v/>
      </c>
      <c r="X20" s="44" t="str">
        <f t="shared" si="6"/>
        <v/>
      </c>
      <c r="Y20" s="51"/>
      <c r="Z20" s="51"/>
      <c r="AA20" s="51"/>
      <c r="AB20" s="55"/>
      <c r="AC20" s="50"/>
      <c r="AD20" s="50"/>
      <c r="AE20" s="56"/>
      <c r="AF20" s="56"/>
    </row>
    <row r="21" spans="2:32" ht="15.75" customHeight="1" x14ac:dyDescent="0.25">
      <c r="B21" s="40"/>
      <c r="C21" s="41"/>
      <c r="D21" s="41"/>
      <c r="E21" s="41"/>
      <c r="F21" s="40"/>
      <c r="G21" s="40"/>
      <c r="H21" s="40"/>
      <c r="I21" s="41"/>
      <c r="J21" s="42"/>
      <c r="K21" s="42"/>
      <c r="L21" s="43"/>
      <c r="M21" s="43"/>
      <c r="N21" s="44" t="str">
        <f t="shared" si="0"/>
        <v/>
      </c>
      <c r="O21" s="43"/>
      <c r="P21" s="45"/>
      <c r="Q21" s="44" t="str">
        <f t="shared" si="1"/>
        <v/>
      </c>
      <c r="R21" s="44" t="str">
        <f t="shared" si="2"/>
        <v/>
      </c>
      <c r="S21" s="46" t="str">
        <f t="shared" si="3"/>
        <v/>
      </c>
      <c r="T21" s="46" t="str">
        <f t="shared" si="4"/>
        <v/>
      </c>
      <c r="U21" s="42"/>
      <c r="V21" s="42"/>
      <c r="W21" s="47" t="str">
        <f t="shared" si="5"/>
        <v/>
      </c>
      <c r="X21" s="44" t="str">
        <f t="shared" si="6"/>
        <v/>
      </c>
      <c r="Y21" s="41"/>
      <c r="Z21" s="41"/>
      <c r="AA21" s="41"/>
      <c r="AB21" s="48"/>
      <c r="AC21" s="40"/>
      <c r="AD21" s="40"/>
      <c r="AE21" s="49"/>
      <c r="AF21" s="49"/>
    </row>
    <row r="22" spans="2:32" ht="15.75" customHeight="1" x14ac:dyDescent="0.25">
      <c r="B22" s="50"/>
      <c r="C22" s="51"/>
      <c r="D22" s="51"/>
      <c r="E22" s="51"/>
      <c r="F22" s="50"/>
      <c r="G22" s="50"/>
      <c r="H22" s="50"/>
      <c r="I22" s="51"/>
      <c r="J22" s="52"/>
      <c r="K22" s="52"/>
      <c r="L22" s="53"/>
      <c r="M22" s="53"/>
      <c r="N22" s="44" t="str">
        <f t="shared" si="0"/>
        <v/>
      </c>
      <c r="O22" s="53"/>
      <c r="P22" s="54"/>
      <c r="Q22" s="44" t="str">
        <f t="shared" si="1"/>
        <v/>
      </c>
      <c r="R22" s="44" t="str">
        <f t="shared" si="2"/>
        <v/>
      </c>
      <c r="S22" s="46" t="str">
        <f t="shared" si="3"/>
        <v/>
      </c>
      <c r="T22" s="46" t="str">
        <f t="shared" si="4"/>
        <v/>
      </c>
      <c r="U22" s="52"/>
      <c r="V22" s="52"/>
      <c r="W22" s="47" t="str">
        <f t="shared" si="5"/>
        <v/>
      </c>
      <c r="X22" s="44" t="str">
        <f t="shared" si="6"/>
        <v/>
      </c>
      <c r="Y22" s="51"/>
      <c r="Z22" s="51"/>
      <c r="AA22" s="51"/>
      <c r="AB22" s="55"/>
      <c r="AC22" s="50"/>
      <c r="AD22" s="50"/>
      <c r="AE22" s="56"/>
      <c r="AF22" s="56"/>
    </row>
    <row r="23" spans="2:32" ht="15.75" customHeight="1" x14ac:dyDescent="0.25">
      <c r="B23" s="40"/>
      <c r="C23" s="41"/>
      <c r="D23" s="41"/>
      <c r="E23" s="41"/>
      <c r="F23" s="40"/>
      <c r="G23" s="40"/>
      <c r="H23" s="40"/>
      <c r="I23" s="41"/>
      <c r="J23" s="42"/>
      <c r="K23" s="42"/>
      <c r="L23" s="43"/>
      <c r="M23" s="43"/>
      <c r="N23" s="44" t="str">
        <f t="shared" si="0"/>
        <v/>
      </c>
      <c r="O23" s="43"/>
      <c r="P23" s="45"/>
      <c r="Q23" s="44" t="str">
        <f t="shared" si="1"/>
        <v/>
      </c>
      <c r="R23" s="44" t="str">
        <f t="shared" si="2"/>
        <v/>
      </c>
      <c r="S23" s="46" t="str">
        <f t="shared" si="3"/>
        <v/>
      </c>
      <c r="T23" s="46" t="str">
        <f t="shared" si="4"/>
        <v/>
      </c>
      <c r="U23" s="42"/>
      <c r="V23" s="42"/>
      <c r="W23" s="47" t="str">
        <f t="shared" si="5"/>
        <v/>
      </c>
      <c r="X23" s="44" t="str">
        <f t="shared" si="6"/>
        <v/>
      </c>
      <c r="Y23" s="41"/>
      <c r="Z23" s="41"/>
      <c r="AA23" s="41"/>
      <c r="AB23" s="48"/>
      <c r="AC23" s="40"/>
      <c r="AD23" s="40"/>
      <c r="AE23" s="49"/>
      <c r="AF23" s="49"/>
    </row>
    <row r="24" spans="2:32" ht="15.75" customHeight="1" x14ac:dyDescent="0.25">
      <c r="B24" s="50"/>
      <c r="C24" s="51"/>
      <c r="D24" s="51"/>
      <c r="E24" s="51"/>
      <c r="F24" s="50"/>
      <c r="G24" s="50"/>
      <c r="H24" s="50"/>
      <c r="I24" s="51"/>
      <c r="J24" s="52"/>
      <c r="K24" s="52"/>
      <c r="L24" s="53"/>
      <c r="M24" s="53"/>
      <c r="N24" s="44" t="str">
        <f t="shared" si="0"/>
        <v/>
      </c>
      <c r="O24" s="53"/>
      <c r="P24" s="54"/>
      <c r="Q24" s="44" t="str">
        <f t="shared" si="1"/>
        <v/>
      </c>
      <c r="R24" s="44" t="str">
        <f t="shared" si="2"/>
        <v/>
      </c>
      <c r="S24" s="46" t="str">
        <f t="shared" si="3"/>
        <v/>
      </c>
      <c r="T24" s="46" t="str">
        <f t="shared" si="4"/>
        <v/>
      </c>
      <c r="U24" s="52"/>
      <c r="V24" s="52"/>
      <c r="W24" s="47" t="str">
        <f t="shared" si="5"/>
        <v/>
      </c>
      <c r="X24" s="44" t="str">
        <f t="shared" si="6"/>
        <v/>
      </c>
      <c r="Y24" s="51"/>
      <c r="Z24" s="51"/>
      <c r="AA24" s="51"/>
      <c r="AB24" s="55"/>
      <c r="AC24" s="50"/>
      <c r="AD24" s="50"/>
      <c r="AE24" s="56"/>
      <c r="AF24" s="56"/>
    </row>
    <row r="25" spans="2:32" ht="15.75" customHeight="1" x14ac:dyDescent="0.25">
      <c r="B25" s="40"/>
      <c r="C25" s="41"/>
      <c r="D25" s="41"/>
      <c r="E25" s="41"/>
      <c r="F25" s="40"/>
      <c r="G25" s="40"/>
      <c r="H25" s="40"/>
      <c r="I25" s="41"/>
      <c r="J25" s="42"/>
      <c r="K25" s="42"/>
      <c r="L25" s="43"/>
      <c r="M25" s="43"/>
      <c r="N25" s="44" t="str">
        <f t="shared" si="0"/>
        <v/>
      </c>
      <c r="O25" s="43"/>
      <c r="P25" s="45"/>
      <c r="Q25" s="44" t="str">
        <f t="shared" si="1"/>
        <v/>
      </c>
      <c r="R25" s="44" t="str">
        <f t="shared" si="2"/>
        <v/>
      </c>
      <c r="S25" s="46" t="str">
        <f t="shared" si="3"/>
        <v/>
      </c>
      <c r="T25" s="46" t="str">
        <f t="shared" si="4"/>
        <v/>
      </c>
      <c r="U25" s="42"/>
      <c r="V25" s="42"/>
      <c r="W25" s="47" t="str">
        <f t="shared" si="5"/>
        <v/>
      </c>
      <c r="X25" s="44" t="str">
        <f t="shared" si="6"/>
        <v/>
      </c>
      <c r="Y25" s="41"/>
      <c r="Z25" s="41"/>
      <c r="AA25" s="41"/>
      <c r="AB25" s="48"/>
      <c r="AC25" s="40"/>
      <c r="AD25" s="40"/>
      <c r="AE25" s="49"/>
      <c r="AF25" s="49"/>
    </row>
    <row r="26" spans="2:32" ht="15.75" customHeight="1" x14ac:dyDescent="0.25">
      <c r="B26" s="50"/>
      <c r="C26" s="51"/>
      <c r="D26" s="51"/>
      <c r="E26" s="51"/>
      <c r="F26" s="50"/>
      <c r="G26" s="50"/>
      <c r="H26" s="50"/>
      <c r="I26" s="51"/>
      <c r="J26" s="52"/>
      <c r="K26" s="52"/>
      <c r="L26" s="53"/>
      <c r="M26" s="53"/>
      <c r="N26" s="44" t="str">
        <f t="shared" si="0"/>
        <v/>
      </c>
      <c r="O26" s="53"/>
      <c r="P26" s="54"/>
      <c r="Q26" s="44" t="str">
        <f t="shared" si="1"/>
        <v/>
      </c>
      <c r="R26" s="44" t="str">
        <f t="shared" si="2"/>
        <v/>
      </c>
      <c r="S26" s="46" t="str">
        <f t="shared" si="3"/>
        <v/>
      </c>
      <c r="T26" s="46" t="str">
        <f t="shared" si="4"/>
        <v/>
      </c>
      <c r="U26" s="52"/>
      <c r="V26" s="52"/>
      <c r="W26" s="47" t="str">
        <f t="shared" si="5"/>
        <v/>
      </c>
      <c r="X26" s="44" t="str">
        <f t="shared" si="6"/>
        <v/>
      </c>
      <c r="Y26" s="51"/>
      <c r="Z26" s="51"/>
      <c r="AA26" s="51"/>
      <c r="AB26" s="55"/>
      <c r="AC26" s="50"/>
      <c r="AD26" s="50"/>
      <c r="AE26" s="56"/>
      <c r="AF26" s="56"/>
    </row>
    <row r="27" spans="2:32" ht="15.75" customHeight="1" x14ac:dyDescent="0.25">
      <c r="B27" s="40"/>
      <c r="C27" s="41"/>
      <c r="D27" s="41"/>
      <c r="E27" s="41"/>
      <c r="F27" s="40"/>
      <c r="G27" s="40"/>
      <c r="H27" s="40"/>
      <c r="I27" s="41"/>
      <c r="J27" s="42"/>
      <c r="K27" s="42"/>
      <c r="L27" s="43"/>
      <c r="M27" s="43"/>
      <c r="N27" s="44" t="str">
        <f t="shared" si="0"/>
        <v/>
      </c>
      <c r="O27" s="43"/>
      <c r="P27" s="45"/>
      <c r="Q27" s="44" t="str">
        <f t="shared" si="1"/>
        <v/>
      </c>
      <c r="R27" s="44" t="str">
        <f t="shared" si="2"/>
        <v/>
      </c>
      <c r="S27" s="46" t="str">
        <f t="shared" si="3"/>
        <v/>
      </c>
      <c r="T27" s="46" t="str">
        <f t="shared" si="4"/>
        <v/>
      </c>
      <c r="U27" s="42"/>
      <c r="V27" s="42"/>
      <c r="W27" s="47" t="str">
        <f t="shared" si="5"/>
        <v/>
      </c>
      <c r="X27" s="44" t="str">
        <f t="shared" si="6"/>
        <v/>
      </c>
      <c r="Y27" s="41"/>
      <c r="Z27" s="41"/>
      <c r="AA27" s="41"/>
      <c r="AB27" s="48"/>
      <c r="AC27" s="40"/>
      <c r="AD27" s="40"/>
      <c r="AE27" s="49"/>
      <c r="AF27" s="49"/>
    </row>
    <row r="28" spans="2:32" ht="15.75" customHeight="1" x14ac:dyDescent="0.25">
      <c r="B28" s="50"/>
      <c r="C28" s="51"/>
      <c r="D28" s="51"/>
      <c r="E28" s="51"/>
      <c r="F28" s="50"/>
      <c r="G28" s="50"/>
      <c r="H28" s="50"/>
      <c r="I28" s="51"/>
      <c r="J28" s="52"/>
      <c r="K28" s="52"/>
      <c r="L28" s="53"/>
      <c r="M28" s="53"/>
      <c r="N28" s="44" t="str">
        <f t="shared" si="0"/>
        <v/>
      </c>
      <c r="O28" s="53"/>
      <c r="P28" s="54"/>
      <c r="Q28" s="44" t="str">
        <f t="shared" si="1"/>
        <v/>
      </c>
      <c r="R28" s="44" t="str">
        <f t="shared" si="2"/>
        <v/>
      </c>
      <c r="S28" s="46" t="str">
        <f t="shared" si="3"/>
        <v/>
      </c>
      <c r="T28" s="46" t="str">
        <f t="shared" si="4"/>
        <v/>
      </c>
      <c r="U28" s="52"/>
      <c r="V28" s="52"/>
      <c r="W28" s="47" t="str">
        <f t="shared" si="5"/>
        <v/>
      </c>
      <c r="X28" s="44" t="str">
        <f t="shared" si="6"/>
        <v/>
      </c>
      <c r="Y28" s="51"/>
      <c r="Z28" s="51"/>
      <c r="AA28" s="51"/>
      <c r="AB28" s="55"/>
      <c r="AC28" s="50"/>
      <c r="AD28" s="50"/>
      <c r="AE28" s="56"/>
      <c r="AF28" s="56"/>
    </row>
    <row r="29" spans="2:32" ht="15.75" customHeight="1" x14ac:dyDescent="0.25">
      <c r="B29" s="40"/>
      <c r="C29" s="41"/>
      <c r="D29" s="41"/>
      <c r="E29" s="41"/>
      <c r="F29" s="40"/>
      <c r="G29" s="40"/>
      <c r="H29" s="40"/>
      <c r="I29" s="41"/>
      <c r="J29" s="42"/>
      <c r="K29" s="42"/>
      <c r="L29" s="43"/>
      <c r="M29" s="43"/>
      <c r="N29" s="44" t="str">
        <f t="shared" si="0"/>
        <v/>
      </c>
      <c r="O29" s="43"/>
      <c r="P29" s="45"/>
      <c r="Q29" s="44" t="str">
        <f t="shared" si="1"/>
        <v/>
      </c>
      <c r="R29" s="44" t="str">
        <f t="shared" si="2"/>
        <v/>
      </c>
      <c r="S29" s="46" t="str">
        <f t="shared" si="3"/>
        <v/>
      </c>
      <c r="T29" s="46" t="str">
        <f t="shared" si="4"/>
        <v/>
      </c>
      <c r="U29" s="42"/>
      <c r="V29" s="42"/>
      <c r="W29" s="47" t="str">
        <f t="shared" si="5"/>
        <v/>
      </c>
      <c r="X29" s="44" t="str">
        <f t="shared" si="6"/>
        <v/>
      </c>
      <c r="Y29" s="41"/>
      <c r="Z29" s="41"/>
      <c r="AA29" s="41"/>
      <c r="AB29" s="48"/>
      <c r="AC29" s="40"/>
      <c r="AD29" s="40"/>
      <c r="AE29" s="49"/>
      <c r="AF29" s="49"/>
    </row>
    <row r="30" spans="2:32" ht="15.75" customHeight="1" x14ac:dyDescent="0.25">
      <c r="B30" s="50"/>
      <c r="C30" s="51"/>
      <c r="D30" s="51"/>
      <c r="E30" s="51"/>
      <c r="F30" s="50"/>
      <c r="G30" s="50"/>
      <c r="H30" s="50"/>
      <c r="I30" s="51"/>
      <c r="J30" s="52"/>
      <c r="K30" s="52"/>
      <c r="L30" s="53"/>
      <c r="M30" s="53"/>
      <c r="N30" s="44" t="str">
        <f t="shared" si="0"/>
        <v/>
      </c>
      <c r="O30" s="53"/>
      <c r="P30" s="54"/>
      <c r="Q30" s="44" t="str">
        <f t="shared" si="1"/>
        <v/>
      </c>
      <c r="R30" s="44" t="str">
        <f t="shared" si="2"/>
        <v/>
      </c>
      <c r="S30" s="46" t="str">
        <f t="shared" si="3"/>
        <v/>
      </c>
      <c r="T30" s="46" t="str">
        <f t="shared" si="4"/>
        <v/>
      </c>
      <c r="U30" s="52"/>
      <c r="V30" s="52"/>
      <c r="W30" s="47" t="str">
        <f t="shared" si="5"/>
        <v/>
      </c>
      <c r="X30" s="44" t="str">
        <f t="shared" si="6"/>
        <v/>
      </c>
      <c r="Y30" s="51"/>
      <c r="Z30" s="51"/>
      <c r="AA30" s="51"/>
      <c r="AB30" s="55"/>
      <c r="AC30" s="50"/>
      <c r="AD30" s="50"/>
      <c r="AE30" s="56"/>
      <c r="AF30" s="56"/>
    </row>
    <row r="31" spans="2:32" ht="15.75" customHeight="1" x14ac:dyDescent="0.25">
      <c r="B31" s="40"/>
      <c r="C31" s="41"/>
      <c r="D31" s="41"/>
      <c r="E31" s="41"/>
      <c r="F31" s="40"/>
      <c r="G31" s="40"/>
      <c r="H31" s="40"/>
      <c r="I31" s="41"/>
      <c r="J31" s="42"/>
      <c r="K31" s="42"/>
      <c r="L31" s="43"/>
      <c r="M31" s="43"/>
      <c r="N31" s="44" t="str">
        <f t="shared" si="0"/>
        <v/>
      </c>
      <c r="O31" s="43"/>
      <c r="P31" s="45"/>
      <c r="Q31" s="44" t="str">
        <f t="shared" si="1"/>
        <v/>
      </c>
      <c r="R31" s="44" t="str">
        <f t="shared" si="2"/>
        <v/>
      </c>
      <c r="S31" s="46" t="str">
        <f t="shared" si="3"/>
        <v/>
      </c>
      <c r="T31" s="46" t="str">
        <f t="shared" si="4"/>
        <v/>
      </c>
      <c r="U31" s="42"/>
      <c r="V31" s="42"/>
      <c r="W31" s="47" t="str">
        <f t="shared" si="5"/>
        <v/>
      </c>
      <c r="X31" s="44" t="str">
        <f t="shared" si="6"/>
        <v/>
      </c>
      <c r="Y31" s="41"/>
      <c r="Z31" s="41"/>
      <c r="AA31" s="41"/>
      <c r="AB31" s="48"/>
      <c r="AC31" s="40"/>
      <c r="AD31" s="40"/>
      <c r="AE31" s="49"/>
      <c r="AF31" s="49"/>
    </row>
    <row r="32" spans="2:32" ht="15.75" customHeight="1" x14ac:dyDescent="0.25">
      <c r="B32" s="50"/>
      <c r="C32" s="51"/>
      <c r="D32" s="51"/>
      <c r="E32" s="51"/>
      <c r="F32" s="50"/>
      <c r="G32" s="50"/>
      <c r="H32" s="50"/>
      <c r="I32" s="51"/>
      <c r="J32" s="52"/>
      <c r="K32" s="52"/>
      <c r="L32" s="53"/>
      <c r="M32" s="53"/>
      <c r="N32" s="44" t="str">
        <f t="shared" si="0"/>
        <v/>
      </c>
      <c r="O32" s="53"/>
      <c r="P32" s="54"/>
      <c r="Q32" s="44" t="str">
        <f t="shared" si="1"/>
        <v/>
      </c>
      <c r="R32" s="44" t="str">
        <f t="shared" si="2"/>
        <v/>
      </c>
      <c r="S32" s="46" t="str">
        <f t="shared" si="3"/>
        <v/>
      </c>
      <c r="T32" s="46" t="str">
        <f t="shared" si="4"/>
        <v/>
      </c>
      <c r="U32" s="52"/>
      <c r="V32" s="52"/>
      <c r="W32" s="47" t="str">
        <f t="shared" si="5"/>
        <v/>
      </c>
      <c r="X32" s="44" t="str">
        <f t="shared" si="6"/>
        <v/>
      </c>
      <c r="Y32" s="51"/>
      <c r="Z32" s="51"/>
      <c r="AA32" s="51"/>
      <c r="AB32" s="55"/>
      <c r="AC32" s="50"/>
      <c r="AD32" s="50"/>
      <c r="AE32" s="56"/>
      <c r="AF32" s="56"/>
    </row>
    <row r="33" spans="2:32" ht="15.75" customHeight="1" x14ac:dyDescent="0.25">
      <c r="B33" s="40"/>
      <c r="C33" s="41"/>
      <c r="D33" s="41"/>
      <c r="E33" s="41"/>
      <c r="F33" s="40"/>
      <c r="G33" s="40"/>
      <c r="H33" s="40"/>
      <c r="I33" s="41"/>
      <c r="J33" s="42"/>
      <c r="K33" s="42"/>
      <c r="L33" s="43"/>
      <c r="M33" s="43"/>
      <c r="N33" s="44" t="str">
        <f t="shared" si="0"/>
        <v/>
      </c>
      <c r="O33" s="43"/>
      <c r="P33" s="45"/>
      <c r="Q33" s="44" t="str">
        <f t="shared" si="1"/>
        <v/>
      </c>
      <c r="R33" s="44" t="str">
        <f t="shared" si="2"/>
        <v/>
      </c>
      <c r="S33" s="46" t="str">
        <f t="shared" si="3"/>
        <v/>
      </c>
      <c r="T33" s="46" t="str">
        <f t="shared" si="4"/>
        <v/>
      </c>
      <c r="U33" s="42"/>
      <c r="V33" s="42"/>
      <c r="W33" s="47" t="str">
        <f t="shared" si="5"/>
        <v/>
      </c>
      <c r="X33" s="44" t="str">
        <f t="shared" si="6"/>
        <v/>
      </c>
      <c r="Y33" s="41"/>
      <c r="Z33" s="41"/>
      <c r="AA33" s="41"/>
      <c r="AB33" s="48"/>
      <c r="AC33" s="40"/>
      <c r="AD33" s="40"/>
      <c r="AE33" s="49"/>
      <c r="AF33" s="49"/>
    </row>
    <row r="34" spans="2:32" ht="15.75" customHeight="1" x14ac:dyDescent="0.25">
      <c r="B34" s="50"/>
      <c r="C34" s="51"/>
      <c r="D34" s="51"/>
      <c r="E34" s="51"/>
      <c r="F34" s="50"/>
      <c r="G34" s="50"/>
      <c r="H34" s="50"/>
      <c r="I34" s="51"/>
      <c r="J34" s="52"/>
      <c r="K34" s="52"/>
      <c r="L34" s="53"/>
      <c r="M34" s="53"/>
      <c r="N34" s="44" t="str">
        <f t="shared" si="0"/>
        <v/>
      </c>
      <c r="O34" s="53"/>
      <c r="P34" s="54"/>
      <c r="Q34" s="44" t="str">
        <f t="shared" si="1"/>
        <v/>
      </c>
      <c r="R34" s="44" t="str">
        <f t="shared" si="2"/>
        <v/>
      </c>
      <c r="S34" s="46" t="str">
        <f t="shared" si="3"/>
        <v/>
      </c>
      <c r="T34" s="46" t="str">
        <f t="shared" si="4"/>
        <v/>
      </c>
      <c r="U34" s="52"/>
      <c r="V34" s="52"/>
      <c r="W34" s="47" t="str">
        <f t="shared" si="5"/>
        <v/>
      </c>
      <c r="X34" s="44" t="str">
        <f t="shared" si="6"/>
        <v/>
      </c>
      <c r="Y34" s="51"/>
      <c r="Z34" s="51"/>
      <c r="AA34" s="51"/>
      <c r="AB34" s="55"/>
      <c r="AC34" s="50"/>
      <c r="AD34" s="50"/>
      <c r="AE34" s="56"/>
      <c r="AF34" s="56"/>
    </row>
    <row r="35" spans="2:32" ht="15.75" customHeight="1" x14ac:dyDescent="0.25">
      <c r="B35" s="40"/>
      <c r="C35" s="41"/>
      <c r="D35" s="41"/>
      <c r="E35" s="41"/>
      <c r="F35" s="40"/>
      <c r="G35" s="40"/>
      <c r="H35" s="40"/>
      <c r="I35" s="41"/>
      <c r="J35" s="42"/>
      <c r="K35" s="42"/>
      <c r="L35" s="43"/>
      <c r="M35" s="43"/>
      <c r="N35" s="44" t="str">
        <f t="shared" si="0"/>
        <v/>
      </c>
      <c r="O35" s="43"/>
      <c r="P35" s="45"/>
      <c r="Q35" s="44" t="str">
        <f t="shared" si="1"/>
        <v/>
      </c>
      <c r="R35" s="44" t="str">
        <f t="shared" si="2"/>
        <v/>
      </c>
      <c r="S35" s="46" t="str">
        <f t="shared" si="3"/>
        <v/>
      </c>
      <c r="T35" s="46" t="str">
        <f t="shared" si="4"/>
        <v/>
      </c>
      <c r="U35" s="42"/>
      <c r="V35" s="42"/>
      <c r="W35" s="47" t="str">
        <f t="shared" si="5"/>
        <v/>
      </c>
      <c r="X35" s="44" t="str">
        <f t="shared" si="6"/>
        <v/>
      </c>
      <c r="Y35" s="41"/>
      <c r="Z35" s="41"/>
      <c r="AA35" s="41"/>
      <c r="AB35" s="48"/>
      <c r="AC35" s="40"/>
      <c r="AD35" s="40"/>
      <c r="AE35" s="49"/>
      <c r="AF35" s="49"/>
    </row>
    <row r="36" spans="2:32" ht="15.75" customHeight="1" x14ac:dyDescent="0.25">
      <c r="B36" s="50"/>
      <c r="C36" s="51"/>
      <c r="D36" s="51"/>
      <c r="E36" s="51"/>
      <c r="F36" s="50"/>
      <c r="G36" s="50"/>
      <c r="H36" s="50"/>
      <c r="I36" s="51"/>
      <c r="J36" s="52"/>
      <c r="K36" s="52"/>
      <c r="L36" s="53"/>
      <c r="M36" s="53"/>
      <c r="N36" s="44" t="str">
        <f t="shared" si="0"/>
        <v/>
      </c>
      <c r="O36" s="53"/>
      <c r="P36" s="54"/>
      <c r="Q36" s="44" t="str">
        <f t="shared" si="1"/>
        <v/>
      </c>
      <c r="R36" s="44" t="str">
        <f t="shared" si="2"/>
        <v/>
      </c>
      <c r="S36" s="46" t="str">
        <f t="shared" si="3"/>
        <v/>
      </c>
      <c r="T36" s="46" t="str">
        <f t="shared" si="4"/>
        <v/>
      </c>
      <c r="U36" s="52"/>
      <c r="V36" s="52"/>
      <c r="W36" s="47" t="str">
        <f t="shared" si="5"/>
        <v/>
      </c>
      <c r="X36" s="44" t="str">
        <f t="shared" si="6"/>
        <v/>
      </c>
      <c r="Y36" s="51"/>
      <c r="Z36" s="51"/>
      <c r="AA36" s="51"/>
      <c r="AB36" s="55"/>
      <c r="AC36" s="50"/>
      <c r="AD36" s="50"/>
      <c r="AE36" s="56"/>
      <c r="AF36" s="56"/>
    </row>
    <row r="37" spans="2:32" ht="15.75" customHeight="1" x14ac:dyDescent="0.25">
      <c r="B37" s="40"/>
      <c r="C37" s="41"/>
      <c r="D37" s="41"/>
      <c r="E37" s="41"/>
      <c r="F37" s="40"/>
      <c r="G37" s="40"/>
      <c r="H37" s="40"/>
      <c r="I37" s="41"/>
      <c r="J37" s="42"/>
      <c r="K37" s="42"/>
      <c r="L37" s="43"/>
      <c r="M37" s="43"/>
      <c r="N37" s="44" t="str">
        <f t="shared" si="0"/>
        <v/>
      </c>
      <c r="O37" s="43"/>
      <c r="P37" s="45"/>
      <c r="Q37" s="44" t="str">
        <f t="shared" si="1"/>
        <v/>
      </c>
      <c r="R37" s="44" t="str">
        <f t="shared" si="2"/>
        <v/>
      </c>
      <c r="S37" s="46" t="str">
        <f t="shared" si="3"/>
        <v/>
      </c>
      <c r="T37" s="46" t="str">
        <f t="shared" si="4"/>
        <v/>
      </c>
      <c r="U37" s="42"/>
      <c r="V37" s="42"/>
      <c r="W37" s="47" t="str">
        <f t="shared" si="5"/>
        <v/>
      </c>
      <c r="X37" s="44" t="str">
        <f t="shared" si="6"/>
        <v/>
      </c>
      <c r="Y37" s="41"/>
      <c r="Z37" s="41"/>
      <c r="AA37" s="41"/>
      <c r="AB37" s="48"/>
      <c r="AC37" s="40"/>
      <c r="AD37" s="40"/>
      <c r="AE37" s="49"/>
      <c r="AF37" s="49"/>
    </row>
    <row r="38" spans="2:32" ht="15.75" customHeight="1" x14ac:dyDescent="0.25">
      <c r="B38" s="50"/>
      <c r="C38" s="51"/>
      <c r="D38" s="51"/>
      <c r="E38" s="51"/>
      <c r="F38" s="50"/>
      <c r="G38" s="50"/>
      <c r="H38" s="50"/>
      <c r="I38" s="51"/>
      <c r="J38" s="52"/>
      <c r="K38" s="52"/>
      <c r="L38" s="53"/>
      <c r="M38" s="53"/>
      <c r="N38" s="44" t="str">
        <f t="shared" si="0"/>
        <v/>
      </c>
      <c r="O38" s="53"/>
      <c r="P38" s="54"/>
      <c r="Q38" s="44" t="str">
        <f t="shared" si="1"/>
        <v/>
      </c>
      <c r="R38" s="44" t="str">
        <f t="shared" si="2"/>
        <v/>
      </c>
      <c r="S38" s="46" t="str">
        <f t="shared" si="3"/>
        <v/>
      </c>
      <c r="T38" s="46" t="str">
        <f t="shared" si="4"/>
        <v/>
      </c>
      <c r="U38" s="52"/>
      <c r="V38" s="52"/>
      <c r="W38" s="47" t="str">
        <f t="shared" si="5"/>
        <v/>
      </c>
      <c r="X38" s="44" t="str">
        <f t="shared" si="6"/>
        <v/>
      </c>
      <c r="Y38" s="51"/>
      <c r="Z38" s="51"/>
      <c r="AA38" s="51"/>
      <c r="AB38" s="55"/>
      <c r="AC38" s="50"/>
      <c r="AD38" s="50"/>
      <c r="AE38" s="56"/>
      <c r="AF38" s="56"/>
    </row>
    <row r="39" spans="2:32" ht="15.75" customHeight="1" x14ac:dyDescent="0.25">
      <c r="B39" s="40"/>
      <c r="C39" s="41"/>
      <c r="D39" s="41"/>
      <c r="E39" s="41"/>
      <c r="F39" s="40"/>
      <c r="G39" s="40"/>
      <c r="H39" s="40"/>
      <c r="I39" s="41"/>
      <c r="J39" s="42"/>
      <c r="K39" s="42"/>
      <c r="L39" s="43"/>
      <c r="M39" s="43"/>
      <c r="N39" s="44" t="str">
        <f t="shared" si="0"/>
        <v/>
      </c>
      <c r="O39" s="43"/>
      <c r="P39" s="45"/>
      <c r="Q39" s="44" t="str">
        <f t="shared" si="1"/>
        <v/>
      </c>
      <c r="R39" s="44" t="str">
        <f t="shared" si="2"/>
        <v/>
      </c>
      <c r="S39" s="46" t="str">
        <f t="shared" si="3"/>
        <v/>
      </c>
      <c r="T39" s="46" t="str">
        <f t="shared" si="4"/>
        <v/>
      </c>
      <c r="U39" s="42"/>
      <c r="V39" s="42"/>
      <c r="W39" s="47" t="str">
        <f t="shared" si="5"/>
        <v/>
      </c>
      <c r="X39" s="44" t="str">
        <f t="shared" si="6"/>
        <v/>
      </c>
      <c r="Y39" s="41"/>
      <c r="Z39" s="41"/>
      <c r="AA39" s="41"/>
      <c r="AB39" s="48"/>
      <c r="AC39" s="40"/>
      <c r="AD39" s="40"/>
      <c r="AE39" s="49"/>
      <c r="AF39" s="49"/>
    </row>
    <row r="40" spans="2:32" ht="15.75" customHeight="1" x14ac:dyDescent="0.25">
      <c r="B40" s="50"/>
      <c r="C40" s="51"/>
      <c r="D40" s="51"/>
      <c r="E40" s="51"/>
      <c r="F40" s="50"/>
      <c r="G40" s="50"/>
      <c r="H40" s="50"/>
      <c r="I40" s="51"/>
      <c r="J40" s="52"/>
      <c r="K40" s="52"/>
      <c r="L40" s="53"/>
      <c r="M40" s="53"/>
      <c r="N40" s="44" t="str">
        <f t="shared" si="0"/>
        <v/>
      </c>
      <c r="O40" s="53"/>
      <c r="P40" s="54"/>
      <c r="Q40" s="44" t="str">
        <f t="shared" si="1"/>
        <v/>
      </c>
      <c r="R40" s="44" t="str">
        <f t="shared" si="2"/>
        <v/>
      </c>
      <c r="S40" s="46" t="str">
        <f t="shared" si="3"/>
        <v/>
      </c>
      <c r="T40" s="46" t="str">
        <f t="shared" si="4"/>
        <v/>
      </c>
      <c r="U40" s="52"/>
      <c r="V40" s="52"/>
      <c r="W40" s="47" t="str">
        <f t="shared" si="5"/>
        <v/>
      </c>
      <c r="X40" s="44" t="str">
        <f t="shared" si="6"/>
        <v/>
      </c>
      <c r="Y40" s="51"/>
      <c r="Z40" s="51"/>
      <c r="AA40" s="51"/>
      <c r="AB40" s="55"/>
      <c r="AC40" s="50"/>
      <c r="AD40" s="50"/>
      <c r="AE40" s="56"/>
      <c r="AF40" s="56"/>
    </row>
    <row r="41" spans="2:32" ht="18" customHeight="1" x14ac:dyDescent="0.25">
      <c r="B41" s="97" t="s">
        <v>202</v>
      </c>
      <c r="C41" s="97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9">
        <f>IFERROR(AVERAGE(S5:S40),"")</f>
        <v>1.5660085507138444</v>
      </c>
      <c r="T41" s="59">
        <f>IFERROR(AVERAGE(T5:T40),"")</f>
        <v>0.60245165208755425</v>
      </c>
      <c r="U41" s="60">
        <f>SUM(U5:U40)</f>
        <v>294</v>
      </c>
      <c r="V41" s="61"/>
      <c r="W41" s="61" t="str">
        <f>COUNTIF(W5:W40,"Rupture")&amp;" R · "&amp;COUNTIF(W5:W40,"Faible")&amp;" F"</f>
        <v>1 R · 4 F</v>
      </c>
      <c r="X41" s="62">
        <f>SUM(X5:X40)</f>
        <v>2849.1</v>
      </c>
      <c r="Y41" s="58"/>
      <c r="Z41" s="58"/>
      <c r="AA41" s="58"/>
      <c r="AB41" s="58"/>
      <c r="AC41" s="58"/>
      <c r="AD41" s="58"/>
      <c r="AE41" s="58"/>
      <c r="AF41" s="63"/>
    </row>
  </sheetData>
  <mergeCells count="4">
    <mergeCell ref="B2:H2"/>
    <mergeCell ref="I2:N2"/>
    <mergeCell ref="B3:AF3"/>
    <mergeCell ref="B41:C41"/>
  </mergeCells>
  <conditionalFormatting sqref="H5:H40">
    <cfRule type="cellIs" dxfId="6" priority="5" operator="equal">
      <formula>"Actif"</formula>
    </cfRule>
    <cfRule type="cellIs" dxfId="5" priority="6" operator="equal">
      <formula>"Nouveau"</formula>
    </cfRule>
    <cfRule type="cellIs" dxfId="4" priority="7" operator="equal">
      <formula>"En rupture"</formula>
    </cfRule>
    <cfRule type="cellIs" dxfId="3" priority="8" operator="equal">
      <formula>"Fin de série"</formula>
    </cfRule>
  </conditionalFormatting>
  <conditionalFormatting sqref="W5:W40">
    <cfRule type="cellIs" dxfId="2" priority="2" operator="equal">
      <formula>"OK"</formula>
    </cfRule>
    <cfRule type="cellIs" dxfId="1" priority="3" operator="equal">
      <formula>"Faible"</formula>
    </cfRule>
    <cfRule type="cellIs" dxfId="0" priority="4" operator="equal">
      <formula>"Rupture"</formula>
    </cfRule>
  </conditionalFormatting>
  <dataValidations count="5">
    <dataValidation type="list" allowBlank="1" sqref="E5:E40" xr:uid="{00000000-0002-0000-0100-000000000000}">
      <formula1>Lst_Familles</formula1>
      <formula2>0</formula2>
    </dataValidation>
    <dataValidation type="list" allowBlank="1" sqref="F5:F40" xr:uid="{00000000-0002-0000-0100-000001000000}">
      <formula1>Lst_Unites</formula1>
      <formula2>0</formula2>
    </dataValidation>
    <dataValidation type="list" allowBlank="1" sqref="H5:H40" xr:uid="{00000000-0002-0000-0100-000002000000}">
      <formula1>Lst_StatutP</formula1>
      <formula2>0</formula2>
    </dataValidation>
    <dataValidation type="list" allowBlank="1" sqref="I5:I40" xr:uid="{00000000-0002-0000-0100-000003000000}">
      <formula1>Lst_Fourn</formula1>
      <formula2>0</formula2>
    </dataValidation>
    <dataValidation type="list" allowBlank="1" sqref="P5:P40" xr:uid="{00000000-0002-0000-0100-000004000000}">
      <formula1>Lst_TVA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8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20" customWidth="1"/>
    <col min="3" max="6" width="12" customWidth="1"/>
    <col min="7" max="7" width="13" customWidth="1"/>
    <col min="8" max="11" width="12" customWidth="1"/>
  </cols>
  <sheetData>
    <row r="1" spans="1:11" ht="7.5" customHeight="1" x14ac:dyDescent="0.25"/>
    <row r="2" spans="1:11" ht="15.75" customHeight="1" x14ac:dyDescent="0.25">
      <c r="A2" s="15"/>
      <c r="B2" s="98" t="s">
        <v>203</v>
      </c>
      <c r="C2" s="98"/>
      <c r="D2" s="98"/>
      <c r="E2" s="98"/>
      <c r="F2" s="98"/>
    </row>
    <row r="3" spans="1:11" ht="33.75" customHeight="1" x14ac:dyDescent="0.25">
      <c r="A3" s="15"/>
      <c r="B3" s="99" t="s">
        <v>204</v>
      </c>
      <c r="C3" s="99"/>
      <c r="D3" s="99"/>
      <c r="E3" s="99"/>
      <c r="F3" s="99"/>
      <c r="G3" s="99"/>
      <c r="H3" s="99"/>
    </row>
    <row r="4" spans="1:11" ht="6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7.5" customHeight="1" x14ac:dyDescent="0.25">
      <c r="A5" s="15"/>
    </row>
    <row r="6" spans="1:11" ht="6" customHeight="1" x14ac:dyDescent="0.25">
      <c r="A6" s="15"/>
      <c r="B6" s="64"/>
      <c r="C6" s="65"/>
      <c r="D6" s="66"/>
      <c r="E6" s="67"/>
      <c r="F6" s="66"/>
      <c r="G6" s="67"/>
      <c r="H6" s="66"/>
      <c r="I6" s="67"/>
      <c r="J6" s="66"/>
      <c r="K6" s="67"/>
    </row>
    <row r="7" spans="1:11" ht="15" customHeight="1" x14ac:dyDescent="0.25">
      <c r="A7" s="15"/>
      <c r="B7" s="100" t="s">
        <v>205</v>
      </c>
      <c r="C7" s="100"/>
      <c r="D7" s="101" t="s">
        <v>206</v>
      </c>
      <c r="E7" s="101"/>
      <c r="F7" s="101" t="s">
        <v>207</v>
      </c>
      <c r="G7" s="101"/>
      <c r="H7" s="101" t="s">
        <v>208</v>
      </c>
      <c r="I7" s="101"/>
      <c r="J7" s="101" t="s">
        <v>209</v>
      </c>
      <c r="K7" s="101"/>
    </row>
    <row r="8" spans="1:11" ht="30" customHeight="1" x14ac:dyDescent="0.25">
      <c r="A8" s="15"/>
      <c r="B8" s="102">
        <f>SUM(Catalogue!$X$5:$X$40)</f>
        <v>2849.1</v>
      </c>
      <c r="C8" s="102"/>
      <c r="D8" s="103">
        <f>COUNTA(Catalogue!$B$5:$B$40)</f>
        <v>14</v>
      </c>
      <c r="E8" s="103"/>
      <c r="F8" s="104">
        <f>IFERROR(AVERAGE(Catalogue!$T$5:$T$40),"")</f>
        <v>0.60245165208755425</v>
      </c>
      <c r="G8" s="104"/>
      <c r="H8" s="103">
        <f>COUNTIF(Catalogue!$W$5:$W$40,"Rupture")+COUNTIF(Catalogue!$W$5:$W$40,"Faible")</f>
        <v>5</v>
      </c>
      <c r="I8" s="103"/>
      <c r="J8" s="103">
        <f>COUNTIF(Catalogue!$W$5:$W$40,"Rupture")</f>
        <v>1</v>
      </c>
      <c r="K8" s="103"/>
    </row>
    <row r="9" spans="1:11" ht="7.5" customHeight="1" x14ac:dyDescent="0.25">
      <c r="A9" s="15"/>
      <c r="B9" s="68"/>
      <c r="C9" s="69"/>
      <c r="D9" s="70"/>
      <c r="E9" s="71"/>
      <c r="F9" s="70"/>
      <c r="G9" s="71"/>
      <c r="H9" s="70"/>
      <c r="I9" s="71"/>
      <c r="J9" s="70"/>
      <c r="K9" s="71"/>
    </row>
    <row r="10" spans="1:11" ht="9.75" customHeight="1" x14ac:dyDescent="0.25">
      <c r="A10" s="15"/>
    </row>
    <row r="11" spans="1:11" x14ac:dyDescent="0.25">
      <c r="A11" s="15"/>
      <c r="B11" s="105" t="s">
        <v>210</v>
      </c>
      <c r="C11" s="105"/>
      <c r="D11" s="105"/>
      <c r="E11" s="105"/>
      <c r="F11" s="105"/>
      <c r="G11" s="105"/>
    </row>
    <row r="12" spans="1:11" ht="21.75" customHeight="1" x14ac:dyDescent="0.25">
      <c r="A12" s="15"/>
      <c r="B12" s="72" t="s">
        <v>44</v>
      </c>
      <c r="C12" s="72" t="s">
        <v>211</v>
      </c>
      <c r="D12" s="72" t="s">
        <v>57</v>
      </c>
      <c r="E12" s="72" t="s">
        <v>212</v>
      </c>
    </row>
    <row r="13" spans="1:11" ht="16.5" customHeight="1" x14ac:dyDescent="0.25">
      <c r="A13" s="15"/>
      <c r="B13" s="73" t="str">
        <f>Paramètres!$B$9</f>
        <v>Mobilier</v>
      </c>
      <c r="C13" s="74">
        <f>COUNTIF(Catalogue!$E$5:$E$40,$B13)</f>
        <v>2</v>
      </c>
      <c r="D13" s="75">
        <f>SUMIF(Catalogue!$E$5:$E$40,$B13,Catalogue!$X$5:$X$40)</f>
        <v>1114.2</v>
      </c>
      <c r="E13" s="76">
        <f>IFERROR(AVERAGEIF(Catalogue!$E$5:$E$40,$B13,Catalogue!$T$5:$T$40),"")</f>
        <v>0.52098818888167231</v>
      </c>
    </row>
    <row r="14" spans="1:11" ht="16.5" customHeight="1" x14ac:dyDescent="0.25">
      <c r="A14" s="15"/>
      <c r="B14" s="77" t="str">
        <f>Paramètres!$B$10</f>
        <v>Éclairage</v>
      </c>
      <c r="C14" s="78">
        <f>COUNTIF(Catalogue!$E$5:$E$40,$B14)</f>
        <v>1</v>
      </c>
      <c r="D14" s="79">
        <f>SUMIF(Catalogue!$E$5:$E$40,$B14,Catalogue!$X$5:$X$40)</f>
        <v>500</v>
      </c>
      <c r="E14" s="80">
        <f>IFERROR(AVERAGEIF(Catalogue!$E$5:$E$40,$B14,Catalogue!$T$5:$T$40),"")</f>
        <v>0.59885386819484243</v>
      </c>
    </row>
    <row r="15" spans="1:11" ht="16.5" customHeight="1" x14ac:dyDescent="0.25">
      <c r="A15" s="15"/>
      <c r="B15" s="73" t="str">
        <f>Paramètres!$B$11</f>
        <v>Bagagerie</v>
      </c>
      <c r="C15" s="74">
        <f>COUNTIF(Catalogue!$E$5:$E$40,$B15)</f>
        <v>1</v>
      </c>
      <c r="D15" s="75">
        <f>SUMIF(Catalogue!$E$5:$E$40,$B15,Catalogue!$X$5:$X$40)</f>
        <v>59.699999999999996</v>
      </c>
      <c r="E15" s="76">
        <f>IFERROR(AVERAGEIF(Catalogue!$E$5:$E$40,$B15,Catalogue!$T$5:$T$40),"")</f>
        <v>0.56112224448897796</v>
      </c>
    </row>
    <row r="16" spans="1:11" ht="16.5" customHeight="1" x14ac:dyDescent="0.25">
      <c r="A16" s="15"/>
      <c r="B16" s="77" t="str">
        <f>Paramètres!$B$12</f>
        <v>Hydratation</v>
      </c>
      <c r="C16" s="78">
        <f>COUNTIF(Catalogue!$E$5:$E$40,$B16)</f>
        <v>2</v>
      </c>
      <c r="D16" s="79">
        <f>SUMIF(Catalogue!$E$5:$E$40,$B16,Catalogue!$X$5:$X$40)</f>
        <v>30</v>
      </c>
      <c r="E16" s="80">
        <f>IFERROR(AVERAGEIF(Catalogue!$E$5:$E$40,$B16,Catalogue!$T$5:$T$40),"")</f>
        <v>0.61726440421284501</v>
      </c>
    </row>
    <row r="17" spans="1:11" ht="16.5" customHeight="1" x14ac:dyDescent="0.25">
      <c r="A17" s="15"/>
      <c r="B17" s="73" t="str">
        <f>Paramètres!$B$13</f>
        <v>Audio</v>
      </c>
      <c r="C17" s="74">
        <f>COUNTIF(Catalogue!$E$5:$E$40,$B17)</f>
        <v>2</v>
      </c>
      <c r="D17" s="75">
        <f>SUMIF(Catalogue!$E$5:$E$40,$B17,Catalogue!$X$5:$X$40)</f>
        <v>401</v>
      </c>
      <c r="E17" s="76">
        <f>IFERROR(AVERAGEIF(Catalogue!$E$5:$E$40,$B17,Catalogue!$T$5:$T$40),"")</f>
        <v>0.56289600405508144</v>
      </c>
    </row>
    <row r="18" spans="1:11" ht="16.5" customHeight="1" x14ac:dyDescent="0.25">
      <c r="A18" s="15"/>
      <c r="B18" s="77" t="str">
        <f>Paramètres!$B$14</f>
        <v>Papeterie</v>
      </c>
      <c r="C18" s="78">
        <f>COUNTIF(Catalogue!$E$5:$E$40,$B18)</f>
        <v>1</v>
      </c>
      <c r="D18" s="79">
        <f>SUMIF(Catalogue!$E$5:$E$40,$B18,Catalogue!$X$5:$X$40)</f>
        <v>288</v>
      </c>
      <c r="E18" s="80">
        <f>IFERROR(AVERAGEIF(Catalogue!$E$5:$E$40,$B18,Catalogue!$T$5:$T$40),"")</f>
        <v>0.65822784810126589</v>
      </c>
    </row>
    <row r="19" spans="1:11" ht="16.5" customHeight="1" x14ac:dyDescent="0.25">
      <c r="A19" s="15"/>
      <c r="B19" s="73" t="str">
        <f>Paramètres!$B$15</f>
        <v>Accessoires</v>
      </c>
      <c r="C19" s="74">
        <f>COUNTIF(Catalogue!$E$5:$E$40,$B19)</f>
        <v>3</v>
      </c>
      <c r="D19" s="75">
        <f>SUMIF(Catalogue!$E$5:$E$40,$B19,Catalogue!$X$5:$X$40)</f>
        <v>259.7</v>
      </c>
      <c r="E19" s="76">
        <f>IFERROR(AVERAGEIF(Catalogue!$E$5:$E$40,$B19,Catalogue!$T$5:$T$40),"")</f>
        <v>0.66757222780444836</v>
      </c>
    </row>
    <row r="20" spans="1:11" ht="16.5" customHeight="1" x14ac:dyDescent="0.25">
      <c r="A20" s="15"/>
      <c r="B20" s="77" t="str">
        <f>Paramètres!$B$16</f>
        <v>Maison</v>
      </c>
      <c r="C20" s="78">
        <f>COUNTIF(Catalogue!$E$5:$E$40,$B20)</f>
        <v>2</v>
      </c>
      <c r="D20" s="79">
        <f>SUMIF(Catalogue!$E$5:$E$40,$B20,Catalogue!$X$5:$X$40)</f>
        <v>196.5</v>
      </c>
      <c r="E20" s="80">
        <f>IFERROR(AVERAGEIF(Catalogue!$E$5:$E$40,$B20,Catalogue!$T$5:$T$40),"")</f>
        <v>0.60555264536406495</v>
      </c>
    </row>
    <row r="21" spans="1:11" ht="18" customHeight="1" x14ac:dyDescent="0.25">
      <c r="A21" s="15"/>
      <c r="B21" s="57" t="s">
        <v>213</v>
      </c>
      <c r="C21" s="60">
        <f>SUM(C13:C20)</f>
        <v>14</v>
      </c>
      <c r="D21" s="81">
        <f>SUM(D13:D20)</f>
        <v>2849.1</v>
      </c>
      <c r="E21" s="82">
        <f>IFERROR(AVERAGE(Catalogue!$T$5:$T$40),"")</f>
        <v>0.60245165208755425</v>
      </c>
    </row>
    <row r="22" spans="1:11" x14ac:dyDescent="0.25">
      <c r="A22" s="15"/>
    </row>
    <row r="23" spans="1:11" x14ac:dyDescent="0.25">
      <c r="A23" s="15"/>
      <c r="B23" s="105" t="s">
        <v>214</v>
      </c>
      <c r="C23" s="105"/>
      <c r="D23" s="105"/>
      <c r="E23" s="105"/>
    </row>
    <row r="24" spans="1:11" ht="18.75" customHeight="1" x14ac:dyDescent="0.25">
      <c r="A24" s="15"/>
      <c r="B24" s="106" t="s">
        <v>215</v>
      </c>
      <c r="C24" s="106"/>
      <c r="D24" s="106"/>
      <c r="E24" s="83">
        <f>COUNTIF(Catalogue!$W$5:$W$40,"OK")</f>
        <v>9</v>
      </c>
    </row>
    <row r="25" spans="1:11" ht="18.75" customHeight="1" x14ac:dyDescent="0.25">
      <c r="A25" s="15"/>
      <c r="B25" s="107" t="s">
        <v>216</v>
      </c>
      <c r="C25" s="107"/>
      <c r="D25" s="107"/>
      <c r="E25" s="84">
        <f>COUNTIF(Catalogue!$W$5:$W$40,"Faible")</f>
        <v>4</v>
      </c>
    </row>
    <row r="26" spans="1:11" ht="18.75" customHeight="1" x14ac:dyDescent="0.25">
      <c r="A26" s="15"/>
      <c r="B26" s="106" t="s">
        <v>217</v>
      </c>
      <c r="C26" s="106"/>
      <c r="D26" s="106"/>
      <c r="E26" s="85">
        <f>COUNTIF(Catalogue!$W$5:$W$40,"Rupture")</f>
        <v>1</v>
      </c>
    </row>
    <row r="27" spans="1:11" x14ac:dyDescent="0.25">
      <c r="A27" s="15"/>
    </row>
    <row r="28" spans="1:11" x14ac:dyDescent="0.25">
      <c r="A28" s="15"/>
      <c r="B28" s="108" t="s">
        <v>218</v>
      </c>
      <c r="C28" s="108"/>
      <c r="D28" s="108"/>
      <c r="E28" s="108"/>
      <c r="F28" s="108"/>
      <c r="G28" s="108"/>
      <c r="H28" s="108"/>
      <c r="I28" s="108"/>
      <c r="J28" s="108"/>
      <c r="K28" s="108"/>
    </row>
  </sheetData>
  <mergeCells count="18">
    <mergeCell ref="B28:K28"/>
    <mergeCell ref="B11:G11"/>
    <mergeCell ref="B23:E23"/>
    <mergeCell ref="B24:D24"/>
    <mergeCell ref="B25:D25"/>
    <mergeCell ref="B26:D26"/>
    <mergeCell ref="J7:K7"/>
    <mergeCell ref="B8:C8"/>
    <mergeCell ref="D8:E8"/>
    <mergeCell ref="F8:G8"/>
    <mergeCell ref="H8:I8"/>
    <mergeCell ref="J8:K8"/>
    <mergeCell ref="B2:F2"/>
    <mergeCell ref="B3:H3"/>
    <mergeCell ref="B7:C7"/>
    <mergeCell ref="D7:E7"/>
    <mergeCell ref="F7:G7"/>
    <mergeCell ref="H7:I7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6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18" customWidth="1"/>
    <col min="3" max="3" width="14" customWidth="1"/>
    <col min="4" max="4" width="12" customWidth="1"/>
    <col min="5" max="5" width="20" customWidth="1"/>
    <col min="6" max="6" width="14" customWidth="1"/>
  </cols>
  <sheetData>
    <row r="1" spans="1:6" ht="7.5" customHeight="1" x14ac:dyDescent="0.25"/>
    <row r="2" spans="1:6" ht="15.75" customHeight="1" x14ac:dyDescent="0.25">
      <c r="A2" s="15"/>
      <c r="B2" s="98" t="s">
        <v>219</v>
      </c>
      <c r="C2" s="98"/>
      <c r="D2" s="98"/>
      <c r="E2" s="98"/>
      <c r="F2" s="98"/>
    </row>
    <row r="3" spans="1:6" ht="33.75" customHeight="1" x14ac:dyDescent="0.25">
      <c r="A3" s="15"/>
      <c r="B3" s="99" t="s">
        <v>220</v>
      </c>
      <c r="C3" s="99"/>
      <c r="D3" s="99"/>
      <c r="E3" s="99"/>
      <c r="F3" s="99"/>
    </row>
    <row r="4" spans="1:6" ht="6" customHeight="1" x14ac:dyDescent="0.25">
      <c r="A4" s="15"/>
      <c r="B4" s="16"/>
      <c r="C4" s="16"/>
      <c r="D4" s="16"/>
      <c r="E4" s="16"/>
      <c r="F4" s="16"/>
    </row>
    <row r="5" spans="1:6" ht="7.5" customHeight="1" x14ac:dyDescent="0.25">
      <c r="A5" s="15"/>
    </row>
    <row r="6" spans="1:6" x14ac:dyDescent="0.25">
      <c r="A6" s="15"/>
      <c r="B6" s="109" t="s">
        <v>221</v>
      </c>
      <c r="C6" s="109"/>
      <c r="D6" s="109"/>
      <c r="E6" s="109"/>
      <c r="F6" s="109"/>
    </row>
    <row r="7" spans="1:6" ht="6" customHeight="1" x14ac:dyDescent="0.25">
      <c r="A7" s="15"/>
    </row>
    <row r="8" spans="1:6" x14ac:dyDescent="0.25">
      <c r="A8" s="15"/>
      <c r="B8" s="72" t="s">
        <v>222</v>
      </c>
      <c r="C8" s="72" t="s">
        <v>223</v>
      </c>
      <c r="D8" s="72" t="s">
        <v>224</v>
      </c>
      <c r="E8" s="72" t="s">
        <v>225</v>
      </c>
      <c r="F8" s="72" t="s">
        <v>226</v>
      </c>
    </row>
    <row r="9" spans="1:6" x14ac:dyDescent="0.25">
      <c r="A9" s="15"/>
      <c r="B9" s="73" t="s">
        <v>63</v>
      </c>
      <c r="C9" s="73" t="s">
        <v>64</v>
      </c>
      <c r="D9" s="76">
        <v>0.2</v>
      </c>
      <c r="E9" s="73" t="s">
        <v>67</v>
      </c>
      <c r="F9" s="73" t="s">
        <v>66</v>
      </c>
    </row>
    <row r="10" spans="1:6" x14ac:dyDescent="0.25">
      <c r="A10" s="15"/>
      <c r="B10" s="77" t="s">
        <v>78</v>
      </c>
      <c r="C10" s="77" t="s">
        <v>187</v>
      </c>
      <c r="D10" s="80">
        <v>0.1</v>
      </c>
      <c r="E10" s="77" t="s">
        <v>80</v>
      </c>
      <c r="F10" s="77" t="s">
        <v>92</v>
      </c>
    </row>
    <row r="11" spans="1:6" x14ac:dyDescent="0.25">
      <c r="A11" s="15"/>
      <c r="B11" s="73" t="s">
        <v>90</v>
      </c>
      <c r="C11" s="73" t="s">
        <v>227</v>
      </c>
      <c r="D11" s="76">
        <v>5.5E-2</v>
      </c>
      <c r="E11" s="73" t="s">
        <v>93</v>
      </c>
      <c r="F11" s="73" t="s">
        <v>217</v>
      </c>
    </row>
    <row r="12" spans="1:6" x14ac:dyDescent="0.25">
      <c r="A12" s="15"/>
      <c r="B12" s="77" t="s">
        <v>103</v>
      </c>
      <c r="C12" s="77" t="s">
        <v>228</v>
      </c>
      <c r="D12" s="80">
        <v>2.1000000000000001E-2</v>
      </c>
      <c r="E12" s="77" t="s">
        <v>102</v>
      </c>
      <c r="F12" s="77" t="s">
        <v>145</v>
      </c>
    </row>
    <row r="13" spans="1:6" x14ac:dyDescent="0.25">
      <c r="A13" s="15"/>
      <c r="B13" s="73" t="s">
        <v>114</v>
      </c>
      <c r="C13" s="73" t="s">
        <v>229</v>
      </c>
      <c r="E13" s="73" t="s">
        <v>116</v>
      </c>
    </row>
    <row r="14" spans="1:6" x14ac:dyDescent="0.25">
      <c r="A14" s="15"/>
      <c r="B14" s="77" t="s">
        <v>125</v>
      </c>
      <c r="C14" s="77" t="s">
        <v>230</v>
      </c>
    </row>
    <row r="15" spans="1:6" x14ac:dyDescent="0.25">
      <c r="A15" s="15"/>
      <c r="B15" s="73" t="s">
        <v>135</v>
      </c>
    </row>
    <row r="16" spans="1:6" x14ac:dyDescent="0.25">
      <c r="A16" s="15"/>
      <c r="B16" s="77" t="s">
        <v>177</v>
      </c>
    </row>
  </sheetData>
  <mergeCells count="3">
    <mergeCell ref="B2:F2"/>
    <mergeCell ref="B3:F3"/>
    <mergeCell ref="B6:F6"/>
  </mergeCells>
  <pageMargins left="0.75" right="0.75" top="1" bottom="1" header="0.511811023622047" footer="0.511811023622047"/>
  <pageSetup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4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4" customWidth="1"/>
    <col min="3" max="3" width="112" customWidth="1"/>
  </cols>
  <sheetData>
    <row r="1" spans="1:3" ht="7.5" customHeight="1" x14ac:dyDescent="0.25"/>
    <row r="2" spans="1:3" ht="15.75" customHeight="1" x14ac:dyDescent="0.25">
      <c r="A2" s="15"/>
      <c r="B2" s="110" t="s">
        <v>231</v>
      </c>
      <c r="C2" s="110"/>
    </row>
    <row r="3" spans="1:3" ht="36" customHeight="1" x14ac:dyDescent="0.25">
      <c r="A3" s="15"/>
      <c r="B3" s="111" t="s">
        <v>232</v>
      </c>
      <c r="C3" s="111"/>
    </row>
    <row r="4" spans="1:3" ht="6" customHeight="1" x14ac:dyDescent="0.25">
      <c r="A4" s="15"/>
      <c r="B4" s="16"/>
      <c r="C4" s="16"/>
    </row>
    <row r="5" spans="1:3" x14ac:dyDescent="0.25">
      <c r="A5" s="15"/>
    </row>
    <row r="6" spans="1:3" ht="51.75" customHeight="1" x14ac:dyDescent="0.25">
      <c r="A6" s="15"/>
      <c r="B6" s="112" t="s">
        <v>233</v>
      </c>
      <c r="C6" s="112"/>
    </row>
    <row r="7" spans="1:3" x14ac:dyDescent="0.25">
      <c r="A7" s="15"/>
    </row>
    <row r="8" spans="1:3" ht="24" customHeight="1" x14ac:dyDescent="0.25">
      <c r="A8" s="15"/>
      <c r="B8" s="113" t="s">
        <v>234</v>
      </c>
      <c r="C8" s="113"/>
    </row>
    <row r="9" spans="1:3" ht="33.75" customHeight="1" x14ac:dyDescent="0.25">
      <c r="A9" s="15"/>
      <c r="B9" s="86" t="s">
        <v>235</v>
      </c>
      <c r="C9" s="87" t="s">
        <v>236</v>
      </c>
    </row>
    <row r="10" spans="1:3" ht="36" customHeight="1" x14ac:dyDescent="0.25">
      <c r="A10" s="15"/>
      <c r="B10" s="86" t="s">
        <v>237</v>
      </c>
      <c r="C10" s="87" t="s">
        <v>238</v>
      </c>
    </row>
    <row r="11" spans="1:3" ht="30" customHeight="1" x14ac:dyDescent="0.25">
      <c r="A11" s="15"/>
      <c r="B11" s="86" t="s">
        <v>239</v>
      </c>
      <c r="C11" s="87" t="s">
        <v>240</v>
      </c>
    </row>
    <row r="12" spans="1:3" ht="37.5" customHeight="1" x14ac:dyDescent="0.25">
      <c r="A12" s="15"/>
      <c r="B12" s="86" t="s">
        <v>241</v>
      </c>
      <c r="C12" s="87" t="s">
        <v>242</v>
      </c>
    </row>
    <row r="13" spans="1:3" ht="33.75" customHeight="1" x14ac:dyDescent="0.25">
      <c r="A13" s="15"/>
      <c r="B13" s="86" t="s">
        <v>243</v>
      </c>
      <c r="C13" s="87" t="s">
        <v>244</v>
      </c>
    </row>
    <row r="14" spans="1:3" x14ac:dyDescent="0.25">
      <c r="A14" s="15"/>
    </row>
    <row r="15" spans="1:3" ht="24" customHeight="1" x14ac:dyDescent="0.25">
      <c r="A15" s="15"/>
      <c r="B15" s="113" t="s">
        <v>245</v>
      </c>
      <c r="C15" s="113"/>
    </row>
    <row r="16" spans="1:3" ht="27.75" customHeight="1" x14ac:dyDescent="0.25">
      <c r="A16" s="15"/>
      <c r="B16" s="112" t="s">
        <v>246</v>
      </c>
      <c r="C16" s="112"/>
    </row>
    <row r="17" spans="1:3" ht="39.75" customHeight="1" x14ac:dyDescent="0.25">
      <c r="A17" s="15"/>
      <c r="B17" s="112" t="s">
        <v>247</v>
      </c>
      <c r="C17" s="112"/>
    </row>
    <row r="18" spans="1:3" ht="27.75" customHeight="1" x14ac:dyDescent="0.25">
      <c r="A18" s="15"/>
      <c r="B18" s="112" t="s">
        <v>248</v>
      </c>
      <c r="C18" s="112"/>
    </row>
    <row r="19" spans="1:3" x14ac:dyDescent="0.25">
      <c r="A19" s="15"/>
    </row>
    <row r="20" spans="1:3" ht="24" customHeight="1" x14ac:dyDescent="0.25">
      <c r="A20" s="15"/>
      <c r="B20" s="113" t="s">
        <v>249</v>
      </c>
      <c r="C20" s="113"/>
    </row>
    <row r="21" spans="1:3" ht="21.75" customHeight="1" x14ac:dyDescent="0.25">
      <c r="A21" s="15"/>
      <c r="B21" s="88"/>
      <c r="C21" s="89" t="s">
        <v>250</v>
      </c>
    </row>
    <row r="22" spans="1:3" ht="21.75" customHeight="1" x14ac:dyDescent="0.25">
      <c r="A22" s="15"/>
      <c r="B22" s="90"/>
      <c r="C22" s="89" t="s">
        <v>251</v>
      </c>
    </row>
    <row r="23" spans="1:3" ht="21.75" customHeight="1" x14ac:dyDescent="0.25">
      <c r="A23" s="15"/>
      <c r="B23" s="91"/>
      <c r="C23" s="89" t="s">
        <v>252</v>
      </c>
    </row>
    <row r="24" spans="1:3" ht="21.75" customHeight="1" x14ac:dyDescent="0.25">
      <c r="A24" s="15"/>
      <c r="B24" s="92"/>
      <c r="C24" s="89" t="s">
        <v>253</v>
      </c>
    </row>
  </sheetData>
  <mergeCells count="9">
    <mergeCell ref="B16:C16"/>
    <mergeCell ref="B17:C17"/>
    <mergeCell ref="B18:C18"/>
    <mergeCell ref="B20:C20"/>
    <mergeCell ref="B2:C2"/>
    <mergeCell ref="B3:C3"/>
    <mergeCell ref="B6:C6"/>
    <mergeCell ref="B8:C8"/>
    <mergeCell ref="B15:C15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11</vt:i4>
      </vt:variant>
    </vt:vector>
  </HeadingPairs>
  <TitlesOfParts>
    <vt:vector size="16" baseType="lpstr">
      <vt:lpstr>Fiche produit</vt:lpstr>
      <vt:lpstr>Catalogue</vt:lpstr>
      <vt:lpstr>Tableau de bord</vt:lpstr>
      <vt:lpstr>Paramètres</vt:lpstr>
      <vt:lpstr>Mode d'emploi</vt:lpstr>
      <vt:lpstr>Catalogue!Druckbereich</vt:lpstr>
      <vt:lpstr>'Fiche produit'!Druckbereich</vt:lpstr>
      <vt:lpstr>'Mode d''emploi'!Druckbereich</vt:lpstr>
      <vt:lpstr>Paramètres!Druckbereich</vt:lpstr>
      <vt:lpstr>'Tableau de bord'!Druckbereich</vt:lpstr>
      <vt:lpstr>Lst_Familles</vt:lpstr>
      <vt:lpstr>Lst_Fourn</vt:lpstr>
      <vt:lpstr>Lst_Refs</vt:lpstr>
      <vt:lpstr>Lst_StatutP</vt:lpstr>
      <vt:lpstr>Lst_TVA</vt:lpstr>
      <vt:lpstr>Lst_Unites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2026-09-26T08:52:52Z</dcterms:created>
  <dcterms:modified xsi:type="dcterms:W3CDTF">2026-09-27T17:30:50Z</dcterms:modified>
  <dc:language>en-US</dc:language>
</cp:coreProperties>
</file>