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AB6E1B45-25C5-487D-B7B5-8F0DA997B376}" xr6:coauthVersionLast="47" xr6:coauthVersionMax="47" xr10:uidLastSave="{00000000-0000-0000-0000-000000000000}"/>
  <bookViews>
    <workbookView xWindow="690" yWindow="690" windowWidth="25500" windowHeight="13500" tabRatio="687" xr2:uid="{00000000-000D-0000-FFFF-FFFF00000000}"/>
  </bookViews>
  <sheets>
    <sheet name="Fiche de contrôle" sheetId="3" r:id="rId1"/>
    <sheet name="Paramètres" sheetId="2" r:id="rId2"/>
    <sheet name="Parc &amp; échéances" sheetId="4" r:id="rId3"/>
    <sheet name="Historique des contrôles" sheetId="5" r:id="rId4"/>
    <sheet name="Tableau de bord" sheetId="6" r:id="rId5"/>
    <sheet name="Mode d'emploi" sheetId="1" r:id="rId6"/>
  </sheets>
  <definedNames>
    <definedName name="_xlnm.Print_Area" localSheetId="0">'Fiche de contrôle'!$B$2:$F$45</definedName>
    <definedName name="_xlnm.Print_Area" localSheetId="3">'Historique des contrôles'!$A$1:$M$44</definedName>
    <definedName name="_xlnm.Print_Area" localSheetId="5">'Mode d''emploi'!$B$2:$C$38</definedName>
    <definedName name="_xlnm.Print_Area" localSheetId="1">Paramètres!$B$2:$H$38</definedName>
    <definedName name="_xlnm.Print_Area" localSheetId="2">'Parc &amp; échéances'!$A$1:$O$24</definedName>
    <definedName name="_xlnm.Print_Area" localSheetId="4">'Tableau de bord'!$B$2:$J$41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" i="6" l="1"/>
  <c r="J11" i="6"/>
  <c r="I11" i="6"/>
  <c r="D11" i="6"/>
  <c r="C10" i="6"/>
  <c r="I6" i="6"/>
  <c r="B6" i="6"/>
  <c r="K14" i="5"/>
  <c r="D14" i="5"/>
  <c r="K13" i="5"/>
  <c r="D13" i="5"/>
  <c r="K12" i="5"/>
  <c r="G6" i="6" s="1"/>
  <c r="D12" i="5"/>
  <c r="K11" i="5"/>
  <c r="D11" i="5"/>
  <c r="K10" i="5"/>
  <c r="D10" i="5"/>
  <c r="K9" i="5"/>
  <c r="D9" i="5"/>
  <c r="K8" i="5"/>
  <c r="D8" i="5"/>
  <c r="K7" i="5"/>
  <c r="D7" i="5"/>
  <c r="K6" i="5"/>
  <c r="D6" i="5"/>
  <c r="K5" i="5"/>
  <c r="D5" i="5"/>
  <c r="R24" i="4"/>
  <c r="Q24" i="4"/>
  <c r="P24" i="4"/>
  <c r="O24" i="4"/>
  <c r="N24" i="4"/>
  <c r="M24" i="4"/>
  <c r="R23" i="4"/>
  <c r="Q23" i="4"/>
  <c r="P23" i="4"/>
  <c r="O23" i="4"/>
  <c r="N23" i="4"/>
  <c r="M23" i="4"/>
  <c r="R22" i="4"/>
  <c r="Q22" i="4"/>
  <c r="P22" i="4"/>
  <c r="O22" i="4"/>
  <c r="N22" i="4"/>
  <c r="M22" i="4"/>
  <c r="Q21" i="4"/>
  <c r="R21" i="4" s="1"/>
  <c r="P21" i="4"/>
  <c r="O21" i="4"/>
  <c r="N21" i="4"/>
  <c r="M21" i="4"/>
  <c r="Q20" i="4"/>
  <c r="R20" i="4" s="1"/>
  <c r="P20" i="4"/>
  <c r="O20" i="4"/>
  <c r="N20" i="4"/>
  <c r="M20" i="4"/>
  <c r="Q19" i="4"/>
  <c r="R19" i="4" s="1"/>
  <c r="P19" i="4"/>
  <c r="O19" i="4"/>
  <c r="N19" i="4"/>
  <c r="M19" i="4"/>
  <c r="Q18" i="4"/>
  <c r="R18" i="4" s="1"/>
  <c r="P18" i="4"/>
  <c r="O18" i="4"/>
  <c r="N18" i="4"/>
  <c r="M18" i="4"/>
  <c r="Q17" i="4"/>
  <c r="R17" i="4" s="1"/>
  <c r="P17" i="4"/>
  <c r="O17" i="4"/>
  <c r="N17" i="4"/>
  <c r="M17" i="4"/>
  <c r="Q16" i="4"/>
  <c r="R16" i="4" s="1"/>
  <c r="P16" i="4"/>
  <c r="O16" i="4"/>
  <c r="N16" i="4"/>
  <c r="M16" i="4"/>
  <c r="Q15" i="4"/>
  <c r="R15" i="4" s="1"/>
  <c r="P15" i="4"/>
  <c r="O15" i="4"/>
  <c r="N15" i="4"/>
  <c r="M15" i="4"/>
  <c r="R14" i="4"/>
  <c r="Q14" i="4"/>
  <c r="P14" i="4"/>
  <c r="O14" i="4"/>
  <c r="N14" i="4"/>
  <c r="M14" i="4"/>
  <c r="R13" i="4"/>
  <c r="Q13" i="4"/>
  <c r="P13" i="4"/>
  <c r="O13" i="4"/>
  <c r="N13" i="4"/>
  <c r="M13" i="4"/>
  <c r="R12" i="4"/>
  <c r="Q12" i="4"/>
  <c r="P12" i="4"/>
  <c r="O12" i="4"/>
  <c r="N12" i="4"/>
  <c r="M12" i="4"/>
  <c r="Q11" i="4"/>
  <c r="R11" i="4" s="1"/>
  <c r="P11" i="4"/>
  <c r="O11" i="4"/>
  <c r="N11" i="4"/>
  <c r="M11" i="4"/>
  <c r="D6" i="6" s="1"/>
  <c r="O10" i="4"/>
  <c r="N10" i="4"/>
  <c r="M10" i="4"/>
  <c r="P10" i="4" s="1"/>
  <c r="Q10" i="4" s="1"/>
  <c r="O9" i="4"/>
  <c r="N9" i="4"/>
  <c r="M9" i="4"/>
  <c r="P9" i="4" s="1"/>
  <c r="Q9" i="4" s="1"/>
  <c r="O8" i="4"/>
  <c r="N8" i="4"/>
  <c r="P8" i="4" s="1"/>
  <c r="Q8" i="4" s="1"/>
  <c r="R8" i="4" s="1"/>
  <c r="M8" i="4"/>
  <c r="O7" i="4"/>
  <c r="H12" i="6" s="1"/>
  <c r="N7" i="4"/>
  <c r="M7" i="4"/>
  <c r="O6" i="4"/>
  <c r="N6" i="4"/>
  <c r="M6" i="4"/>
  <c r="P6" i="4" s="1"/>
  <c r="Q6" i="4" s="1"/>
  <c r="O5" i="4"/>
  <c r="N5" i="4"/>
  <c r="H11" i="6" s="1"/>
  <c r="M5" i="4"/>
  <c r="H10" i="6" s="1"/>
  <c r="C38" i="3"/>
  <c r="C37" i="3"/>
  <c r="E36" i="3"/>
  <c r="C36" i="3"/>
  <c r="E35" i="3"/>
  <c r="C35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4" i="3"/>
  <c r="C24" i="3"/>
  <c r="B24" i="3"/>
  <c r="D23" i="3"/>
  <c r="C23" i="3"/>
  <c r="B23" i="3"/>
  <c r="D22" i="3"/>
  <c r="C22" i="3"/>
  <c r="B22" i="3"/>
  <c r="D21" i="3"/>
  <c r="C21" i="3"/>
  <c r="B21" i="3"/>
  <c r="D20" i="3"/>
  <c r="C20" i="3"/>
  <c r="B20" i="3"/>
  <c r="D13" i="6" s="1"/>
  <c r="D19" i="3"/>
  <c r="C19" i="3"/>
  <c r="B19" i="3"/>
  <c r="D18" i="3"/>
  <c r="C18" i="3"/>
  <c r="B18" i="3"/>
  <c r="D17" i="3"/>
  <c r="C17" i="3"/>
  <c r="B17" i="3"/>
  <c r="C11" i="6" s="1"/>
  <c r="E11" i="6" s="1"/>
  <c r="E9" i="3"/>
  <c r="C9" i="3"/>
  <c r="E8" i="3"/>
  <c r="C8" i="3"/>
  <c r="E7" i="3"/>
  <c r="C7" i="3"/>
  <c r="D4" i="3"/>
  <c r="J12" i="6" l="1"/>
  <c r="C14" i="6"/>
  <c r="E14" i="6" s="1"/>
  <c r="C12" i="6"/>
  <c r="E12" i="6" s="1"/>
  <c r="I12" i="6"/>
  <c r="D10" i="6"/>
  <c r="E10" i="6" s="1"/>
  <c r="D14" i="6"/>
  <c r="P7" i="4"/>
  <c r="Q7" i="4" s="1"/>
  <c r="C13" i="6"/>
  <c r="E13" i="6" s="1"/>
  <c r="P5" i="4"/>
  <c r="Q5" i="4" s="1"/>
  <c r="R5" i="4" s="1"/>
  <c r="I10" i="6"/>
  <c r="J10" i="6"/>
  <c r="R7" i="4" l="1"/>
  <c r="R10" i="4"/>
  <c r="R9" i="4"/>
  <c r="R6" i="4"/>
  <c r="I22" i="6" s="1"/>
  <c r="H18" i="6" l="1"/>
  <c r="I18" i="6"/>
  <c r="B22" i="6"/>
  <c r="H20" i="6"/>
  <c r="G21" i="6"/>
  <c r="E20" i="6"/>
  <c r="I21" i="6"/>
  <c r="G20" i="6"/>
  <c r="D19" i="6"/>
  <c r="B18" i="6"/>
  <c r="C21" i="6"/>
  <c r="E21" i="6"/>
  <c r="D20" i="6"/>
  <c r="C19" i="6"/>
  <c r="C20" i="6"/>
  <c r="H21" i="6"/>
  <c r="I19" i="6"/>
  <c r="B20" i="6"/>
  <c r="G19" i="6"/>
  <c r="C22" i="6"/>
  <c r="H19" i="6"/>
  <c r="E19" i="6"/>
  <c r="D18" i="6"/>
  <c r="G18" i="6"/>
  <c r="B19" i="6"/>
  <c r="I20" i="6"/>
  <c r="D22" i="6"/>
  <c r="C18" i="6"/>
  <c r="E22" i="6"/>
  <c r="B21" i="6"/>
  <c r="G22" i="6"/>
  <c r="E18" i="6"/>
  <c r="H22" i="6"/>
  <c r="D21" i="6"/>
</calcChain>
</file>

<file path=xl/sharedStrings.xml><?xml version="1.0" encoding="utf-8"?>
<sst xmlns="http://schemas.openxmlformats.org/spreadsheetml/2006/main" count="342" uniqueCount="218">
  <si>
    <t>Fiche contrôle état véhicule</t>
  </si>
  <si>
    <t>Modèle de contrôle et de suivi de l'état des véhicules — année 2027</t>
  </si>
  <si>
    <t xml:space="preserve">  À quoi sert ce fichier ?</t>
  </si>
  <si>
    <t>Ce classeur permet de contrôler l'état d'un véhicule de façon standardisée (checklist par catégories, statuts et verdict automatique) et de suivre tout un parc : échéances de contrôle technique, d'assurance et de vidange, historique des contrôles et tableau de bord. Il convient aux flottes d'entreprise, garages, artisans, collectivités et agences de location.</t>
  </si>
  <si>
    <t xml:space="preserve">  Les feuilles du classeur</t>
  </si>
  <si>
    <t>•</t>
  </si>
  <si>
    <t>Paramètres — listes de référence : statuts, catégories, carburants et points de contrôle. À adapter en premier.</t>
  </si>
  <si>
    <t>Fiche de contrôle — le document central : on choisit un véhicule, on remplit la checklist, le verdict se calcule. Imprimable et signable.</t>
  </si>
  <si>
    <t>Parc &amp; échéances — la liste des véhicules avec contrôle technique, assurance et vidange ; les alertes sont automatiques.</t>
  </si>
  <si>
    <t>Historique des contrôles — le journal de tous les contrôles réalisés, avec coûts de réparation.</t>
  </si>
  <si>
    <t>Tableau de bord — indicateurs, anomalies par catégorie, état des échéances et véhicules à surveiller.</t>
  </si>
  <si>
    <t xml:space="preserve">  Comment l'utiliser en 5 étapes</t>
  </si>
  <si>
    <t>1</t>
  </si>
  <si>
    <t>Ouvrez « Paramètres » et adaptez la checklist, les statuts et le seuil d'alerte à votre activité.</t>
  </si>
  <si>
    <t>2</t>
  </si>
  <si>
    <t>Renseignez vos véhicules et leurs échéances dans « Parc &amp; échéances ».</t>
  </si>
  <si>
    <t>3</t>
  </si>
  <si>
    <t>Ouvrez « Fiche de contrôle », choisissez un véhicule et complétez la checklist (statut + commentaire par point).</t>
  </si>
  <si>
    <t>4</t>
  </si>
  <si>
    <t>Imprimez et faites signer la fiche, puis reportez la synthèse dans « Historique des contrôles ».</t>
  </si>
  <si>
    <t>5</t>
  </si>
  <si>
    <t>Suivez l'activité et les priorités dans « Tableau de bord ».</t>
  </si>
  <si>
    <t xml:space="preserve">  Statuts de la checklist</t>
  </si>
  <si>
    <t>Conforme — élément en bon état, rien à signaler.</t>
  </si>
  <si>
    <t>À surveiller — usure ou défaut mineur à suivre au prochain contrôle.</t>
  </si>
  <si>
    <t>Non conforme — anomalie à corriger ; le verdict global bascule en non conforme.</t>
  </si>
  <si>
    <t>N/A — point non applicable à ce véhicule (exclu du taux de conformité).</t>
  </si>
  <si>
    <t xml:space="preserve">  Code couleur des cellules</t>
  </si>
  <si>
    <t>À compléter par vous : cellules de saisie (fond jaune, bordure dorée).</t>
  </si>
  <si>
    <t>Données de référence ou texte libre.</t>
  </si>
  <si>
    <t>Titres, en-têtes et lignes de synthèse.</t>
  </si>
  <si>
    <t xml:space="preserve">  Bon à savoir</t>
  </si>
  <si>
    <t>Les alertes d'échéance (CT, assurance, vidange) se basent sur la date de référence et le seuil d'alerte définis dans « Paramètres ». Réglez la date de référence sur aujourd'hui pour un suivi réel.</t>
  </si>
  <si>
    <t>Chaque véhicule a une référence (V-01, V-02…) : c'est la clé qui relie le parc, la fiche et l'historique.</t>
  </si>
  <si>
    <t>Le montant des réparations et les coûts sont exprimés en euros ; les dates au format JJ/MM/AAAA.</t>
  </si>
  <si>
    <t>Données personnelles : ce fichier peut contenir des immatriculations et des noms (RGPD). Ne conservez que l'utile et préférez des initiales ou un matricule pour le contrôleur.</t>
  </si>
  <si>
    <t>Les données d'exemple (véhicules, contrôles, organisation) sont fictives : remplacez-les par les vôtres.</t>
  </si>
  <si>
    <t>PARAMÈTRES</t>
  </si>
  <si>
    <t>Listes de référence — modifiez uniquement les cellules en fond jaune</t>
  </si>
  <si>
    <t xml:space="preserve">  Organisation &amp; année</t>
  </si>
  <si>
    <t xml:space="preserve">  Carburants &amp; catégories</t>
  </si>
  <si>
    <t>Nom de l'organisation</t>
  </si>
  <si>
    <t>Transports Atlas SARL</t>
  </si>
  <si>
    <t>Carburant</t>
  </si>
  <si>
    <t>Catégorie de contrôle</t>
  </si>
  <si>
    <t>Année de référence</t>
  </si>
  <si>
    <t>Essence</t>
  </si>
  <si>
    <t>Sécurité</t>
  </si>
  <si>
    <t>Devise</t>
  </si>
  <si>
    <t>€</t>
  </si>
  <si>
    <t>Diesel</t>
  </si>
  <si>
    <t>Carrosserie &amp; vitrages</t>
  </si>
  <si>
    <t>Alerte échéance (jours avant)</t>
  </si>
  <si>
    <t>Hybride</t>
  </si>
  <si>
    <t>Habitacle &amp; équipements</t>
  </si>
  <si>
    <t>Date du jour (référence)</t>
  </si>
  <si>
    <t>Électrique</t>
  </si>
  <si>
    <t>Niveaux &amp; fuites</t>
  </si>
  <si>
    <t>Astuce : réglez cette date sur aujourd'hui pour des alertes réalistes.</t>
  </si>
  <si>
    <t>GPL</t>
  </si>
  <si>
    <t>Documents &amp; administratif</t>
  </si>
  <si>
    <t xml:space="preserve">  Statuts de contrôle</t>
  </si>
  <si>
    <t xml:space="preserve">  Points de contrôle types (checklist)</t>
  </si>
  <si>
    <t>Statut</t>
  </si>
  <si>
    <t>Poids (score)</t>
  </si>
  <si>
    <t>Sens</t>
  </si>
  <si>
    <t>Catégorie</t>
  </si>
  <si>
    <t>Point de contrôle</t>
  </si>
  <si>
    <t>Critique ?</t>
  </si>
  <si>
    <t>Conforme</t>
  </si>
  <si>
    <t>OK</t>
  </si>
  <si>
    <t>Pneus (usure, pression)</t>
  </si>
  <si>
    <t>Oui</t>
  </si>
  <si>
    <t>À surveiller</t>
  </si>
  <si>
    <t>Vigilance</t>
  </si>
  <si>
    <t>Freins (pédale, frein à main)</t>
  </si>
  <si>
    <t>Non conforme</t>
  </si>
  <si>
    <t>Anomalie</t>
  </si>
  <si>
    <t>Éclairage &amp; signalisation</t>
  </si>
  <si>
    <t>N/A</t>
  </si>
  <si>
    <t>Non applicable</t>
  </si>
  <si>
    <t>Essuie-glaces &amp; lave-glace</t>
  </si>
  <si>
    <t>Non</t>
  </si>
  <si>
    <t>Ceintures de sécurité</t>
  </si>
  <si>
    <t>Carrosserie (chocs, rayures)</t>
  </si>
  <si>
    <t>Pare-brise &amp; vitres</t>
  </si>
  <si>
    <t>Rétroviseurs</t>
  </si>
  <si>
    <t>Propreté intérieure</t>
  </si>
  <si>
    <t>Tableau de bord &amp; voyants</t>
  </si>
  <si>
    <t>Équipements de sécurité (gilet, triangle)</t>
  </si>
  <si>
    <t>Niveau d'huile moteur</t>
  </si>
  <si>
    <t>Liquide de refroidissement</t>
  </si>
  <si>
    <t>Traces de fuite sous le véhicule</t>
  </si>
  <si>
    <t>Carte grise &amp; assurance à bord</t>
  </si>
  <si>
    <t>Contrôle technique à jour</t>
  </si>
  <si>
    <t>Astuce : la « Fiche de contrôle » reprend automatiquement ces points de contrôle. Ajoutez ou modifiez des lignes ici pour adapter la checklist à votre activité (VUL, poids lourd, électrique…).</t>
  </si>
  <si>
    <t>FICHE DE CONTRÔLE D'ÉTAT DU VÉHICULE</t>
  </si>
  <si>
    <t>Sélectionnez un véhicule, renseignez la checklist — document imprimable en A4</t>
  </si>
  <si>
    <t>Véhicule (réf.) :</t>
  </si>
  <si>
    <t>V-01</t>
  </si>
  <si>
    <t xml:space="preserve">  Informations du véhicule</t>
  </si>
  <si>
    <t>Immatriculation</t>
  </si>
  <si>
    <t>Marque / Modèle</t>
  </si>
  <si>
    <t>Année</t>
  </si>
  <si>
    <t>N° VIN</t>
  </si>
  <si>
    <t>Km actuel</t>
  </si>
  <si>
    <t xml:space="preserve">  Contexte du contrôle</t>
  </si>
  <si>
    <t>Date du contrôle</t>
  </si>
  <si>
    <t>Type</t>
  </si>
  <si>
    <t>Départ</t>
  </si>
  <si>
    <t>Km au contrôle</t>
  </si>
  <si>
    <t>Contrôleur</t>
  </si>
  <si>
    <t>M. Durand</t>
  </si>
  <si>
    <t xml:space="preserve">  Checklist de contrôle</t>
  </si>
  <si>
    <t>Critique</t>
  </si>
  <si>
    <t>Commentaire</t>
  </si>
  <si>
    <t>Balais à changer bientôt</t>
  </si>
  <si>
    <t>Rayure portière avant droite</t>
  </si>
  <si>
    <t>CT à programmer avant échéance</t>
  </si>
  <si>
    <t xml:space="preserve">  Résultat du contrôle</t>
  </si>
  <si>
    <t>Points conformes</t>
  </si>
  <si>
    <t>Non conformes</t>
  </si>
  <si>
    <t>Non applicables</t>
  </si>
  <si>
    <t>Taux de conformité</t>
  </si>
  <si>
    <t>Verdict</t>
  </si>
  <si>
    <t xml:space="preserve">  Visa</t>
  </si>
  <si>
    <t>Signature du contrôleur</t>
  </si>
  <si>
    <t>Signature du conducteur</t>
  </si>
  <si>
    <t>Document daté et signé faisant foi de l'état constaté. Ne conservez que les données utiles (RGPD) : préférez des initiales ou un matricule pour le contrôleur.</t>
  </si>
  <si>
    <t>PARC &amp; ÉCHÉANCES</t>
  </si>
  <si>
    <t>Renseignez vos véhicules et leurs échéances. Les colonnes « État » se calculent automatiquement selon la date de référence et le seuil d'alerte définis dans « Paramètres ».</t>
  </si>
  <si>
    <t>aux</t>
  </si>
  <si>
    <t>Réf.</t>
  </si>
  <si>
    <t>Marque</t>
  </si>
  <si>
    <t>Modèle</t>
  </si>
  <si>
    <t>Vidange faite à (km)</t>
  </si>
  <si>
    <t>Prochaine vidange (km)</t>
  </si>
  <si>
    <t>Contrôle technique</t>
  </si>
  <si>
    <t>Assurance (échéance)</t>
  </si>
  <si>
    <t>État CT</t>
  </si>
  <si>
    <t>État assurance</t>
  </si>
  <si>
    <t>État vidange</t>
  </si>
  <si>
    <t>AB-123-CD</t>
  </si>
  <si>
    <t>Renault</t>
  </si>
  <si>
    <t>Clio</t>
  </si>
  <si>
    <t>VF1RJ000012345678</t>
  </si>
  <si>
    <t>V-02</t>
  </si>
  <si>
    <t>EF-456-GH</t>
  </si>
  <si>
    <t>Peugeot</t>
  </si>
  <si>
    <t>Partner</t>
  </si>
  <si>
    <t>VF3GJ000023456789</t>
  </si>
  <si>
    <t>V-03</t>
  </si>
  <si>
    <t>IJ-789-KL</t>
  </si>
  <si>
    <t>Citroën</t>
  </si>
  <si>
    <t>Berlingo</t>
  </si>
  <si>
    <t>VF7HK000034567890</t>
  </si>
  <si>
    <t>V-04</t>
  </si>
  <si>
    <t>MN-012-OP</t>
  </si>
  <si>
    <t>Kangoo Z.E.</t>
  </si>
  <si>
    <t>VF1KZ000045678901</t>
  </si>
  <si>
    <t>V-05</t>
  </si>
  <si>
    <t>QR-345-ST</t>
  </si>
  <si>
    <t>Toyota</t>
  </si>
  <si>
    <t>Yaris</t>
  </si>
  <si>
    <t>VNKKL000056789012</t>
  </si>
  <si>
    <t>V-06</t>
  </si>
  <si>
    <t>UV-678-WX</t>
  </si>
  <si>
    <t>Ford</t>
  </si>
  <si>
    <t>Transit</t>
  </si>
  <si>
    <t>WF0XXX000067890123</t>
  </si>
  <si>
    <t>HISTORIQUE DES CONTRÔLES</t>
  </si>
  <si>
    <t>Journal de tous les contrôles réalisés. Reportez ici la synthèse de chaque « Fiche de contrôle » pour suivre l'évolution et alimenter le tableau de bord.</t>
  </si>
  <si>
    <t>N°</t>
  </si>
  <si>
    <t>Date</t>
  </si>
  <si>
    <t>Véhicule</t>
  </si>
  <si>
    <t>Km</t>
  </si>
  <si>
    <t>Conf.</t>
  </si>
  <si>
    <t>À surv.</t>
  </si>
  <si>
    <t>Non conf.</t>
  </si>
  <si>
    <t>Taux</t>
  </si>
  <si>
    <t>Coût réparations</t>
  </si>
  <si>
    <t>C-001</t>
  </si>
  <si>
    <t>CONFORME AVEC RÉSERVES</t>
  </si>
  <si>
    <t>C-002</t>
  </si>
  <si>
    <t>Périodique</t>
  </si>
  <si>
    <t>Mme Leroy</t>
  </si>
  <si>
    <t>C-003</t>
  </si>
  <si>
    <t>NON CONFORME — immobiliser / réparer</t>
  </si>
  <si>
    <t>C-004</t>
  </si>
  <si>
    <t>Retour</t>
  </si>
  <si>
    <t>M. Bianchi</t>
  </si>
  <si>
    <t>C-005</t>
  </si>
  <si>
    <t>CONFORME — bon pour le service</t>
  </si>
  <si>
    <t>C-006</t>
  </si>
  <si>
    <t>C-007</t>
  </si>
  <si>
    <t>Contre-visite</t>
  </si>
  <si>
    <t>C-008</t>
  </si>
  <si>
    <t>C-009</t>
  </si>
  <si>
    <t>C-010</t>
  </si>
  <si>
    <t>TABLEAU DE BORD</t>
  </si>
  <si>
    <t>Pilotage du parc et des contrôles — année 2027</t>
  </si>
  <si>
    <t xml:space="preserve">  Indicateurs clés</t>
  </si>
  <si>
    <t>Véhicules au parc</t>
  </si>
  <si>
    <t>Échéances à traiter</t>
  </si>
  <si>
    <t>Taux de conformité moyen</t>
  </si>
  <si>
    <t xml:space="preserve">  Anomalies du dernier contrôle (par catégorie)</t>
  </si>
  <si>
    <t xml:space="preserve">  État des échéances du parc</t>
  </si>
  <si>
    <t>Total</t>
  </si>
  <si>
    <t>À jour</t>
  </si>
  <si>
    <t>Bientôt</t>
  </si>
  <si>
    <t>Dépassé</t>
  </si>
  <si>
    <t>Assurance</t>
  </si>
  <si>
    <t>Vidange</t>
  </si>
  <si>
    <t xml:space="preserve">  Véhicules à surveiller en priorité (échéances)</t>
  </si>
  <si>
    <t>CT (date)</t>
  </si>
  <si>
    <t>Assur. (date)</t>
  </si>
  <si>
    <t>État assur.</t>
  </si>
  <si>
    <t xml:space="preserve">  Anomalies par catégorie (dernier contrôle)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</si>
</sst>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km&quot;"/>
    <numFmt numFmtId="165" formatCode="0\ %"/>
    <numFmt numFmtId="166" formatCode="#,##0.00&quot; €&quot;"/>
    <numFmt numFmtId="167" formatCode="#,##0&quot; €&quot;"/>
  </numFmts>
  <fonts count="38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10.5"/>
      <color rgb="FFFFFFFF"/>
      <name val="Calibri"/>
      <charset val="1"/>
    </font>
    <font>
      <b/>
      <sz val="11"/>
      <color rgb="FFFFFFFF"/>
      <name val="Calibri"/>
      <charset val="1"/>
    </font>
    <font>
      <sz val="10.5"/>
      <color rgb="FF1B2227"/>
      <name val="Calibri"/>
      <charset val="1"/>
    </font>
    <font>
      <b/>
      <sz val="10.5"/>
      <color rgb="FFE07B26"/>
      <name val="Calibri"/>
      <charset val="1"/>
    </font>
    <font>
      <sz val="10"/>
      <color rgb="FF1B2227"/>
      <name val="Calibri"/>
      <charset val="1"/>
    </font>
    <font>
      <b/>
      <sz val="10"/>
      <color rgb="FF1B2227"/>
      <name val="Calibri"/>
      <charset val="1"/>
    </font>
    <font>
      <b/>
      <sz val="9"/>
      <color rgb="FFFFFFFF"/>
      <name val="Calibri"/>
      <charset val="1"/>
    </font>
    <font>
      <i/>
      <sz val="8"/>
      <color rgb="FF7C8A94"/>
      <name val="Calibri"/>
      <charset val="1"/>
    </font>
    <font>
      <sz val="10"/>
      <color rgb="FF7C8A94"/>
      <name val="Calibri"/>
      <charset val="1"/>
    </font>
    <font>
      <sz val="9.5"/>
      <color rgb="FF1B2227"/>
      <name val="Calibri"/>
      <charset val="1"/>
    </font>
    <font>
      <i/>
      <sz val="8.5"/>
      <color rgb="FF7C8A94"/>
      <name val="Calibri"/>
      <charset val="1"/>
    </font>
    <font>
      <b/>
      <sz val="11"/>
      <color rgb="FF1F2A33"/>
      <name val="Calibri"/>
      <charset val="1"/>
    </font>
    <font>
      <b/>
      <sz val="12"/>
      <color rgb="FF1B2227"/>
      <name val="Calibri"/>
      <charset val="1"/>
    </font>
    <font>
      <b/>
      <sz val="12"/>
      <color rgb="FF2E5A7D"/>
      <name val="Calibri"/>
      <charset val="1"/>
    </font>
    <font>
      <sz val="9.5"/>
      <color rgb="FF7C8A94"/>
      <name val="Calibri"/>
      <charset val="1"/>
    </font>
    <font>
      <b/>
      <sz val="11"/>
      <color rgb="FF1B2227"/>
      <name val="Calibri"/>
      <charset val="1"/>
    </font>
    <font>
      <sz val="9"/>
      <color rgb="FF7C8A94"/>
      <name val="Calibri"/>
      <charset val="1"/>
    </font>
    <font>
      <b/>
      <sz val="13"/>
      <color rgb="FF2F8F5B"/>
      <name val="Calibri"/>
      <charset val="1"/>
    </font>
    <font>
      <b/>
      <sz val="13"/>
      <color rgb="FFC8871E"/>
      <name val="Calibri"/>
      <charset val="1"/>
    </font>
    <font>
      <b/>
      <sz val="13"/>
      <color rgb="FFC0392B"/>
      <name val="Calibri"/>
      <charset val="1"/>
    </font>
    <font>
      <b/>
      <sz val="13"/>
      <color rgb="FF9AA7AF"/>
      <name val="Calibri"/>
      <charset val="1"/>
    </font>
    <font>
      <b/>
      <sz val="10"/>
      <color rgb="FF1F2A33"/>
      <name val="Calibri"/>
      <charset val="1"/>
    </font>
    <font>
      <b/>
      <sz val="14"/>
      <color rgb="FF2E5A7D"/>
      <name val="Calibri"/>
      <charset val="1"/>
    </font>
    <font>
      <b/>
      <sz val="12"/>
      <color rgb="FFFFFFFF"/>
      <name val="Calibri"/>
      <charset val="1"/>
    </font>
    <font>
      <i/>
      <sz val="9.5"/>
      <color rgb="FF7C8A94"/>
      <name val="Calibri"/>
      <charset val="1"/>
    </font>
    <font>
      <sz val="7"/>
      <color rgb="FF7C8A94"/>
      <name val="Calibri"/>
      <charset val="1"/>
    </font>
    <font>
      <b/>
      <sz val="9.5"/>
      <color rgb="FF2E5A7D"/>
      <name val="Calibri"/>
      <charset val="1"/>
    </font>
    <font>
      <b/>
      <sz val="9.5"/>
      <color rgb="FF1B2227"/>
      <name val="Calibri"/>
      <charset val="1"/>
    </font>
    <font>
      <sz val="8"/>
      <color rgb="FF7C8A94"/>
      <name val="Calibri"/>
      <charset val="1"/>
    </font>
    <font>
      <sz val="9"/>
      <color rgb="FF1B2227"/>
      <name val="Calibri"/>
      <charset val="1"/>
    </font>
    <font>
      <b/>
      <sz val="16"/>
      <color rgb="FF1F2A33"/>
      <name val="Calibri"/>
      <charset val="1"/>
    </font>
    <font>
      <b/>
      <sz val="16"/>
      <color rgb="FFE07B26"/>
      <name val="Calibri"/>
      <charset val="1"/>
    </font>
    <font>
      <b/>
      <sz val="16"/>
      <color rgb="FF2E5A7D"/>
      <name val="Calibri"/>
      <charset val="1"/>
    </font>
    <font>
      <b/>
      <sz val="10"/>
      <color rgb="FF2F8F5B"/>
      <name val="Calibri"/>
      <charset val="1"/>
    </font>
    <font>
      <b/>
      <sz val="10"/>
      <color rgb="FFC8871E"/>
      <name val="Calibri"/>
      <charset val="1"/>
    </font>
    <font>
      <b/>
      <sz val="10"/>
      <color rgb="FFC0392B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1F2A33"/>
        <bgColor rgb="FF1B2227"/>
      </patternFill>
    </fill>
    <fill>
      <patternFill patternType="solid">
        <fgColor rgb="FF2E5A7D"/>
        <bgColor rgb="FF0066CC"/>
      </patternFill>
    </fill>
    <fill>
      <patternFill patternType="solid">
        <fgColor rgb="FFE07B26"/>
        <bgColor rgb="FFC8871E"/>
      </patternFill>
    </fill>
    <fill>
      <patternFill patternType="solid">
        <fgColor rgb="FF2F8F5B"/>
        <bgColor rgb="FF008080"/>
      </patternFill>
    </fill>
    <fill>
      <patternFill patternType="solid">
        <fgColor rgb="FFC8871E"/>
        <bgColor rgb="FFE07B26"/>
      </patternFill>
    </fill>
    <fill>
      <patternFill patternType="solid">
        <fgColor rgb="FFC0392B"/>
        <bgColor rgb="FF993366"/>
      </patternFill>
    </fill>
    <fill>
      <patternFill patternType="solid">
        <fgColor rgb="FF9AA7AF"/>
        <bgColor rgb="FF9999FF"/>
      </patternFill>
    </fill>
    <fill>
      <patternFill patternType="solid">
        <fgColor rgb="FFFFF6DA"/>
        <bgColor rgb="FFFBEFD6"/>
      </patternFill>
    </fill>
    <fill>
      <patternFill patternType="solid">
        <fgColor rgb="FFFFFFFF"/>
        <bgColor rgb="FFF4F6F7"/>
      </patternFill>
    </fill>
    <fill>
      <patternFill patternType="solid">
        <fgColor rgb="FFE8EEF2"/>
        <bgColor rgb="FFE3F1E8"/>
      </patternFill>
    </fill>
    <fill>
      <patternFill patternType="solid">
        <fgColor rgb="FFF4F6F7"/>
        <bgColor rgb="FFE8EEF2"/>
      </patternFill>
    </fill>
  </fills>
  <borders count="11">
    <border>
      <left/>
      <right/>
      <top/>
      <bottom/>
      <diagonal/>
    </border>
    <border>
      <left style="thin">
        <color rgb="FF2F8F5B"/>
      </left>
      <right style="thin">
        <color rgb="FF2F8F5B"/>
      </right>
      <top style="thin">
        <color rgb="FF2F8F5B"/>
      </top>
      <bottom style="thin">
        <color rgb="FF2F8F5B"/>
      </bottom>
      <diagonal/>
    </border>
    <border>
      <left style="thin">
        <color rgb="FFC8871E"/>
      </left>
      <right style="thin">
        <color rgb="FFC8871E"/>
      </right>
      <top style="thin">
        <color rgb="FFC8871E"/>
      </top>
      <bottom style="thin">
        <color rgb="FFC8871E"/>
      </bottom>
      <diagonal/>
    </border>
    <border>
      <left style="thin">
        <color rgb="FFC0392B"/>
      </left>
      <right style="thin">
        <color rgb="FFC0392B"/>
      </right>
      <top style="thin">
        <color rgb="FFC0392B"/>
      </top>
      <bottom style="thin">
        <color rgb="FFC0392B"/>
      </bottom>
      <diagonal/>
    </border>
    <border>
      <left style="thin">
        <color rgb="FF9AA7AF"/>
      </left>
      <right style="thin">
        <color rgb="FF9AA7AF"/>
      </right>
      <top style="thin">
        <color rgb="FF9AA7AF"/>
      </top>
      <bottom style="thin">
        <color rgb="FF9AA7AF"/>
      </bottom>
      <diagonal/>
    </border>
    <border>
      <left style="thin">
        <color rgb="FFE6C55C"/>
      </left>
      <right style="thin">
        <color rgb="FFE6C55C"/>
      </right>
      <top style="thin">
        <color rgb="FFE6C55C"/>
      </top>
      <bottom style="thin">
        <color rgb="FFE6C55C"/>
      </bottom>
      <diagonal/>
    </border>
    <border>
      <left style="thin">
        <color rgb="FFCBD5DB"/>
      </left>
      <right style="thin">
        <color rgb="FFCBD5DB"/>
      </right>
      <top style="thin">
        <color rgb="FFCBD5DB"/>
      </top>
      <bottom style="thin">
        <color rgb="FFCBD5DB"/>
      </bottom>
      <diagonal/>
    </border>
    <border>
      <left style="thin">
        <color rgb="FF1F2A33"/>
      </left>
      <right style="thin">
        <color rgb="FF1F2A33"/>
      </right>
      <top style="thin">
        <color rgb="FF1F2A33"/>
      </top>
      <bottom style="thin">
        <color rgb="FF1F2A33"/>
      </bottom>
      <diagonal/>
    </border>
    <border>
      <left/>
      <right/>
      <top/>
      <bottom style="thin">
        <color rgb="FFE1E7EB"/>
      </bottom>
      <diagonal/>
    </border>
    <border>
      <left style="thin">
        <color rgb="FF2E5A7D"/>
      </left>
      <right style="thin">
        <color rgb="FF2E5A7D"/>
      </right>
      <top style="thin">
        <color rgb="FF2E5A7D"/>
      </top>
      <bottom style="thin">
        <color rgb="FF2E5A7D"/>
      </bottom>
      <diagonal/>
    </border>
    <border>
      <left style="thin">
        <color rgb="FFE6C55C"/>
      </left>
      <right/>
      <top style="thin">
        <color rgb="FFE6C55C"/>
      </top>
      <bottom style="thin">
        <color rgb="FFE6C55C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7" fillId="9" borderId="10" xfId="0" applyFont="1" applyFill="1" applyBorder="1" applyAlignment="1">
      <alignment horizontal="center" vertical="center"/>
    </xf>
    <xf numFmtId="164" fontId="17" fillId="0" borderId="8" xfId="0" applyNumberFormat="1" applyFont="1" applyBorder="1" applyAlignment="1">
      <alignment horizontal="left" vertical="center"/>
    </xf>
    <xf numFmtId="1" fontId="17" fillId="0" borderId="8" xfId="0" applyNumberFormat="1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14" fontId="7" fillId="9" borderId="5" xfId="0" applyNumberFormat="1" applyFont="1" applyFill="1" applyBorder="1" applyAlignment="1">
      <alignment horizontal="center" vertical="center"/>
    </xf>
    <xf numFmtId="3" fontId="7" fillId="9" borderId="5" xfId="0" applyNumberFormat="1" applyFont="1" applyFill="1" applyBorder="1" applyAlignment="1">
      <alignment horizontal="center" vertical="center"/>
    </xf>
    <xf numFmtId="1" fontId="7" fillId="9" borderId="5" xfId="0" applyNumberFormat="1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5" borderId="1" xfId="0" applyFill="1" applyBorder="1"/>
    <xf numFmtId="0" fontId="4" fillId="0" borderId="0" xfId="0" applyFont="1" applyAlignment="1">
      <alignment horizontal="left" vertical="center"/>
    </xf>
    <xf numFmtId="0" fontId="0" fillId="6" borderId="2" xfId="0" applyFill="1" applyBorder="1"/>
    <xf numFmtId="0" fontId="0" fillId="7" borderId="3" xfId="0" applyFill="1" applyBorder="1"/>
    <xf numFmtId="0" fontId="0" fillId="8" borderId="4" xfId="0" applyFill="1" applyBorder="1"/>
    <xf numFmtId="0" fontId="0" fillId="9" borderId="5" xfId="0" applyFill="1" applyBorder="1"/>
    <xf numFmtId="0" fontId="0" fillId="10" borderId="6" xfId="0" applyFill="1" applyBorder="1"/>
    <xf numFmtId="0" fontId="0" fillId="2" borderId="7" xfId="0" applyFill="1" applyBorder="1"/>
    <xf numFmtId="0" fontId="6" fillId="0" borderId="8" xfId="0" applyFont="1" applyBorder="1"/>
    <xf numFmtId="0" fontId="7" fillId="9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/>
    <xf numFmtId="3" fontId="6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1" fillId="10" borderId="8" xfId="0" applyFont="1" applyFill="1" applyBorder="1" applyAlignment="1">
      <alignment horizontal="left" vertical="center"/>
    </xf>
    <xf numFmtId="0" fontId="11" fillId="10" borderId="8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left" vertical="center"/>
    </xf>
    <xf numFmtId="0" fontId="11" fillId="11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9" borderId="5" xfId="0" applyFont="1" applyFill="1" applyBorder="1" applyAlignment="1">
      <alignment horizontal="center" vertical="center"/>
    </xf>
    <xf numFmtId="0" fontId="16" fillId="0" borderId="8" xfId="0" applyFont="1" applyBorder="1"/>
    <xf numFmtId="0" fontId="17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right" vertical="center"/>
    </xf>
    <xf numFmtId="14" fontId="17" fillId="9" borderId="5" xfId="0" applyNumberFormat="1" applyFont="1" applyFill="1" applyBorder="1" applyAlignment="1">
      <alignment horizontal="center" vertical="center"/>
    </xf>
    <xf numFmtId="164" fontId="17" fillId="9" borderId="5" xfId="0" applyNumberFormat="1" applyFont="1" applyFill="1" applyBorder="1" applyAlignment="1">
      <alignment horizontal="center" vertical="center"/>
    </xf>
    <xf numFmtId="0" fontId="18" fillId="10" borderId="8" xfId="0" applyFont="1" applyFill="1" applyBorder="1" applyAlignment="1">
      <alignment horizontal="left" vertical="center"/>
    </xf>
    <xf numFmtId="0" fontId="6" fillId="10" borderId="8" xfId="0" applyFont="1" applyFill="1" applyBorder="1" applyAlignment="1">
      <alignment horizontal="left" vertical="center"/>
    </xf>
    <xf numFmtId="0" fontId="18" fillId="10" borderId="8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horizontal="left" vertical="center"/>
    </xf>
    <xf numFmtId="0" fontId="6" fillId="11" borderId="8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horizontal="center" vertical="center"/>
    </xf>
    <xf numFmtId="0" fontId="16" fillId="0" borderId="0" xfId="0" applyFont="1"/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/>
    <xf numFmtId="165" fontId="24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7" fillId="0" borderId="0" xfId="0" applyFont="1"/>
    <xf numFmtId="0" fontId="8" fillId="2" borderId="7" xfId="0" applyFont="1" applyFill="1" applyBorder="1" applyAlignment="1">
      <alignment horizontal="center" vertical="center" wrapText="1"/>
    </xf>
    <xf numFmtId="0" fontId="28" fillId="10" borderId="8" xfId="0" applyFont="1" applyFill="1" applyBorder="1" applyAlignment="1">
      <alignment horizontal="center" vertical="center"/>
    </xf>
    <xf numFmtId="0" fontId="29" fillId="10" borderId="8" xfId="0" applyFont="1" applyFill="1" applyBorder="1" applyAlignment="1">
      <alignment horizontal="center" vertical="center"/>
    </xf>
    <xf numFmtId="1" fontId="11" fillId="10" borderId="8" xfId="0" applyNumberFormat="1" applyFont="1" applyFill="1" applyBorder="1" applyAlignment="1">
      <alignment horizontal="center" vertical="center"/>
    </xf>
    <xf numFmtId="164" fontId="11" fillId="10" borderId="8" xfId="0" applyNumberFormat="1" applyFont="1" applyFill="1" applyBorder="1" applyAlignment="1">
      <alignment horizontal="right" vertical="center"/>
    </xf>
    <xf numFmtId="14" fontId="11" fillId="10" borderId="8" xfId="0" applyNumberFormat="1" applyFont="1" applyFill="1" applyBorder="1" applyAlignment="1">
      <alignment horizontal="center" vertical="center"/>
    </xf>
    <xf numFmtId="0" fontId="30" fillId="0" borderId="0" xfId="0" applyFont="1"/>
    <xf numFmtId="0" fontId="28" fillId="11" borderId="8" xfId="0" applyFont="1" applyFill="1" applyBorder="1" applyAlignment="1">
      <alignment horizontal="center" vertical="center"/>
    </xf>
    <xf numFmtId="0" fontId="29" fillId="11" borderId="8" xfId="0" applyFont="1" applyFill="1" applyBorder="1" applyAlignment="1">
      <alignment horizontal="center" vertical="center"/>
    </xf>
    <xf numFmtId="1" fontId="11" fillId="11" borderId="8" xfId="0" applyNumberFormat="1" applyFont="1" applyFill="1" applyBorder="1" applyAlignment="1">
      <alignment horizontal="center" vertical="center"/>
    </xf>
    <xf numFmtId="164" fontId="11" fillId="11" borderId="8" xfId="0" applyNumberFormat="1" applyFont="1" applyFill="1" applyBorder="1" applyAlignment="1">
      <alignment horizontal="right" vertical="center"/>
    </xf>
    <xf numFmtId="14" fontId="11" fillId="11" borderId="8" xfId="0" applyNumberFormat="1" applyFont="1" applyFill="1" applyBorder="1" applyAlignment="1">
      <alignment horizontal="center" vertical="center"/>
    </xf>
    <xf numFmtId="165" fontId="11" fillId="10" borderId="8" xfId="0" applyNumberFormat="1" applyFont="1" applyFill="1" applyBorder="1" applyAlignment="1">
      <alignment horizontal="center" vertical="center"/>
    </xf>
    <xf numFmtId="0" fontId="31" fillId="10" borderId="8" xfId="0" applyFont="1" applyFill="1" applyBorder="1" applyAlignment="1">
      <alignment horizontal="left" vertical="center"/>
    </xf>
    <xf numFmtId="166" fontId="11" fillId="10" borderId="8" xfId="0" applyNumberFormat="1" applyFont="1" applyFill="1" applyBorder="1" applyAlignment="1">
      <alignment horizontal="right" vertical="center"/>
    </xf>
    <xf numFmtId="165" fontId="11" fillId="11" borderId="8" xfId="0" applyNumberFormat="1" applyFont="1" applyFill="1" applyBorder="1" applyAlignment="1">
      <alignment horizontal="center" vertical="center"/>
    </xf>
    <xf numFmtId="0" fontId="31" fillId="11" borderId="8" xfId="0" applyFont="1" applyFill="1" applyBorder="1" applyAlignment="1">
      <alignment horizontal="left" vertical="center"/>
    </xf>
    <xf numFmtId="166" fontId="11" fillId="11" borderId="8" xfId="0" applyNumberFormat="1" applyFont="1" applyFill="1" applyBorder="1" applyAlignment="1">
      <alignment horizontal="right" vertical="center"/>
    </xf>
    <xf numFmtId="14" fontId="11" fillId="9" borderId="5" xfId="0" applyNumberFormat="1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164" fontId="11" fillId="9" borderId="5" xfId="0" applyNumberFormat="1" applyFont="1" applyFill="1" applyBorder="1" applyAlignment="1">
      <alignment horizontal="right" vertical="center"/>
    </xf>
    <xf numFmtId="166" fontId="11" fillId="9" borderId="5" xfId="0" applyNumberFormat="1" applyFont="1" applyFill="1" applyBorder="1" applyAlignment="1">
      <alignment horizontal="right" vertical="center"/>
    </xf>
    <xf numFmtId="0" fontId="18" fillId="12" borderId="0" xfId="0" applyFont="1" applyFill="1" applyAlignment="1">
      <alignment horizontal="left" vertical="center" indent="1"/>
    </xf>
    <xf numFmtId="0" fontId="0" fillId="12" borderId="0" xfId="0" applyFill="1"/>
    <xf numFmtId="3" fontId="32" fillId="12" borderId="0" xfId="0" applyNumberFormat="1" applyFont="1" applyFill="1" applyAlignment="1">
      <alignment horizontal="left" vertical="center" indent="1"/>
    </xf>
    <xf numFmtId="3" fontId="33" fillId="12" borderId="0" xfId="0" applyNumberFormat="1" applyFont="1" applyFill="1" applyAlignment="1">
      <alignment horizontal="left" vertical="center" indent="1"/>
    </xf>
    <xf numFmtId="165" fontId="34" fillId="12" borderId="0" xfId="0" applyNumberFormat="1" applyFont="1" applyFill="1" applyAlignment="1">
      <alignment horizontal="left" vertical="center" indent="1"/>
    </xf>
    <xf numFmtId="167" fontId="32" fillId="12" borderId="0" xfId="0" applyNumberFormat="1" applyFont="1" applyFill="1" applyAlignment="1">
      <alignment horizontal="left" vertical="center" indent="1"/>
    </xf>
    <xf numFmtId="3" fontId="11" fillId="10" borderId="8" xfId="0" applyNumberFormat="1" applyFont="1" applyFill="1" applyBorder="1" applyAlignment="1">
      <alignment horizontal="center" vertical="center"/>
    </xf>
    <xf numFmtId="3" fontId="35" fillId="10" borderId="8" xfId="0" applyNumberFormat="1" applyFont="1" applyFill="1" applyBorder="1" applyAlignment="1">
      <alignment horizontal="center" vertical="center"/>
    </xf>
    <xf numFmtId="3" fontId="36" fillId="10" borderId="8" xfId="0" applyNumberFormat="1" applyFont="1" applyFill="1" applyBorder="1" applyAlignment="1">
      <alignment horizontal="center" vertical="center"/>
    </xf>
    <xf numFmtId="3" fontId="37" fillId="10" borderId="8" xfId="0" applyNumberFormat="1" applyFont="1" applyFill="1" applyBorder="1" applyAlignment="1">
      <alignment horizontal="center" vertical="center"/>
    </xf>
    <xf numFmtId="3" fontId="11" fillId="11" borderId="8" xfId="0" applyNumberFormat="1" applyFont="1" applyFill="1" applyBorder="1" applyAlignment="1">
      <alignment horizontal="center" vertical="center"/>
    </xf>
    <xf numFmtId="3" fontId="35" fillId="11" borderId="8" xfId="0" applyNumberFormat="1" applyFont="1" applyFill="1" applyBorder="1" applyAlignment="1">
      <alignment horizontal="center" vertical="center"/>
    </xf>
    <xf numFmtId="3" fontId="36" fillId="11" borderId="8" xfId="0" applyNumberFormat="1" applyFont="1" applyFill="1" applyBorder="1" applyAlignment="1">
      <alignment horizontal="center" vertical="center"/>
    </xf>
    <xf numFmtId="3" fontId="37" fillId="11" borderId="8" xfId="0" applyNumberFormat="1" applyFont="1" applyFill="1" applyBorder="1" applyAlignment="1">
      <alignment horizontal="center" vertical="center"/>
    </xf>
    <xf numFmtId="0" fontId="0" fillId="10" borderId="8" xfId="0" applyFill="1" applyBorder="1"/>
    <xf numFmtId="0" fontId="0" fillId="11" borderId="8" xfId="0" applyFill="1" applyBorder="1"/>
    <xf numFmtId="0" fontId="25" fillId="0" borderId="0" xfId="0" applyFont="1" applyAlignment="1">
      <alignment horizontal="left" vertical="center" indent="1"/>
    </xf>
    <xf numFmtId="0" fontId="16" fillId="0" borderId="0" xfId="0" applyFont="1"/>
    <xf numFmtId="0" fontId="0" fillId="0" borderId="6" xfId="0" applyBorder="1"/>
    <xf numFmtId="0" fontId="9" fillId="0" borderId="0" xfId="0" applyFont="1" applyAlignment="1">
      <alignment horizontal="left" vertical="center" wrapText="1"/>
    </xf>
    <xf numFmtId="0" fontId="26" fillId="0" borderId="0" xfId="0" applyFont="1"/>
    <xf numFmtId="0" fontId="8" fillId="3" borderId="9" xfId="0" applyFont="1" applyFill="1" applyBorder="1" applyAlignment="1">
      <alignment horizontal="center" vertical="center"/>
    </xf>
    <xf numFmtId="0" fontId="29" fillId="10" borderId="8" xfId="0" applyFont="1" applyFill="1" applyBorder="1" applyAlignment="1">
      <alignment horizontal="center" vertical="center"/>
    </xf>
    <xf numFmtId="0" fontId="29" fillId="11" borderId="8" xfId="0" applyFont="1" applyFill="1" applyBorder="1" applyAlignment="1">
      <alignment horizontal="center" vertical="center"/>
    </xf>
  </cellXfs>
  <cellStyles count="1">
    <cellStyle name="Standard" xfId="0" builtinId="0"/>
  </cellStyles>
  <dxfs count="19">
    <dxf>
      <font>
        <b/>
        <sz val="9"/>
        <color rgb="FFC0392B"/>
        <name val="Calibri"/>
        <charset val="1"/>
      </font>
      <fill>
        <patternFill>
          <bgColor rgb="FFF7E0DD"/>
        </patternFill>
      </fill>
    </dxf>
    <dxf>
      <font>
        <b/>
        <sz val="9"/>
        <color rgb="FFC8871E"/>
        <name val="Calibri"/>
        <charset val="1"/>
      </font>
      <fill>
        <patternFill>
          <bgColor rgb="FFFBEFD6"/>
        </patternFill>
      </fill>
    </dxf>
    <dxf>
      <font>
        <b/>
        <sz val="9"/>
        <color rgb="FF2F8F5B"/>
        <name val="Calibri"/>
        <charset val="1"/>
      </font>
      <fill>
        <patternFill>
          <bgColor rgb="FFE3F1E8"/>
        </patternFill>
      </fill>
    </dxf>
    <dxf>
      <font>
        <b/>
        <sz val="9"/>
        <color rgb="FFC0392B"/>
        <name val="Calibri"/>
        <charset val="1"/>
      </font>
      <fill>
        <patternFill>
          <bgColor rgb="FFF7E0DD"/>
        </patternFill>
      </fill>
    </dxf>
    <dxf>
      <font>
        <b/>
        <sz val="9"/>
        <color rgb="FFC8871E"/>
        <name val="Calibri"/>
        <charset val="1"/>
      </font>
      <fill>
        <patternFill>
          <bgColor rgb="FFFBEFD6"/>
        </patternFill>
      </fill>
    </dxf>
    <dxf>
      <font>
        <b/>
        <sz val="9"/>
        <color rgb="FF2F8F5B"/>
        <name val="Calibri"/>
        <charset val="1"/>
      </font>
      <fill>
        <patternFill>
          <bgColor rgb="FFE3F1E8"/>
        </patternFill>
      </fill>
    </dxf>
    <dxf>
      <font>
        <b/>
        <sz val="9"/>
        <color rgb="FFC8871E"/>
        <name val="Calibri"/>
        <charset val="1"/>
      </font>
    </dxf>
    <dxf>
      <font>
        <b/>
        <sz val="9"/>
        <color rgb="FFC0392B"/>
        <name val="Calibri"/>
        <charset val="1"/>
      </font>
    </dxf>
    <dxf>
      <font>
        <b/>
        <sz val="9"/>
        <color rgb="FFC0392B"/>
        <name val="Calibri"/>
        <charset val="1"/>
      </font>
      <fill>
        <patternFill>
          <bgColor rgb="FFF7E0DD"/>
        </patternFill>
      </fill>
    </dxf>
    <dxf>
      <font>
        <b/>
        <sz val="9"/>
        <color rgb="FFC8871E"/>
        <name val="Calibri"/>
        <charset val="1"/>
      </font>
      <fill>
        <patternFill>
          <bgColor rgb="FFFBEFD6"/>
        </patternFill>
      </fill>
    </dxf>
    <dxf>
      <font>
        <b/>
        <sz val="9"/>
        <color rgb="FF2F8F5B"/>
        <name val="Calibri"/>
        <charset val="1"/>
      </font>
      <fill>
        <patternFill>
          <bgColor rgb="FFE3F1E8"/>
        </patternFill>
      </fill>
    </dxf>
    <dxf>
      <font>
        <sz val="10"/>
        <color rgb="FF9AA7AF"/>
        <name val="Calibri"/>
        <charset val="1"/>
      </font>
    </dxf>
    <dxf>
      <font>
        <b/>
        <sz val="10"/>
        <color rgb="FFC0392B"/>
        <name val="Calibri"/>
        <charset val="1"/>
      </font>
      <fill>
        <patternFill>
          <bgColor rgb="FFF7E0DD"/>
        </patternFill>
      </fill>
    </dxf>
    <dxf>
      <font>
        <b/>
        <sz val="10"/>
        <color rgb="FFC8871E"/>
        <name val="Calibri"/>
        <charset val="1"/>
      </font>
      <fill>
        <patternFill>
          <bgColor rgb="FFFBEFD6"/>
        </patternFill>
      </fill>
    </dxf>
    <dxf>
      <font>
        <b/>
        <sz val="10"/>
        <color rgb="FF2F8F5B"/>
        <name val="Calibri"/>
        <charset val="1"/>
      </font>
      <fill>
        <patternFill>
          <bgColor rgb="FFE3F1E8"/>
        </patternFill>
      </fill>
    </dxf>
    <dxf>
      <font>
        <b/>
        <sz val="12"/>
        <color rgb="FFC0392B"/>
        <name val="Calibri"/>
        <charset val="1"/>
      </font>
    </dxf>
    <dxf>
      <font>
        <b/>
        <sz val="12"/>
        <color rgb="FFFFFFFF"/>
        <name val="Calibri"/>
        <charset val="1"/>
      </font>
      <fill>
        <patternFill>
          <bgColor rgb="FF2F8F5B"/>
        </patternFill>
      </fill>
    </dxf>
    <dxf>
      <font>
        <b/>
        <sz val="12"/>
        <color rgb="FFFFFFFF"/>
        <name val="Calibri"/>
        <charset val="1"/>
      </font>
      <fill>
        <patternFill>
          <bgColor rgb="FFC8871E"/>
        </patternFill>
      </fill>
    </dxf>
    <dxf>
      <font>
        <b/>
        <sz val="12"/>
        <color rgb="FFFFFFFF"/>
        <name val="Calibri"/>
        <charset val="1"/>
      </font>
      <fill>
        <patternFill>
          <bgColor rgb="FFC0392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6DA"/>
      <rgbColor rgb="FFE3F1E8"/>
      <rgbColor rgb="FF660066"/>
      <rgbColor rgb="FFFF8080"/>
      <rgbColor rgb="FF0066CC"/>
      <rgbColor rgb="FFCB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2"/>
      <rgbColor rgb="FFE1E7EB"/>
      <rgbColor rgb="FFFBEFD6"/>
      <rgbColor rgb="FFF7E0DD"/>
      <rgbColor rgb="FFF4F6F7"/>
      <rgbColor rgb="FFCC99FF"/>
      <rgbColor rgb="FFE6C55C"/>
      <rgbColor rgb="FF3366FF"/>
      <rgbColor rgb="FF33CCCC"/>
      <rgbColor rgb="FF99CC00"/>
      <rgbColor rgb="FFFFCC00"/>
      <rgbColor rgb="FFC8871E"/>
      <rgbColor rgb="FFE07B26"/>
      <rgbColor rgb="FF7C8A94"/>
      <rgbColor rgb="FF9AA7AF"/>
      <rgbColor rgb="FF003366"/>
      <rgbColor rgb="FF2F8F5B"/>
      <rgbColor rgb="FF003300"/>
      <rgbColor rgb="FF1B2227"/>
      <rgbColor rgb="FFC0392B"/>
      <rgbColor rgb="FF993366"/>
      <rgbColor rgb="FF2E5A7D"/>
      <rgbColor rgb="FF1F2A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'Tableau de bord'!$C$9</c:f>
              <c:strCache>
                <c:ptCount val="1"/>
                <c:pt idx="0">
                  <c:v>À surveiller</c:v>
                </c:pt>
              </c:strCache>
            </c:strRef>
          </c:tx>
          <c:spPr>
            <a:solidFill>
              <a:srgbClr val="C8871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bord'!$B$10:$B$14</c:f>
              <c:strCache>
                <c:ptCount val="5"/>
                <c:pt idx="0">
                  <c:v>Sécurité</c:v>
                </c:pt>
                <c:pt idx="1">
                  <c:v>Carrosserie &amp; vitrages</c:v>
                </c:pt>
                <c:pt idx="2">
                  <c:v>Habitacle &amp; équipements</c:v>
                </c:pt>
                <c:pt idx="3">
                  <c:v>Niveaux &amp; fuites</c:v>
                </c:pt>
                <c:pt idx="4">
                  <c:v>Documents &amp; administratif</c:v>
                </c:pt>
              </c:strCache>
            </c:strRef>
          </c:cat>
          <c:val>
            <c:numRef>
              <c:f>'Tableau de bord'!$C$10:$C$14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0-4A9E-8BC0-27CFEF7CC177}"/>
            </c:ext>
          </c:extLst>
        </c:ser>
        <c:ser>
          <c:idx val="1"/>
          <c:order val="1"/>
          <c:tx>
            <c:strRef>
              <c:f>'Tableau de bord'!$D$9</c:f>
              <c:strCache>
                <c:ptCount val="1"/>
                <c:pt idx="0">
                  <c:v>Non conforme</c:v>
                </c:pt>
              </c:strCache>
            </c:strRef>
          </c:tx>
          <c:spPr>
            <a:solidFill>
              <a:srgbClr val="C0392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bord'!$B$10:$B$14</c:f>
              <c:strCache>
                <c:ptCount val="5"/>
                <c:pt idx="0">
                  <c:v>Sécurité</c:v>
                </c:pt>
                <c:pt idx="1">
                  <c:v>Carrosserie &amp; vitrages</c:v>
                </c:pt>
                <c:pt idx="2">
                  <c:v>Habitacle &amp; équipements</c:v>
                </c:pt>
                <c:pt idx="3">
                  <c:v>Niveaux &amp; fuites</c:v>
                </c:pt>
                <c:pt idx="4">
                  <c:v>Documents &amp; administratif</c:v>
                </c:pt>
              </c:strCache>
            </c:strRef>
          </c:cat>
          <c:val>
            <c:numRef>
              <c:f>'Tableau de bord'!$D$10:$D$14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C0-4A9E-8BC0-27CFEF7CC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9903652"/>
        <c:axId val="50131285"/>
      </c:barChart>
      <c:catAx>
        <c:axId val="199036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0131285"/>
        <c:crosses val="autoZero"/>
        <c:auto val="1"/>
        <c:lblAlgn val="ctr"/>
        <c:lblOffset val="100"/>
        <c:noMultiLvlLbl val="0"/>
      </c:catAx>
      <c:valAx>
        <c:axId val="50131285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Nombre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990365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9</xdr:col>
      <xdr:colOff>181440</xdr:colOff>
      <xdr:row>38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2A33"/>
    <pageSetUpPr fitToPage="1"/>
  </sheetPr>
  <dimension ref="B2:F45"/>
  <sheetViews>
    <sheetView showGridLines="0" tabSelected="1" zoomScaleNormal="100" workbookViewId="0">
      <selection activeCell="I36" sqref="I36"/>
    </sheetView>
  </sheetViews>
  <sheetFormatPr baseColWidth="10" defaultColWidth="8.7109375" defaultRowHeight="15" x14ac:dyDescent="0.25"/>
  <cols>
    <col min="1" max="1" width="2" customWidth="1"/>
    <col min="2" max="2" width="30" customWidth="1"/>
    <col min="3" max="3" width="22" customWidth="1"/>
    <col min="4" max="5" width="17" customWidth="1"/>
    <col min="6" max="6" width="30" customWidth="1"/>
    <col min="7" max="7" width="2" customWidth="1"/>
  </cols>
  <sheetData>
    <row r="2" spans="2:6" ht="33.75" customHeight="1" x14ac:dyDescent="0.25">
      <c r="B2" s="14" t="s">
        <v>96</v>
      </c>
      <c r="C2" s="14"/>
      <c r="D2" s="14"/>
      <c r="E2" s="14"/>
      <c r="F2" s="14"/>
    </row>
    <row r="3" spans="2:6" ht="19.5" customHeight="1" x14ac:dyDescent="0.25">
      <c r="B3" s="13" t="s">
        <v>97</v>
      </c>
      <c r="C3" s="13"/>
      <c r="D3" s="13"/>
      <c r="E3" s="13"/>
      <c r="F3" s="13"/>
    </row>
    <row r="4" spans="2:6" ht="24" customHeight="1" x14ac:dyDescent="0.25">
      <c r="B4" s="38" t="s">
        <v>98</v>
      </c>
      <c r="C4" s="39" t="s">
        <v>99</v>
      </c>
      <c r="D4" s="5" t="str">
        <f>IFERROR(INDEX('Parc &amp; échéances'!$B$5:$B$24,MATCH($C$4,'Parc &amp; échéances'!$A$5:$A$24,0))&amp;"  •  "&amp;INDEX('Parc &amp; échéances'!$C$5:$C$24,MATCH($C$4,'Parc &amp; échéances'!$A$5:$A$24,0))&amp;" "&amp;INDEX('Parc &amp; échéances'!$D$5:$D$24,MATCH($C$4,'Parc &amp; échéances'!$A$5:$A$24,0)),"— véhicule introuvable —")</f>
        <v>AB-123-CD  •  Renault Clio</v>
      </c>
      <c r="E4" s="5"/>
      <c r="F4" s="5"/>
    </row>
    <row r="6" spans="2:6" ht="21.75" customHeight="1" x14ac:dyDescent="0.25">
      <c r="B6" s="12" t="s">
        <v>100</v>
      </c>
      <c r="C6" s="12"/>
      <c r="D6" s="12"/>
      <c r="E6" s="12"/>
      <c r="F6" s="12"/>
    </row>
    <row r="7" spans="2:6" ht="18.75" customHeight="1" x14ac:dyDescent="0.25">
      <c r="B7" s="40" t="s">
        <v>101</v>
      </c>
      <c r="C7" s="41" t="str">
        <f>IFERROR(INDEX('Parc &amp; échéances'!$B$5:$B$24,MATCH($C$4,'Parc &amp; échéances'!$A$5:$A$24,0)),"")</f>
        <v>AB-123-CD</v>
      </c>
      <c r="D7" s="42" t="s">
        <v>43</v>
      </c>
      <c r="E7" s="4" t="str">
        <f>IFERROR(INDEX('Parc &amp; échéances'!$F$5:$F$24,MATCH($C$4,'Parc &amp; échéances'!$A$5:$A$24,0)),"")</f>
        <v>Essence</v>
      </c>
      <c r="F7" s="4"/>
    </row>
    <row r="8" spans="2:6" ht="18.75" customHeight="1" x14ac:dyDescent="0.25">
      <c r="B8" s="40" t="s">
        <v>102</v>
      </c>
      <c r="C8" s="41" t="str">
        <f>IFERROR(INDEX('Parc &amp; échéances'!$C$5:$C$24,MATCH($C$4,'Parc &amp; échéances'!$A$5:$A$24,0))&amp;" "&amp;INDEX('Parc &amp; échéances'!$D$5:$D$24,MATCH($C$4,'Parc &amp; échéances'!$A$5:$A$24,0)),"")</f>
        <v>Renault Clio</v>
      </c>
      <c r="D8" s="42" t="s">
        <v>103</v>
      </c>
      <c r="E8" s="3">
        <f>IFERROR(INDEX('Parc &amp; échéances'!$E$5:$E$24,MATCH($C$4,'Parc &amp; échéances'!$A$5:$A$24,0)),"")</f>
        <v>2022</v>
      </c>
      <c r="F8" s="3"/>
    </row>
    <row r="9" spans="2:6" ht="18.75" customHeight="1" x14ac:dyDescent="0.25">
      <c r="B9" s="40" t="s">
        <v>104</v>
      </c>
      <c r="C9" s="41" t="str">
        <f>IFERROR(INDEX('Parc &amp; échéances'!$G$5:$G$24,MATCH($C$4,'Parc &amp; échéances'!$A$5:$A$24,0)),"")</f>
        <v>VF1RJ000012345678</v>
      </c>
      <c r="D9" s="42" t="s">
        <v>105</v>
      </c>
      <c r="E9" s="2">
        <f>IFERROR(INDEX('Parc &amp; échéances'!$H$5:$H$24,MATCH($C$4,'Parc &amp; échéances'!$A$5:$A$24,0)),"")</f>
        <v>48200</v>
      </c>
      <c r="F9" s="2"/>
    </row>
    <row r="11" spans="2:6" ht="21.75" customHeight="1" x14ac:dyDescent="0.25">
      <c r="B11" s="12" t="s">
        <v>106</v>
      </c>
      <c r="C11" s="12"/>
      <c r="D11" s="12"/>
      <c r="E11" s="12"/>
      <c r="F11" s="12"/>
    </row>
    <row r="12" spans="2:6" ht="19.5" customHeight="1" x14ac:dyDescent="0.25">
      <c r="B12" s="40" t="s">
        <v>107</v>
      </c>
      <c r="C12" s="43">
        <v>46553</v>
      </c>
      <c r="D12" s="42" t="s">
        <v>108</v>
      </c>
      <c r="E12" s="1" t="s">
        <v>109</v>
      </c>
      <c r="F12" s="1"/>
    </row>
    <row r="13" spans="2:6" ht="19.5" customHeight="1" x14ac:dyDescent="0.25">
      <c r="B13" s="40" t="s">
        <v>110</v>
      </c>
      <c r="C13" s="44">
        <v>48200</v>
      </c>
      <c r="D13" s="42" t="s">
        <v>111</v>
      </c>
      <c r="E13" s="1" t="s">
        <v>112</v>
      </c>
      <c r="F13" s="1"/>
    </row>
    <row r="15" spans="2:6" ht="21.75" customHeight="1" x14ac:dyDescent="0.25">
      <c r="B15" s="12" t="s">
        <v>113</v>
      </c>
      <c r="C15" s="12"/>
      <c r="D15" s="12"/>
      <c r="E15" s="12"/>
      <c r="F15" s="12"/>
    </row>
    <row r="16" spans="2:6" ht="19.5" customHeight="1" x14ac:dyDescent="0.25">
      <c r="B16" s="28" t="s">
        <v>66</v>
      </c>
      <c r="C16" s="28" t="s">
        <v>67</v>
      </c>
      <c r="D16" s="28" t="s">
        <v>114</v>
      </c>
      <c r="E16" s="28" t="s">
        <v>63</v>
      </c>
      <c r="F16" s="28" t="s">
        <v>115</v>
      </c>
    </row>
    <row r="17" spans="2:6" ht="18" customHeight="1" x14ac:dyDescent="0.25">
      <c r="B17" s="45" t="str">
        <f>Paramètres!$F$15</f>
        <v>Sécurité</v>
      </c>
      <c r="C17" s="46" t="str">
        <f>Paramètres!$G$15</f>
        <v>Pneus (usure, pression)</v>
      </c>
      <c r="D17" s="47" t="str">
        <f>Paramètres!$H$15</f>
        <v>Oui</v>
      </c>
      <c r="E17" s="27" t="s">
        <v>69</v>
      </c>
      <c r="F17" s="48"/>
    </row>
    <row r="18" spans="2:6" ht="18" customHeight="1" x14ac:dyDescent="0.25">
      <c r="B18" s="49" t="str">
        <f>Paramètres!$F$16</f>
        <v>Sécurité</v>
      </c>
      <c r="C18" s="50" t="str">
        <f>Paramètres!$G$16</f>
        <v>Freins (pédale, frein à main)</v>
      </c>
      <c r="D18" s="51" t="str">
        <f>Paramètres!$H$16</f>
        <v>Oui</v>
      </c>
      <c r="E18" s="27" t="s">
        <v>69</v>
      </c>
      <c r="F18" s="48"/>
    </row>
    <row r="19" spans="2:6" ht="18" customHeight="1" x14ac:dyDescent="0.25">
      <c r="B19" s="45" t="str">
        <f>Paramètres!$F$17</f>
        <v>Sécurité</v>
      </c>
      <c r="C19" s="46" t="str">
        <f>Paramètres!$G$17</f>
        <v>Éclairage &amp; signalisation</v>
      </c>
      <c r="D19" s="47" t="str">
        <f>Paramètres!$H$17</f>
        <v>Oui</v>
      </c>
      <c r="E19" s="27" t="s">
        <v>69</v>
      </c>
      <c r="F19" s="48"/>
    </row>
    <row r="20" spans="2:6" ht="18" customHeight="1" x14ac:dyDescent="0.25">
      <c r="B20" s="49" t="str">
        <f>Paramètres!$F$18</f>
        <v>Sécurité</v>
      </c>
      <c r="C20" s="50" t="str">
        <f>Paramètres!$G$18</f>
        <v>Essuie-glaces &amp; lave-glace</v>
      </c>
      <c r="D20" s="51" t="str">
        <f>Paramètres!$H$18</f>
        <v>Non</v>
      </c>
      <c r="E20" s="27" t="s">
        <v>73</v>
      </c>
      <c r="F20" s="48" t="s">
        <v>116</v>
      </c>
    </row>
    <row r="21" spans="2:6" ht="18" customHeight="1" x14ac:dyDescent="0.25">
      <c r="B21" s="45" t="str">
        <f>Paramètres!$F$19</f>
        <v>Sécurité</v>
      </c>
      <c r="C21" s="46" t="str">
        <f>Paramètres!$G$19</f>
        <v>Ceintures de sécurité</v>
      </c>
      <c r="D21" s="47" t="str">
        <f>Paramètres!$H$19</f>
        <v>Oui</v>
      </c>
      <c r="E21" s="27" t="s">
        <v>69</v>
      </c>
      <c r="F21" s="48"/>
    </row>
    <row r="22" spans="2:6" ht="18" customHeight="1" x14ac:dyDescent="0.25">
      <c r="B22" s="49" t="str">
        <f>Paramètres!$F$20</f>
        <v>Carrosserie &amp; vitrages</v>
      </c>
      <c r="C22" s="50" t="str">
        <f>Paramètres!$G$20</f>
        <v>Carrosserie (chocs, rayures)</v>
      </c>
      <c r="D22" s="51" t="str">
        <f>Paramètres!$H$20</f>
        <v>Non</v>
      </c>
      <c r="E22" s="27" t="s">
        <v>73</v>
      </c>
      <c r="F22" s="48" t="s">
        <v>117</v>
      </c>
    </row>
    <row r="23" spans="2:6" ht="18" customHeight="1" x14ac:dyDescent="0.25">
      <c r="B23" s="45" t="str">
        <f>Paramètres!$F$21</f>
        <v>Carrosserie &amp; vitrages</v>
      </c>
      <c r="C23" s="46" t="str">
        <f>Paramètres!$G$21</f>
        <v>Pare-brise &amp; vitres</v>
      </c>
      <c r="D23" s="47" t="str">
        <f>Paramètres!$H$21</f>
        <v>Non</v>
      </c>
      <c r="E23" s="27" t="s">
        <v>69</v>
      </c>
      <c r="F23" s="48"/>
    </row>
    <row r="24" spans="2:6" ht="18" customHeight="1" x14ac:dyDescent="0.25">
      <c r="B24" s="49" t="str">
        <f>Paramètres!$F$22</f>
        <v>Carrosserie &amp; vitrages</v>
      </c>
      <c r="C24" s="50" t="str">
        <f>Paramètres!$G$22</f>
        <v>Rétroviseurs</v>
      </c>
      <c r="D24" s="51" t="str">
        <f>Paramètres!$H$22</f>
        <v>Non</v>
      </c>
      <c r="E24" s="27" t="s">
        <v>69</v>
      </c>
      <c r="F24" s="48"/>
    </row>
    <row r="25" spans="2:6" ht="18" customHeight="1" x14ac:dyDescent="0.25">
      <c r="B25" s="45" t="str">
        <f>Paramètres!$F$23</f>
        <v>Habitacle &amp; équipements</v>
      </c>
      <c r="C25" s="46" t="str">
        <f>Paramètres!$G$23</f>
        <v>Propreté intérieure</v>
      </c>
      <c r="D25" s="47" t="str">
        <f>Paramètres!$H$23</f>
        <v>Non</v>
      </c>
      <c r="E25" s="27" t="s">
        <v>69</v>
      </c>
      <c r="F25" s="48"/>
    </row>
    <row r="26" spans="2:6" ht="18" customHeight="1" x14ac:dyDescent="0.25">
      <c r="B26" s="49" t="str">
        <f>Paramètres!$F$24</f>
        <v>Habitacle &amp; équipements</v>
      </c>
      <c r="C26" s="50" t="str">
        <f>Paramètres!$G$24</f>
        <v>Tableau de bord &amp; voyants</v>
      </c>
      <c r="D26" s="51" t="str">
        <f>Paramètres!$H$24</f>
        <v>Oui</v>
      </c>
      <c r="E26" s="27" t="s">
        <v>69</v>
      </c>
      <c r="F26" s="48"/>
    </row>
    <row r="27" spans="2:6" ht="18" customHeight="1" x14ac:dyDescent="0.25">
      <c r="B27" s="45" t="str">
        <f>Paramètres!$F$25</f>
        <v>Habitacle &amp; équipements</v>
      </c>
      <c r="C27" s="46" t="str">
        <f>Paramètres!$G$25</f>
        <v>Équipements de sécurité (gilet, triangle)</v>
      </c>
      <c r="D27" s="47" t="str">
        <f>Paramètres!$H$25</f>
        <v>Oui</v>
      </c>
      <c r="E27" s="27" t="s">
        <v>69</v>
      </c>
      <c r="F27" s="48"/>
    </row>
    <row r="28" spans="2:6" ht="18" customHeight="1" x14ac:dyDescent="0.25">
      <c r="B28" s="49" t="str">
        <f>Paramètres!$F$26</f>
        <v>Niveaux &amp; fuites</v>
      </c>
      <c r="C28" s="50" t="str">
        <f>Paramètres!$G$26</f>
        <v>Niveau d'huile moteur</v>
      </c>
      <c r="D28" s="51" t="str">
        <f>Paramètres!$H$26</f>
        <v>Oui</v>
      </c>
      <c r="E28" s="27" t="s">
        <v>69</v>
      </c>
      <c r="F28" s="48"/>
    </row>
    <row r="29" spans="2:6" ht="18" customHeight="1" x14ac:dyDescent="0.25">
      <c r="B29" s="45" t="str">
        <f>Paramètres!$F$27</f>
        <v>Niveaux &amp; fuites</v>
      </c>
      <c r="C29" s="46" t="str">
        <f>Paramètres!$G$27</f>
        <v>Liquide de refroidissement</v>
      </c>
      <c r="D29" s="47" t="str">
        <f>Paramètres!$H$27</f>
        <v>Non</v>
      </c>
      <c r="E29" s="27" t="s">
        <v>69</v>
      </c>
      <c r="F29" s="48"/>
    </row>
    <row r="30" spans="2:6" ht="18" customHeight="1" x14ac:dyDescent="0.25">
      <c r="B30" s="49" t="str">
        <f>Paramètres!$F$28</f>
        <v>Niveaux &amp; fuites</v>
      </c>
      <c r="C30" s="50" t="str">
        <f>Paramètres!$G$28</f>
        <v>Traces de fuite sous le véhicule</v>
      </c>
      <c r="D30" s="51" t="str">
        <f>Paramètres!$H$28</f>
        <v>Oui</v>
      </c>
      <c r="E30" s="27" t="s">
        <v>69</v>
      </c>
      <c r="F30" s="48"/>
    </row>
    <row r="31" spans="2:6" ht="18" customHeight="1" x14ac:dyDescent="0.25">
      <c r="B31" s="45" t="str">
        <f>Paramètres!$F$29</f>
        <v>Documents &amp; administratif</v>
      </c>
      <c r="C31" s="46" t="str">
        <f>Paramètres!$G$29</f>
        <v>Carte grise &amp; assurance à bord</v>
      </c>
      <c r="D31" s="47" t="str">
        <f>Paramètres!$H$29</f>
        <v>Oui</v>
      </c>
      <c r="E31" s="27" t="s">
        <v>69</v>
      </c>
      <c r="F31" s="48"/>
    </row>
    <row r="32" spans="2:6" ht="18" customHeight="1" x14ac:dyDescent="0.25">
      <c r="B32" s="49" t="str">
        <f>Paramètres!$F$30</f>
        <v>Documents &amp; administratif</v>
      </c>
      <c r="C32" s="50" t="str">
        <f>Paramètres!$G$30</f>
        <v>Contrôle technique à jour</v>
      </c>
      <c r="D32" s="51" t="str">
        <f>Paramètres!$H$30</f>
        <v>Oui</v>
      </c>
      <c r="E32" s="27" t="s">
        <v>76</v>
      </c>
      <c r="F32" s="48" t="s">
        <v>118</v>
      </c>
    </row>
    <row r="34" spans="2:6" ht="21.75" customHeight="1" x14ac:dyDescent="0.25">
      <c r="B34" s="12" t="s">
        <v>119</v>
      </c>
      <c r="C34" s="12"/>
      <c r="D34" s="12"/>
      <c r="E34" s="12"/>
      <c r="F34" s="12"/>
    </row>
    <row r="35" spans="2:6" ht="17.25" x14ac:dyDescent="0.25">
      <c r="B35" s="52" t="s">
        <v>120</v>
      </c>
      <c r="C35" s="53">
        <f>COUNTIF($E$17:$E$32,"Conforme")</f>
        <v>13</v>
      </c>
      <c r="D35" s="54" t="s">
        <v>73</v>
      </c>
      <c r="E35" s="55">
        <f>COUNTIF($E$17:$E$32,"À surveiller")</f>
        <v>2</v>
      </c>
    </row>
    <row r="36" spans="2:6" ht="17.25" x14ac:dyDescent="0.25">
      <c r="B36" s="52" t="s">
        <v>121</v>
      </c>
      <c r="C36" s="56">
        <f>COUNTIF($E$17:$E$32,"Non conforme")</f>
        <v>1</v>
      </c>
      <c r="D36" s="54" t="s">
        <v>122</v>
      </c>
      <c r="E36" s="57">
        <f>COUNTIF($E$17:$E$32,"N/A")</f>
        <v>0</v>
      </c>
    </row>
    <row r="37" spans="2:6" ht="18.75" x14ac:dyDescent="0.25">
      <c r="B37" s="58" t="s">
        <v>123</v>
      </c>
      <c r="C37" s="59">
        <f>IFERROR(COUNTIF($E$17:$E$32,"Conforme")/(COUNTA($E$17:$E$32)-COUNTIF($E$17:$E$32,"N/A")),0)</f>
        <v>0.8125</v>
      </c>
    </row>
    <row r="38" spans="2:6" ht="25.5" customHeight="1" x14ac:dyDescent="0.25">
      <c r="B38" s="60" t="s">
        <v>124</v>
      </c>
      <c r="C38" s="100" t="str">
        <f>IF(COUNTIF($E$17:$E$32,"Non conforme")&gt;0,"NON CONFORME — immobiliser / réparer",IF(COUNTIF($E$17:$E$32,"À surveiller")&gt;0,"CONFORME AVEC RÉSERVES","CONFORME — bon pour le service"))</f>
        <v>NON CONFORME — immobiliser / réparer</v>
      </c>
      <c r="D38" s="100"/>
      <c r="E38" s="100"/>
      <c r="F38" s="100"/>
    </row>
    <row r="40" spans="2:6" ht="21.75" customHeight="1" x14ac:dyDescent="0.25">
      <c r="B40" s="12" t="s">
        <v>125</v>
      </c>
      <c r="C40" s="12"/>
      <c r="D40" s="12"/>
      <c r="E40" s="12"/>
      <c r="F40" s="12"/>
    </row>
    <row r="41" spans="2:6" x14ac:dyDescent="0.25">
      <c r="B41" s="101" t="s">
        <v>126</v>
      </c>
      <c r="C41" s="101"/>
      <c r="E41" s="101" t="s">
        <v>127</v>
      </c>
      <c r="F41" s="101"/>
    </row>
    <row r="42" spans="2:6" ht="19.5" customHeight="1" x14ac:dyDescent="0.25">
      <c r="B42" s="102"/>
      <c r="C42" s="102"/>
      <c r="E42" s="102"/>
      <c r="F42" s="102"/>
    </row>
    <row r="43" spans="2:6" ht="19.5" customHeight="1" x14ac:dyDescent="0.25">
      <c r="B43" s="102"/>
      <c r="C43" s="102"/>
      <c r="E43" s="102"/>
      <c r="F43" s="102"/>
    </row>
    <row r="45" spans="2:6" ht="25.5" customHeight="1" x14ac:dyDescent="0.25">
      <c r="B45" s="103" t="s">
        <v>128</v>
      </c>
      <c r="C45" s="103"/>
      <c r="D45" s="103"/>
      <c r="E45" s="103"/>
      <c r="F45" s="103"/>
    </row>
  </sheetData>
  <mergeCells count="19">
    <mergeCell ref="B42:C43"/>
    <mergeCell ref="E42:F43"/>
    <mergeCell ref="B45:F45"/>
    <mergeCell ref="B15:F15"/>
    <mergeCell ref="B34:F34"/>
    <mergeCell ref="C38:F38"/>
    <mergeCell ref="B40:F40"/>
    <mergeCell ref="B41:C41"/>
    <mergeCell ref="E41:F41"/>
    <mergeCell ref="E8:F8"/>
    <mergeCell ref="E9:F9"/>
    <mergeCell ref="B11:F11"/>
    <mergeCell ref="E12:F12"/>
    <mergeCell ref="E13:F13"/>
    <mergeCell ref="B2:F2"/>
    <mergeCell ref="B3:F3"/>
    <mergeCell ref="D4:F4"/>
    <mergeCell ref="B6:F6"/>
    <mergeCell ref="E7:F7"/>
  </mergeCells>
  <conditionalFormatting sqref="C38">
    <cfRule type="expression" dxfId="18" priority="6">
      <formula>ISNUMBER(SEARCH("NON CONFORME",C38))</formula>
    </cfRule>
    <cfRule type="expression" dxfId="17" priority="7">
      <formula>ISNUMBER(SEARCH("RÉSERVES",C38))</formula>
    </cfRule>
    <cfRule type="expression" dxfId="16" priority="8">
      <formula>ISNUMBER(SEARCH("bon pour le service",C38))</formula>
    </cfRule>
  </conditionalFormatting>
  <conditionalFormatting sqref="D4">
    <cfRule type="cellIs" dxfId="15" priority="9" operator="equal">
      <formula>"— véhicule introuvable —"</formula>
    </cfRule>
  </conditionalFormatting>
  <conditionalFormatting sqref="E17:E32">
    <cfRule type="cellIs" dxfId="14" priority="2" operator="equal">
      <formula>"Conforme"</formula>
    </cfRule>
    <cfRule type="cellIs" dxfId="13" priority="3" operator="equal">
      <formula>"À surveiller"</formula>
    </cfRule>
    <cfRule type="cellIs" dxfId="12" priority="4" operator="equal">
      <formula>"Non conforme"</formula>
    </cfRule>
    <cfRule type="cellIs" dxfId="11" priority="5" operator="equal">
      <formula>"N/A"</formula>
    </cfRule>
  </conditionalFormatting>
  <dataValidations count="1">
    <dataValidation type="list" allowBlank="1" sqref="E12" xr:uid="{00000000-0002-0000-0200-000002000000}">
      <formula1>"Départ,Retour,Périodique,Contre-visite"</formula1>
      <formula2>0</formula2>
    </dataValidation>
  </dataValidations>
  <pageMargins left="0.5" right="0.5" top="0.5" bottom="0.5" header="0.511811023622047" footer="0.511811023622047"/>
  <pageSetup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Valeur non valide" error="Choisissez une valeur dans la liste." prompt="Sélectionnez dans la liste." xr:uid="{00000000-0002-0000-0200-000000000000}">
          <x14:formula1>
            <xm:f>'Parc &amp; échéances'!$A$5:$A$24</xm:f>
          </x14:formula1>
          <x14:formula2>
            <xm:f>0</xm:f>
          </x14:formula2>
          <xm:sqref>C4</xm:sqref>
        </x14:dataValidation>
        <x14:dataValidation type="list" allowBlank="1" errorTitle="Valeur non valide" error="Choisissez une valeur dans la liste." prompt="Sélectionnez dans la liste." xr:uid="{00000000-0002-0000-0200-000001000000}">
          <x14:formula1>
            <xm:f>Paramètres!$B$15:$B$18</xm:f>
          </x14:formula1>
          <x14:formula2>
            <xm:f>0</xm:f>
          </x14:formula2>
          <xm:sqref>E17:E32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2A33"/>
    <pageSetUpPr fitToPage="1"/>
  </sheetPr>
  <dimension ref="B2:H3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30" customWidth="1"/>
    <col min="3" max="4" width="16" customWidth="1"/>
    <col min="5" max="5" width="2" customWidth="1"/>
    <col min="6" max="6" width="30" customWidth="1"/>
    <col min="7" max="7" width="18" customWidth="1"/>
    <col min="8" max="8" width="16" customWidth="1"/>
    <col min="9" max="9" width="2" customWidth="1"/>
  </cols>
  <sheetData>
    <row r="2" spans="2:8" ht="33.75" customHeight="1" x14ac:dyDescent="0.25">
      <c r="B2" s="14" t="s">
        <v>37</v>
      </c>
      <c r="C2" s="14"/>
      <c r="D2" s="14"/>
      <c r="E2" s="14"/>
      <c r="F2" s="14"/>
      <c r="G2" s="14"/>
      <c r="H2" s="14"/>
    </row>
    <row r="3" spans="2:8" ht="19.5" customHeight="1" x14ac:dyDescent="0.25">
      <c r="B3" s="13" t="s">
        <v>38</v>
      </c>
      <c r="C3" s="13"/>
      <c r="D3" s="13"/>
      <c r="E3" s="13"/>
      <c r="F3" s="13"/>
      <c r="G3" s="13"/>
      <c r="H3" s="13"/>
    </row>
    <row r="5" spans="2:8" ht="21.75" customHeight="1" x14ac:dyDescent="0.25">
      <c r="B5" s="12" t="s">
        <v>39</v>
      </c>
      <c r="C5" s="12"/>
      <c r="D5" s="12"/>
      <c r="F5" s="12" t="s">
        <v>40</v>
      </c>
      <c r="G5" s="12"/>
      <c r="H5" s="12"/>
    </row>
    <row r="6" spans="2:8" x14ac:dyDescent="0.25">
      <c r="B6" s="26" t="s">
        <v>41</v>
      </c>
      <c r="C6" s="11" t="s">
        <v>42</v>
      </c>
      <c r="D6" s="11"/>
      <c r="F6" s="28" t="s">
        <v>43</v>
      </c>
      <c r="G6" s="28" t="s">
        <v>44</v>
      </c>
    </row>
    <row r="7" spans="2:8" x14ac:dyDescent="0.25">
      <c r="B7" s="26" t="s">
        <v>45</v>
      </c>
      <c r="C7" s="10">
        <v>2027</v>
      </c>
      <c r="D7" s="10"/>
      <c r="F7" s="29" t="s">
        <v>46</v>
      </c>
      <c r="G7" s="29" t="s">
        <v>47</v>
      </c>
    </row>
    <row r="8" spans="2:8" x14ac:dyDescent="0.25">
      <c r="B8" s="26" t="s">
        <v>48</v>
      </c>
      <c r="C8" s="11" t="s">
        <v>49</v>
      </c>
      <c r="D8" s="11"/>
      <c r="F8" s="29" t="s">
        <v>50</v>
      </c>
      <c r="G8" s="29" t="s">
        <v>51</v>
      </c>
    </row>
    <row r="9" spans="2:8" x14ac:dyDescent="0.25">
      <c r="B9" s="26" t="s">
        <v>52</v>
      </c>
      <c r="C9" s="9">
        <v>30</v>
      </c>
      <c r="D9" s="9"/>
      <c r="F9" s="29" t="s">
        <v>53</v>
      </c>
      <c r="G9" s="29" t="s">
        <v>54</v>
      </c>
    </row>
    <row r="10" spans="2:8" x14ac:dyDescent="0.25">
      <c r="B10" s="30" t="s">
        <v>55</v>
      </c>
      <c r="C10" s="8">
        <v>46553</v>
      </c>
      <c r="D10" s="8"/>
      <c r="F10" s="29" t="s">
        <v>56</v>
      </c>
      <c r="G10" s="29" t="s">
        <v>57</v>
      </c>
    </row>
    <row r="11" spans="2:8" x14ac:dyDescent="0.25">
      <c r="B11" s="7" t="s">
        <v>58</v>
      </c>
      <c r="C11" s="7"/>
      <c r="D11" s="7"/>
      <c r="F11" s="29" t="s">
        <v>59</v>
      </c>
      <c r="G11" s="29" t="s">
        <v>60</v>
      </c>
    </row>
    <row r="13" spans="2:8" ht="21.75" customHeight="1" x14ac:dyDescent="0.25">
      <c r="B13" s="12" t="s">
        <v>61</v>
      </c>
      <c r="C13" s="12"/>
      <c r="D13" s="12"/>
      <c r="F13" s="12" t="s">
        <v>62</v>
      </c>
      <c r="G13" s="12"/>
      <c r="H13" s="12"/>
    </row>
    <row r="14" spans="2:8" x14ac:dyDescent="0.25">
      <c r="B14" s="28" t="s">
        <v>63</v>
      </c>
      <c r="C14" s="28" t="s">
        <v>64</v>
      </c>
      <c r="D14" s="28" t="s">
        <v>65</v>
      </c>
      <c r="F14" s="28" t="s">
        <v>66</v>
      </c>
      <c r="G14" s="28" t="s">
        <v>67</v>
      </c>
      <c r="H14" s="28" t="s">
        <v>68</v>
      </c>
    </row>
    <row r="15" spans="2:8" x14ac:dyDescent="0.25">
      <c r="B15" s="29" t="s">
        <v>69</v>
      </c>
      <c r="C15" s="31">
        <v>1</v>
      </c>
      <c r="D15" s="32" t="s">
        <v>70</v>
      </c>
      <c r="F15" s="33" t="s">
        <v>47</v>
      </c>
      <c r="G15" s="33" t="s">
        <v>71</v>
      </c>
      <c r="H15" s="34" t="s">
        <v>72</v>
      </c>
    </row>
    <row r="16" spans="2:8" x14ac:dyDescent="0.25">
      <c r="B16" s="29" t="s">
        <v>73</v>
      </c>
      <c r="C16" s="31">
        <v>0</v>
      </c>
      <c r="D16" s="32" t="s">
        <v>74</v>
      </c>
      <c r="F16" s="35" t="s">
        <v>47</v>
      </c>
      <c r="G16" s="35" t="s">
        <v>75</v>
      </c>
      <c r="H16" s="36" t="s">
        <v>72</v>
      </c>
    </row>
    <row r="17" spans="2:8" x14ac:dyDescent="0.25">
      <c r="B17" s="29" t="s">
        <v>76</v>
      </c>
      <c r="C17" s="31">
        <v>0</v>
      </c>
      <c r="D17" s="32" t="s">
        <v>77</v>
      </c>
      <c r="F17" s="33" t="s">
        <v>47</v>
      </c>
      <c r="G17" s="33" t="s">
        <v>78</v>
      </c>
      <c r="H17" s="34" t="s">
        <v>72</v>
      </c>
    </row>
    <row r="18" spans="2:8" x14ac:dyDescent="0.25">
      <c r="B18" s="29" t="s">
        <v>79</v>
      </c>
      <c r="C18" s="37"/>
      <c r="D18" s="32" t="s">
        <v>80</v>
      </c>
      <c r="F18" s="35" t="s">
        <v>47</v>
      </c>
      <c r="G18" s="35" t="s">
        <v>81</v>
      </c>
      <c r="H18" s="36" t="s">
        <v>82</v>
      </c>
    </row>
    <row r="19" spans="2:8" x14ac:dyDescent="0.25">
      <c r="F19" s="33" t="s">
        <v>47</v>
      </c>
      <c r="G19" s="33" t="s">
        <v>83</v>
      </c>
      <c r="H19" s="34" t="s">
        <v>72</v>
      </c>
    </row>
    <row r="20" spans="2:8" x14ac:dyDescent="0.25">
      <c r="F20" s="35" t="s">
        <v>51</v>
      </c>
      <c r="G20" s="35" t="s">
        <v>84</v>
      </c>
      <c r="H20" s="36" t="s">
        <v>82</v>
      </c>
    </row>
    <row r="21" spans="2:8" x14ac:dyDescent="0.25">
      <c r="F21" s="33" t="s">
        <v>51</v>
      </c>
      <c r="G21" s="33" t="s">
        <v>85</v>
      </c>
      <c r="H21" s="34" t="s">
        <v>82</v>
      </c>
    </row>
    <row r="22" spans="2:8" x14ac:dyDescent="0.25">
      <c r="F22" s="35" t="s">
        <v>51</v>
      </c>
      <c r="G22" s="35" t="s">
        <v>86</v>
      </c>
      <c r="H22" s="36" t="s">
        <v>82</v>
      </c>
    </row>
    <row r="23" spans="2:8" x14ac:dyDescent="0.25">
      <c r="F23" s="33" t="s">
        <v>54</v>
      </c>
      <c r="G23" s="33" t="s">
        <v>87</v>
      </c>
      <c r="H23" s="34" t="s">
        <v>82</v>
      </c>
    </row>
    <row r="24" spans="2:8" x14ac:dyDescent="0.25">
      <c r="F24" s="35" t="s">
        <v>54</v>
      </c>
      <c r="G24" s="35" t="s">
        <v>88</v>
      </c>
      <c r="H24" s="36" t="s">
        <v>72</v>
      </c>
    </row>
    <row r="25" spans="2:8" x14ac:dyDescent="0.25">
      <c r="F25" s="33" t="s">
        <v>54</v>
      </c>
      <c r="G25" s="33" t="s">
        <v>89</v>
      </c>
      <c r="H25" s="34" t="s">
        <v>72</v>
      </c>
    </row>
    <row r="26" spans="2:8" x14ac:dyDescent="0.25">
      <c r="F26" s="35" t="s">
        <v>57</v>
      </c>
      <c r="G26" s="35" t="s">
        <v>90</v>
      </c>
      <c r="H26" s="36" t="s">
        <v>72</v>
      </c>
    </row>
    <row r="27" spans="2:8" x14ac:dyDescent="0.25">
      <c r="F27" s="33" t="s">
        <v>57</v>
      </c>
      <c r="G27" s="33" t="s">
        <v>91</v>
      </c>
      <c r="H27" s="34" t="s">
        <v>82</v>
      </c>
    </row>
    <row r="28" spans="2:8" x14ac:dyDescent="0.25">
      <c r="F28" s="35" t="s">
        <v>57</v>
      </c>
      <c r="G28" s="35" t="s">
        <v>92</v>
      </c>
      <c r="H28" s="36" t="s">
        <v>72</v>
      </c>
    </row>
    <row r="29" spans="2:8" x14ac:dyDescent="0.25">
      <c r="F29" s="33" t="s">
        <v>60</v>
      </c>
      <c r="G29" s="33" t="s">
        <v>93</v>
      </c>
      <c r="H29" s="34" t="s">
        <v>72</v>
      </c>
    </row>
    <row r="30" spans="2:8" x14ac:dyDescent="0.25">
      <c r="F30" s="35" t="s">
        <v>60</v>
      </c>
      <c r="G30" s="35" t="s">
        <v>94</v>
      </c>
      <c r="H30" s="36" t="s">
        <v>72</v>
      </c>
    </row>
    <row r="37" spans="2:8" ht="15" customHeight="1" x14ac:dyDescent="0.25">
      <c r="B37" s="6" t="s">
        <v>95</v>
      </c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mergeCells count="13">
    <mergeCell ref="B13:D13"/>
    <mergeCell ref="F13:H13"/>
    <mergeCell ref="B37:H38"/>
    <mergeCell ref="C7:D7"/>
    <mergeCell ref="C8:D8"/>
    <mergeCell ref="C9:D9"/>
    <mergeCell ref="C10:D10"/>
    <mergeCell ref="B11:D11"/>
    <mergeCell ref="B2:H2"/>
    <mergeCell ref="B3:H3"/>
    <mergeCell ref="B5:D5"/>
    <mergeCell ref="F5:H5"/>
    <mergeCell ref="C6:D6"/>
  </mergeCells>
  <pageMargins left="0.4" right="0.4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2A33"/>
    <pageSetUpPr fitToPage="1"/>
  </sheetPr>
  <dimension ref="A1:R2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O1"/>
    </sheetView>
  </sheetViews>
  <sheetFormatPr baseColWidth="10" defaultColWidth="8.7109375" defaultRowHeight="15" x14ac:dyDescent="0.25"/>
  <cols>
    <col min="1" max="1" width="8" customWidth="1"/>
    <col min="2" max="2" width="16" customWidth="1"/>
    <col min="3" max="3" width="13" customWidth="1"/>
    <col min="4" max="4" width="14" customWidth="1"/>
    <col min="5" max="5" width="8" customWidth="1"/>
    <col min="6" max="6" width="12" customWidth="1"/>
    <col min="7" max="7" width="20" customWidth="1"/>
    <col min="8" max="8" width="12" customWidth="1"/>
    <col min="9" max="12" width="15" customWidth="1"/>
    <col min="13" max="15" width="14" customWidth="1"/>
    <col min="16" max="18" width="13" hidden="1" customWidth="1"/>
  </cols>
  <sheetData>
    <row r="1" spans="1:18" ht="33.75" customHeight="1" x14ac:dyDescent="0.25">
      <c r="A1" s="14" t="s">
        <v>129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8" ht="15.75" customHeight="1" x14ac:dyDescent="0.25">
      <c r="A2" s="104" t="s">
        <v>130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8" x14ac:dyDescent="0.25">
      <c r="P3" s="61" t="s">
        <v>131</v>
      </c>
    </row>
    <row r="4" spans="1:18" ht="30" customHeight="1" x14ac:dyDescent="0.25">
      <c r="A4" s="62" t="s">
        <v>132</v>
      </c>
      <c r="B4" s="62" t="s">
        <v>101</v>
      </c>
      <c r="C4" s="62" t="s">
        <v>133</v>
      </c>
      <c r="D4" s="62" t="s">
        <v>134</v>
      </c>
      <c r="E4" s="62" t="s">
        <v>103</v>
      </c>
      <c r="F4" s="62" t="s">
        <v>43</v>
      </c>
      <c r="G4" s="62" t="s">
        <v>104</v>
      </c>
      <c r="H4" s="62" t="s">
        <v>105</v>
      </c>
      <c r="I4" s="62" t="s">
        <v>135</v>
      </c>
      <c r="J4" s="62" t="s">
        <v>136</v>
      </c>
      <c r="K4" s="62" t="s">
        <v>137</v>
      </c>
      <c r="L4" s="62" t="s">
        <v>138</v>
      </c>
      <c r="M4" s="62" t="s">
        <v>139</v>
      </c>
      <c r="N4" s="62" t="s">
        <v>140</v>
      </c>
      <c r="O4" s="62" t="s">
        <v>141</v>
      </c>
    </row>
    <row r="5" spans="1:18" x14ac:dyDescent="0.25">
      <c r="A5" s="63" t="s">
        <v>99</v>
      </c>
      <c r="B5" s="64" t="s">
        <v>142</v>
      </c>
      <c r="C5" s="33" t="s">
        <v>143</v>
      </c>
      <c r="D5" s="33" t="s">
        <v>144</v>
      </c>
      <c r="E5" s="65">
        <v>2022</v>
      </c>
      <c r="F5" s="33" t="s">
        <v>46</v>
      </c>
      <c r="G5" s="33" t="s">
        <v>145</v>
      </c>
      <c r="H5" s="66">
        <v>48200</v>
      </c>
      <c r="I5" s="66">
        <v>42000</v>
      </c>
      <c r="J5" s="66">
        <v>52000</v>
      </c>
      <c r="K5" s="67">
        <v>46642</v>
      </c>
      <c r="L5" s="67">
        <v>46721</v>
      </c>
      <c r="M5" s="64" t="str">
        <f>IF($K5="","",IF($K5&lt;Paramètres!$C$10,"Dépassé",IF($K5&lt;=Paramètres!$C$10+Paramètres!$C$9,"Bientôt","À jour")))</f>
        <v>À jour</v>
      </c>
      <c r="N5" s="64" t="str">
        <f>IF($L5="","",IF($L5&lt;Paramètres!$C$10,"Dépassé",IF($L5&lt;=Paramètres!$C$10+Paramètres!$C$9,"Bientôt","À jour")))</f>
        <v>À jour</v>
      </c>
      <c r="O5" s="64" t="str">
        <f t="shared" ref="O5:O24" si="0">IF($J5="","",IF($J5=0,"—",IF($H5&gt;=$J5,"Dépassé",IF($H5&gt;=$J5-1000,"Bientôt","À jour"))))</f>
        <v>À jour</v>
      </c>
      <c r="P5" s="68">
        <f t="shared" ref="P5:P24" si="1">IF($A5="","",(COUNTIF($M5:$O5,"Dépassé")*2)+(COUNTIF($M5:$O5,"Bientôt")))</f>
        <v>0</v>
      </c>
      <c r="Q5" s="68" t="str">
        <f t="shared" ref="Q5:Q24" si="2">IF($A5="","",IF($P5=0,"",$P5+ROW()/100000))</f>
        <v/>
      </c>
      <c r="R5" s="68" t="str">
        <f t="shared" ref="R5:R24" si="3">IF($Q5="","",RANK($Q5,$Q$5:$Q$24,0))</f>
        <v/>
      </c>
    </row>
    <row r="6" spans="1:18" x14ac:dyDescent="0.25">
      <c r="A6" s="69" t="s">
        <v>146</v>
      </c>
      <c r="B6" s="70" t="s">
        <v>147</v>
      </c>
      <c r="C6" s="35" t="s">
        <v>148</v>
      </c>
      <c r="D6" s="35" t="s">
        <v>149</v>
      </c>
      <c r="E6" s="71">
        <v>2021</v>
      </c>
      <c r="F6" s="35" t="s">
        <v>50</v>
      </c>
      <c r="G6" s="35" t="s">
        <v>150</v>
      </c>
      <c r="H6" s="72">
        <v>92500</v>
      </c>
      <c r="I6" s="72">
        <v>88000</v>
      </c>
      <c r="J6" s="72">
        <v>98000</v>
      </c>
      <c r="K6" s="73">
        <v>46527</v>
      </c>
      <c r="L6" s="73">
        <v>46798</v>
      </c>
      <c r="M6" s="70" t="str">
        <f>IF($K6="","",IF($K6&lt;Paramètres!$C$10,"Dépassé",IF($K6&lt;=Paramètres!$C$10+Paramètres!$C$9,"Bientôt","À jour")))</f>
        <v>Dépassé</v>
      </c>
      <c r="N6" s="70" t="str">
        <f>IF($L6="","",IF($L6&lt;Paramètres!$C$10,"Dépassé",IF($L6&lt;=Paramètres!$C$10+Paramètres!$C$9,"Bientôt","À jour")))</f>
        <v>À jour</v>
      </c>
      <c r="O6" s="70" t="str">
        <f t="shared" si="0"/>
        <v>À jour</v>
      </c>
      <c r="P6" s="68">
        <f t="shared" si="1"/>
        <v>2</v>
      </c>
      <c r="Q6" s="68">
        <f t="shared" si="2"/>
        <v>2.0000599999999999</v>
      </c>
      <c r="R6" s="68">
        <f t="shared" si="3"/>
        <v>2</v>
      </c>
    </row>
    <row r="7" spans="1:18" x14ac:dyDescent="0.25">
      <c r="A7" s="63" t="s">
        <v>151</v>
      </c>
      <c r="B7" s="64" t="s">
        <v>152</v>
      </c>
      <c r="C7" s="33" t="s">
        <v>153</v>
      </c>
      <c r="D7" s="33" t="s">
        <v>154</v>
      </c>
      <c r="E7" s="65">
        <v>2020</v>
      </c>
      <c r="F7" s="33" t="s">
        <v>50</v>
      </c>
      <c r="G7" s="33" t="s">
        <v>155</v>
      </c>
      <c r="H7" s="66">
        <v>134800</v>
      </c>
      <c r="I7" s="66">
        <v>130000</v>
      </c>
      <c r="J7" s="66">
        <v>140000</v>
      </c>
      <c r="K7" s="67">
        <v>46454</v>
      </c>
      <c r="L7" s="67">
        <v>46578</v>
      </c>
      <c r="M7" s="64" t="str">
        <f>IF($K7="","",IF($K7&lt;Paramètres!$C$10,"Dépassé",IF($K7&lt;=Paramètres!$C$10+Paramètres!$C$9,"Bientôt","À jour")))</f>
        <v>Dépassé</v>
      </c>
      <c r="N7" s="64" t="str">
        <f>IF($L7="","",IF($L7&lt;Paramètres!$C$10,"Dépassé",IF($L7&lt;=Paramètres!$C$10+Paramètres!$C$9,"Bientôt","À jour")))</f>
        <v>Bientôt</v>
      </c>
      <c r="O7" s="64" t="str">
        <f t="shared" si="0"/>
        <v>À jour</v>
      </c>
      <c r="P7" s="68">
        <f t="shared" si="1"/>
        <v>3</v>
      </c>
      <c r="Q7" s="68">
        <f t="shared" si="2"/>
        <v>3.00007</v>
      </c>
      <c r="R7" s="68">
        <f t="shared" si="3"/>
        <v>1</v>
      </c>
    </row>
    <row r="8" spans="1:18" x14ac:dyDescent="0.25">
      <c r="A8" s="69" t="s">
        <v>156</v>
      </c>
      <c r="B8" s="70" t="s">
        <v>157</v>
      </c>
      <c r="C8" s="35" t="s">
        <v>143</v>
      </c>
      <c r="D8" s="35" t="s">
        <v>158</v>
      </c>
      <c r="E8" s="71">
        <v>2023</v>
      </c>
      <c r="F8" s="35" t="s">
        <v>56</v>
      </c>
      <c r="G8" s="35" t="s">
        <v>159</v>
      </c>
      <c r="H8" s="72">
        <v>26300</v>
      </c>
      <c r="I8" s="72">
        <v>0</v>
      </c>
      <c r="J8" s="72">
        <v>0</v>
      </c>
      <c r="K8" s="73">
        <v>46770</v>
      </c>
      <c r="L8" s="73">
        <v>46844</v>
      </c>
      <c r="M8" s="70" t="str">
        <f>IF($K8="","",IF($K8&lt;Paramètres!$C$10,"Dépassé",IF($K8&lt;=Paramètres!$C$10+Paramètres!$C$9,"Bientôt","À jour")))</f>
        <v>À jour</v>
      </c>
      <c r="N8" s="70" t="str">
        <f>IF($L8="","",IF($L8&lt;Paramètres!$C$10,"Dépassé",IF($L8&lt;=Paramètres!$C$10+Paramètres!$C$9,"Bientôt","À jour")))</f>
        <v>À jour</v>
      </c>
      <c r="O8" s="70" t="str">
        <f t="shared" si="0"/>
        <v>—</v>
      </c>
      <c r="P8" s="68">
        <f t="shared" si="1"/>
        <v>0</v>
      </c>
      <c r="Q8" s="68" t="str">
        <f t="shared" si="2"/>
        <v/>
      </c>
      <c r="R8" s="68" t="str">
        <f t="shared" si="3"/>
        <v/>
      </c>
    </row>
    <row r="9" spans="1:18" x14ac:dyDescent="0.25">
      <c r="A9" s="63" t="s">
        <v>160</v>
      </c>
      <c r="B9" s="64" t="s">
        <v>161</v>
      </c>
      <c r="C9" s="33" t="s">
        <v>162</v>
      </c>
      <c r="D9" s="33" t="s">
        <v>163</v>
      </c>
      <c r="E9" s="65">
        <v>2024</v>
      </c>
      <c r="F9" s="33" t="s">
        <v>53</v>
      </c>
      <c r="G9" s="33" t="s">
        <v>164</v>
      </c>
      <c r="H9" s="66">
        <v>18900</v>
      </c>
      <c r="I9" s="66">
        <v>15000</v>
      </c>
      <c r="J9" s="66">
        <v>25000</v>
      </c>
      <c r="K9" s="67">
        <v>46909</v>
      </c>
      <c r="L9" s="67">
        <v>46566</v>
      </c>
      <c r="M9" s="64" t="str">
        <f>IF($K9="","",IF($K9&lt;Paramètres!$C$10,"Dépassé",IF($K9&lt;=Paramètres!$C$10+Paramètres!$C$9,"Bientôt","À jour")))</f>
        <v>À jour</v>
      </c>
      <c r="N9" s="64" t="str">
        <f>IF($L9="","",IF($L9&lt;Paramètres!$C$10,"Dépassé",IF($L9&lt;=Paramètres!$C$10+Paramètres!$C$9,"Bientôt","À jour")))</f>
        <v>Bientôt</v>
      </c>
      <c r="O9" s="64" t="str">
        <f t="shared" si="0"/>
        <v>À jour</v>
      </c>
      <c r="P9" s="68">
        <f t="shared" si="1"/>
        <v>1</v>
      </c>
      <c r="Q9" s="68">
        <f t="shared" si="2"/>
        <v>1.0000899999999999</v>
      </c>
      <c r="R9" s="68">
        <f t="shared" si="3"/>
        <v>4</v>
      </c>
    </row>
    <row r="10" spans="1:18" x14ac:dyDescent="0.25">
      <c r="A10" s="69" t="s">
        <v>165</v>
      </c>
      <c r="B10" s="70" t="s">
        <v>166</v>
      </c>
      <c r="C10" s="35" t="s">
        <v>167</v>
      </c>
      <c r="D10" s="35" t="s">
        <v>168</v>
      </c>
      <c r="E10" s="71">
        <v>2019</v>
      </c>
      <c r="F10" s="35" t="s">
        <v>50</v>
      </c>
      <c r="G10" s="35" t="s">
        <v>169</v>
      </c>
      <c r="H10" s="72">
        <v>187400</v>
      </c>
      <c r="I10" s="72">
        <v>182000</v>
      </c>
      <c r="J10" s="72">
        <v>192000</v>
      </c>
      <c r="K10" s="73">
        <v>46568</v>
      </c>
      <c r="L10" s="73">
        <v>46741</v>
      </c>
      <c r="M10" s="70" t="str">
        <f>IF($K10="","",IF($K10&lt;Paramètres!$C$10,"Dépassé",IF($K10&lt;=Paramètres!$C$10+Paramètres!$C$9,"Bientôt","À jour")))</f>
        <v>Bientôt</v>
      </c>
      <c r="N10" s="70" t="str">
        <f>IF($L10="","",IF($L10&lt;Paramètres!$C$10,"Dépassé",IF($L10&lt;=Paramètres!$C$10+Paramètres!$C$9,"Bientôt","À jour")))</f>
        <v>À jour</v>
      </c>
      <c r="O10" s="70" t="str">
        <f t="shared" si="0"/>
        <v>À jour</v>
      </c>
      <c r="P10" s="68">
        <f t="shared" si="1"/>
        <v>1</v>
      </c>
      <c r="Q10" s="68">
        <f t="shared" si="2"/>
        <v>1.0001</v>
      </c>
      <c r="R10" s="68">
        <f t="shared" si="3"/>
        <v>3</v>
      </c>
    </row>
    <row r="11" spans="1:18" x14ac:dyDescent="0.25">
      <c r="A11" s="63"/>
      <c r="B11" s="64"/>
      <c r="C11" s="33"/>
      <c r="D11" s="33"/>
      <c r="E11" s="65"/>
      <c r="F11" s="33"/>
      <c r="G11" s="33"/>
      <c r="H11" s="66"/>
      <c r="I11" s="66"/>
      <c r="J11" s="66"/>
      <c r="K11" s="67"/>
      <c r="L11" s="67"/>
      <c r="M11" s="64" t="str">
        <f>IF($K11="","",IF($K11&lt;Paramètres!$C$10,"Dépassé",IF($K11&lt;=Paramètres!$C$10+Paramètres!$C$9,"Bientôt","À jour")))</f>
        <v/>
      </c>
      <c r="N11" s="64" t="str">
        <f>IF($L11="","",IF($L11&lt;Paramètres!$C$10,"Dépassé",IF($L11&lt;=Paramètres!$C$10+Paramètres!$C$9,"Bientôt","À jour")))</f>
        <v/>
      </c>
      <c r="O11" s="64" t="str">
        <f t="shared" si="0"/>
        <v/>
      </c>
      <c r="P11" s="68" t="str">
        <f t="shared" si="1"/>
        <v/>
      </c>
      <c r="Q11" s="68" t="str">
        <f t="shared" si="2"/>
        <v/>
      </c>
      <c r="R11" s="68" t="str">
        <f t="shared" si="3"/>
        <v/>
      </c>
    </row>
    <row r="12" spans="1:18" x14ac:dyDescent="0.25">
      <c r="A12" s="69"/>
      <c r="B12" s="70"/>
      <c r="C12" s="35"/>
      <c r="D12" s="35"/>
      <c r="E12" s="71"/>
      <c r="F12" s="35"/>
      <c r="G12" s="35"/>
      <c r="H12" s="72"/>
      <c r="I12" s="72"/>
      <c r="J12" s="72"/>
      <c r="K12" s="73"/>
      <c r="L12" s="73"/>
      <c r="M12" s="70" t="str">
        <f>IF($K12="","",IF($K12&lt;Paramètres!$C$10,"Dépassé",IF($K12&lt;=Paramètres!$C$10+Paramètres!$C$9,"Bientôt","À jour")))</f>
        <v/>
      </c>
      <c r="N12" s="70" t="str">
        <f>IF($L12="","",IF($L12&lt;Paramètres!$C$10,"Dépassé",IF($L12&lt;=Paramètres!$C$10+Paramètres!$C$9,"Bientôt","À jour")))</f>
        <v/>
      </c>
      <c r="O12" s="70" t="str">
        <f t="shared" si="0"/>
        <v/>
      </c>
      <c r="P12" s="68" t="str">
        <f t="shared" si="1"/>
        <v/>
      </c>
      <c r="Q12" s="68" t="str">
        <f t="shared" si="2"/>
        <v/>
      </c>
      <c r="R12" s="68" t="str">
        <f t="shared" si="3"/>
        <v/>
      </c>
    </row>
    <row r="13" spans="1:18" x14ac:dyDescent="0.25">
      <c r="A13" s="63"/>
      <c r="B13" s="64"/>
      <c r="C13" s="33"/>
      <c r="D13" s="33"/>
      <c r="E13" s="65"/>
      <c r="F13" s="33"/>
      <c r="G13" s="33"/>
      <c r="H13" s="66"/>
      <c r="I13" s="66"/>
      <c r="J13" s="66"/>
      <c r="K13" s="67"/>
      <c r="L13" s="67"/>
      <c r="M13" s="64" t="str">
        <f>IF($K13="","",IF($K13&lt;Paramètres!$C$10,"Dépassé",IF($K13&lt;=Paramètres!$C$10+Paramètres!$C$9,"Bientôt","À jour")))</f>
        <v/>
      </c>
      <c r="N13" s="64" t="str">
        <f>IF($L13="","",IF($L13&lt;Paramètres!$C$10,"Dépassé",IF($L13&lt;=Paramètres!$C$10+Paramètres!$C$9,"Bientôt","À jour")))</f>
        <v/>
      </c>
      <c r="O13" s="64" t="str">
        <f t="shared" si="0"/>
        <v/>
      </c>
      <c r="P13" s="68" t="str">
        <f t="shared" si="1"/>
        <v/>
      </c>
      <c r="Q13" s="68" t="str">
        <f t="shared" si="2"/>
        <v/>
      </c>
      <c r="R13" s="68" t="str">
        <f t="shared" si="3"/>
        <v/>
      </c>
    </row>
    <row r="14" spans="1:18" x14ac:dyDescent="0.25">
      <c r="A14" s="69"/>
      <c r="B14" s="70"/>
      <c r="C14" s="35"/>
      <c r="D14" s="35"/>
      <c r="E14" s="71"/>
      <c r="F14" s="35"/>
      <c r="G14" s="35"/>
      <c r="H14" s="72"/>
      <c r="I14" s="72"/>
      <c r="J14" s="72"/>
      <c r="K14" s="73"/>
      <c r="L14" s="73"/>
      <c r="M14" s="70" t="str">
        <f>IF($K14="","",IF($K14&lt;Paramètres!$C$10,"Dépassé",IF($K14&lt;=Paramètres!$C$10+Paramètres!$C$9,"Bientôt","À jour")))</f>
        <v/>
      </c>
      <c r="N14" s="70" t="str">
        <f>IF($L14="","",IF($L14&lt;Paramètres!$C$10,"Dépassé",IF($L14&lt;=Paramètres!$C$10+Paramètres!$C$9,"Bientôt","À jour")))</f>
        <v/>
      </c>
      <c r="O14" s="70" t="str">
        <f t="shared" si="0"/>
        <v/>
      </c>
      <c r="P14" s="68" t="str">
        <f t="shared" si="1"/>
        <v/>
      </c>
      <c r="Q14" s="68" t="str">
        <f t="shared" si="2"/>
        <v/>
      </c>
      <c r="R14" s="68" t="str">
        <f t="shared" si="3"/>
        <v/>
      </c>
    </row>
    <row r="15" spans="1:18" x14ac:dyDescent="0.25">
      <c r="A15" s="63"/>
      <c r="B15" s="64"/>
      <c r="C15" s="33"/>
      <c r="D15" s="33"/>
      <c r="E15" s="65"/>
      <c r="F15" s="33"/>
      <c r="G15" s="33"/>
      <c r="H15" s="66"/>
      <c r="I15" s="66"/>
      <c r="J15" s="66"/>
      <c r="K15" s="67"/>
      <c r="L15" s="67"/>
      <c r="M15" s="64" t="str">
        <f>IF($K15="","",IF($K15&lt;Paramètres!$C$10,"Dépassé",IF($K15&lt;=Paramètres!$C$10+Paramètres!$C$9,"Bientôt","À jour")))</f>
        <v/>
      </c>
      <c r="N15" s="64" t="str">
        <f>IF($L15="","",IF($L15&lt;Paramètres!$C$10,"Dépassé",IF($L15&lt;=Paramètres!$C$10+Paramètres!$C$9,"Bientôt","À jour")))</f>
        <v/>
      </c>
      <c r="O15" s="64" t="str">
        <f t="shared" si="0"/>
        <v/>
      </c>
      <c r="P15" s="68" t="str">
        <f t="shared" si="1"/>
        <v/>
      </c>
      <c r="Q15" s="68" t="str">
        <f t="shared" si="2"/>
        <v/>
      </c>
      <c r="R15" s="68" t="str">
        <f t="shared" si="3"/>
        <v/>
      </c>
    </row>
    <row r="16" spans="1:18" x14ac:dyDescent="0.25">
      <c r="A16" s="69"/>
      <c r="B16" s="70"/>
      <c r="C16" s="35"/>
      <c r="D16" s="35"/>
      <c r="E16" s="71"/>
      <c r="F16" s="35"/>
      <c r="G16" s="35"/>
      <c r="H16" s="72"/>
      <c r="I16" s="72"/>
      <c r="J16" s="72"/>
      <c r="K16" s="73"/>
      <c r="L16" s="73"/>
      <c r="M16" s="70" t="str">
        <f>IF($K16="","",IF($K16&lt;Paramètres!$C$10,"Dépassé",IF($K16&lt;=Paramètres!$C$10+Paramètres!$C$9,"Bientôt","À jour")))</f>
        <v/>
      </c>
      <c r="N16" s="70" t="str">
        <f>IF($L16="","",IF($L16&lt;Paramètres!$C$10,"Dépassé",IF($L16&lt;=Paramètres!$C$10+Paramètres!$C$9,"Bientôt","À jour")))</f>
        <v/>
      </c>
      <c r="O16" s="70" t="str">
        <f t="shared" si="0"/>
        <v/>
      </c>
      <c r="P16" s="68" t="str">
        <f t="shared" si="1"/>
        <v/>
      </c>
      <c r="Q16" s="68" t="str">
        <f t="shared" si="2"/>
        <v/>
      </c>
      <c r="R16" s="68" t="str">
        <f t="shared" si="3"/>
        <v/>
      </c>
    </row>
    <row r="17" spans="1:18" x14ac:dyDescent="0.25">
      <c r="A17" s="63"/>
      <c r="B17" s="64"/>
      <c r="C17" s="33"/>
      <c r="D17" s="33"/>
      <c r="E17" s="65"/>
      <c r="F17" s="33"/>
      <c r="G17" s="33"/>
      <c r="H17" s="66"/>
      <c r="I17" s="66"/>
      <c r="J17" s="66"/>
      <c r="K17" s="67"/>
      <c r="L17" s="67"/>
      <c r="M17" s="64" t="str">
        <f>IF($K17="","",IF($K17&lt;Paramètres!$C$10,"Dépassé",IF($K17&lt;=Paramètres!$C$10+Paramètres!$C$9,"Bientôt","À jour")))</f>
        <v/>
      </c>
      <c r="N17" s="64" t="str">
        <f>IF($L17="","",IF($L17&lt;Paramètres!$C$10,"Dépassé",IF($L17&lt;=Paramètres!$C$10+Paramètres!$C$9,"Bientôt","À jour")))</f>
        <v/>
      </c>
      <c r="O17" s="64" t="str">
        <f t="shared" si="0"/>
        <v/>
      </c>
      <c r="P17" s="68" t="str">
        <f t="shared" si="1"/>
        <v/>
      </c>
      <c r="Q17" s="68" t="str">
        <f t="shared" si="2"/>
        <v/>
      </c>
      <c r="R17" s="68" t="str">
        <f t="shared" si="3"/>
        <v/>
      </c>
    </row>
    <row r="18" spans="1:18" x14ac:dyDescent="0.25">
      <c r="A18" s="69"/>
      <c r="B18" s="70"/>
      <c r="C18" s="35"/>
      <c r="D18" s="35"/>
      <c r="E18" s="71"/>
      <c r="F18" s="35"/>
      <c r="G18" s="35"/>
      <c r="H18" s="72"/>
      <c r="I18" s="72"/>
      <c r="J18" s="72"/>
      <c r="K18" s="73"/>
      <c r="L18" s="73"/>
      <c r="M18" s="70" t="str">
        <f>IF($K18="","",IF($K18&lt;Paramètres!$C$10,"Dépassé",IF($K18&lt;=Paramètres!$C$10+Paramètres!$C$9,"Bientôt","À jour")))</f>
        <v/>
      </c>
      <c r="N18" s="70" t="str">
        <f>IF($L18="","",IF($L18&lt;Paramètres!$C$10,"Dépassé",IF($L18&lt;=Paramètres!$C$10+Paramètres!$C$9,"Bientôt","À jour")))</f>
        <v/>
      </c>
      <c r="O18" s="70" t="str">
        <f t="shared" si="0"/>
        <v/>
      </c>
      <c r="P18" s="68" t="str">
        <f t="shared" si="1"/>
        <v/>
      </c>
      <c r="Q18" s="68" t="str">
        <f t="shared" si="2"/>
        <v/>
      </c>
      <c r="R18" s="68" t="str">
        <f t="shared" si="3"/>
        <v/>
      </c>
    </row>
    <row r="19" spans="1:18" x14ac:dyDescent="0.25">
      <c r="A19" s="63"/>
      <c r="B19" s="64"/>
      <c r="C19" s="33"/>
      <c r="D19" s="33"/>
      <c r="E19" s="65"/>
      <c r="F19" s="33"/>
      <c r="G19" s="33"/>
      <c r="H19" s="66"/>
      <c r="I19" s="66"/>
      <c r="J19" s="66"/>
      <c r="K19" s="67"/>
      <c r="L19" s="67"/>
      <c r="M19" s="64" t="str">
        <f>IF($K19="","",IF($K19&lt;Paramètres!$C$10,"Dépassé",IF($K19&lt;=Paramètres!$C$10+Paramètres!$C$9,"Bientôt","À jour")))</f>
        <v/>
      </c>
      <c r="N19" s="64" t="str">
        <f>IF($L19="","",IF($L19&lt;Paramètres!$C$10,"Dépassé",IF($L19&lt;=Paramètres!$C$10+Paramètres!$C$9,"Bientôt","À jour")))</f>
        <v/>
      </c>
      <c r="O19" s="64" t="str">
        <f t="shared" si="0"/>
        <v/>
      </c>
      <c r="P19" s="68" t="str">
        <f t="shared" si="1"/>
        <v/>
      </c>
      <c r="Q19" s="68" t="str">
        <f t="shared" si="2"/>
        <v/>
      </c>
      <c r="R19" s="68" t="str">
        <f t="shared" si="3"/>
        <v/>
      </c>
    </row>
    <row r="20" spans="1:18" x14ac:dyDescent="0.25">
      <c r="A20" s="69"/>
      <c r="B20" s="70"/>
      <c r="C20" s="35"/>
      <c r="D20" s="35"/>
      <c r="E20" s="71"/>
      <c r="F20" s="35"/>
      <c r="G20" s="35"/>
      <c r="H20" s="72"/>
      <c r="I20" s="72"/>
      <c r="J20" s="72"/>
      <c r="K20" s="73"/>
      <c r="L20" s="73"/>
      <c r="M20" s="70" t="str">
        <f>IF($K20="","",IF($K20&lt;Paramètres!$C$10,"Dépassé",IF($K20&lt;=Paramètres!$C$10+Paramètres!$C$9,"Bientôt","À jour")))</f>
        <v/>
      </c>
      <c r="N20" s="70" t="str">
        <f>IF($L20="","",IF($L20&lt;Paramètres!$C$10,"Dépassé",IF($L20&lt;=Paramètres!$C$10+Paramètres!$C$9,"Bientôt","À jour")))</f>
        <v/>
      </c>
      <c r="O20" s="70" t="str">
        <f t="shared" si="0"/>
        <v/>
      </c>
      <c r="P20" s="68" t="str">
        <f t="shared" si="1"/>
        <v/>
      </c>
      <c r="Q20" s="68" t="str">
        <f t="shared" si="2"/>
        <v/>
      </c>
      <c r="R20" s="68" t="str">
        <f t="shared" si="3"/>
        <v/>
      </c>
    </row>
    <row r="21" spans="1:18" x14ac:dyDescent="0.25">
      <c r="A21" s="63"/>
      <c r="B21" s="64"/>
      <c r="C21" s="33"/>
      <c r="D21" s="33"/>
      <c r="E21" s="65"/>
      <c r="F21" s="33"/>
      <c r="G21" s="33"/>
      <c r="H21" s="66"/>
      <c r="I21" s="66"/>
      <c r="J21" s="66"/>
      <c r="K21" s="67"/>
      <c r="L21" s="67"/>
      <c r="M21" s="64" t="str">
        <f>IF($K21="","",IF($K21&lt;Paramètres!$C$10,"Dépassé",IF($K21&lt;=Paramètres!$C$10+Paramètres!$C$9,"Bientôt","À jour")))</f>
        <v/>
      </c>
      <c r="N21" s="64" t="str">
        <f>IF($L21="","",IF($L21&lt;Paramètres!$C$10,"Dépassé",IF($L21&lt;=Paramètres!$C$10+Paramètres!$C$9,"Bientôt","À jour")))</f>
        <v/>
      </c>
      <c r="O21" s="64" t="str">
        <f t="shared" si="0"/>
        <v/>
      </c>
      <c r="P21" s="68" t="str">
        <f t="shared" si="1"/>
        <v/>
      </c>
      <c r="Q21" s="68" t="str">
        <f t="shared" si="2"/>
        <v/>
      </c>
      <c r="R21" s="68" t="str">
        <f t="shared" si="3"/>
        <v/>
      </c>
    </row>
    <row r="22" spans="1:18" x14ac:dyDescent="0.25">
      <c r="A22" s="69"/>
      <c r="B22" s="70"/>
      <c r="C22" s="35"/>
      <c r="D22" s="35"/>
      <c r="E22" s="71"/>
      <c r="F22" s="35"/>
      <c r="G22" s="35"/>
      <c r="H22" s="72"/>
      <c r="I22" s="72"/>
      <c r="J22" s="72"/>
      <c r="K22" s="73"/>
      <c r="L22" s="73"/>
      <c r="M22" s="70" t="str">
        <f>IF($K22="","",IF($K22&lt;Paramètres!$C$10,"Dépassé",IF($K22&lt;=Paramètres!$C$10+Paramètres!$C$9,"Bientôt","À jour")))</f>
        <v/>
      </c>
      <c r="N22" s="70" t="str">
        <f>IF($L22="","",IF($L22&lt;Paramètres!$C$10,"Dépassé",IF($L22&lt;=Paramètres!$C$10+Paramètres!$C$9,"Bientôt","À jour")))</f>
        <v/>
      </c>
      <c r="O22" s="70" t="str">
        <f t="shared" si="0"/>
        <v/>
      </c>
      <c r="P22" s="68" t="str">
        <f t="shared" si="1"/>
        <v/>
      </c>
      <c r="Q22" s="68" t="str">
        <f t="shared" si="2"/>
        <v/>
      </c>
      <c r="R22" s="68" t="str">
        <f t="shared" si="3"/>
        <v/>
      </c>
    </row>
    <row r="23" spans="1:18" x14ac:dyDescent="0.25">
      <c r="A23" s="63"/>
      <c r="B23" s="64"/>
      <c r="C23" s="33"/>
      <c r="D23" s="33"/>
      <c r="E23" s="65"/>
      <c r="F23" s="33"/>
      <c r="G23" s="33"/>
      <c r="H23" s="66"/>
      <c r="I23" s="66"/>
      <c r="J23" s="66"/>
      <c r="K23" s="67"/>
      <c r="L23" s="67"/>
      <c r="M23" s="64" t="str">
        <f>IF($K23="","",IF($K23&lt;Paramètres!$C$10,"Dépassé",IF($K23&lt;=Paramètres!$C$10+Paramètres!$C$9,"Bientôt","À jour")))</f>
        <v/>
      </c>
      <c r="N23" s="64" t="str">
        <f>IF($L23="","",IF($L23&lt;Paramètres!$C$10,"Dépassé",IF($L23&lt;=Paramètres!$C$10+Paramètres!$C$9,"Bientôt","À jour")))</f>
        <v/>
      </c>
      <c r="O23" s="64" t="str">
        <f t="shared" si="0"/>
        <v/>
      </c>
      <c r="P23" s="68" t="str">
        <f t="shared" si="1"/>
        <v/>
      </c>
      <c r="Q23" s="68" t="str">
        <f t="shared" si="2"/>
        <v/>
      </c>
      <c r="R23" s="68" t="str">
        <f t="shared" si="3"/>
        <v/>
      </c>
    </row>
    <row r="24" spans="1:18" x14ac:dyDescent="0.25">
      <c r="A24" s="69"/>
      <c r="B24" s="70"/>
      <c r="C24" s="35"/>
      <c r="D24" s="35"/>
      <c r="E24" s="71"/>
      <c r="F24" s="35"/>
      <c r="G24" s="35"/>
      <c r="H24" s="72"/>
      <c r="I24" s="72"/>
      <c r="J24" s="72"/>
      <c r="K24" s="73"/>
      <c r="L24" s="73"/>
      <c r="M24" s="70" t="str">
        <f>IF($K24="","",IF($K24&lt;Paramètres!$C$10,"Dépassé",IF($K24&lt;=Paramètres!$C$10+Paramètres!$C$9,"Bientôt","À jour")))</f>
        <v/>
      </c>
      <c r="N24" s="70" t="str">
        <f>IF($L24="","",IF($L24&lt;Paramètres!$C$10,"Dépassé",IF($L24&lt;=Paramètres!$C$10+Paramètres!$C$9,"Bientôt","À jour")))</f>
        <v/>
      </c>
      <c r="O24" s="70" t="str">
        <f t="shared" si="0"/>
        <v/>
      </c>
      <c r="P24" s="68" t="str">
        <f t="shared" si="1"/>
        <v/>
      </c>
      <c r="Q24" s="68" t="str">
        <f t="shared" si="2"/>
        <v/>
      </c>
      <c r="R24" s="68" t="str">
        <f t="shared" si="3"/>
        <v/>
      </c>
    </row>
  </sheetData>
  <mergeCells count="2">
    <mergeCell ref="A1:O1"/>
    <mergeCell ref="A2:O2"/>
  </mergeCells>
  <conditionalFormatting sqref="H5:H24">
    <cfRule type="dataBar" priority="5">
      <dataBar>
        <cfvo type="min"/>
        <cfvo type="max"/>
        <color rgb="FF5B8FB0"/>
      </dataBar>
      <extLst>
        <ext xmlns:x14="http://schemas.microsoft.com/office/spreadsheetml/2009/9/main" uri="{B025F937-C7B1-47D3-B67F-A62EFF666E3E}">
          <x14:id>{E2794AF6-4DBB-4690-86D8-4D4F25FAFDFF}</x14:id>
        </ext>
      </extLst>
    </cfRule>
  </conditionalFormatting>
  <conditionalFormatting sqref="M5:O24">
    <cfRule type="cellIs" dxfId="10" priority="2" operator="equal">
      <formula>"À jour"</formula>
    </cfRule>
    <cfRule type="cellIs" dxfId="9" priority="3" operator="equal">
      <formula>"Bientôt"</formula>
    </cfRule>
    <cfRule type="cellIs" dxfId="8" priority="4" operator="equal">
      <formula>"Dépassé"</formula>
    </cfRule>
  </conditionalFormatting>
  <pageMargins left="0.4" right="0.4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794AF6-4DBB-4690-86D8-4D4F25FAFDFF}">
            <x14:dataBar axisPosition="none">
              <x14:cfvo type="min"/>
              <x14:cfvo type="max"/>
              <x14:negativeFillColor rgb="FF5B8FB0"/>
            </x14:dataBar>
          </x14:cfRule>
          <xm:sqref>H5:H24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Valeur non valide" error="Choisissez une valeur dans la liste." prompt="Sélectionnez dans la liste." xr:uid="{00000000-0002-0000-0300-000000000000}">
          <x14:formula1>
            <xm:f>Paramètres!$F$7:$F$11</xm:f>
          </x14:formula1>
          <x14:formula2>
            <xm:f>0</xm:f>
          </x14:formula2>
          <xm:sqref>F5:F24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2A33"/>
    <pageSetUpPr fitToPage="1"/>
  </sheetPr>
  <dimension ref="A1:M4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8" customWidth="1"/>
    <col min="2" max="2" width="12" customWidth="1"/>
    <col min="3" max="3" width="10" customWidth="1"/>
    <col min="4" max="4" width="16" customWidth="1"/>
    <col min="5" max="6" width="11" customWidth="1"/>
    <col min="7" max="7" width="14" customWidth="1"/>
    <col min="8" max="9" width="8" customWidth="1"/>
    <col min="10" max="11" width="9" customWidth="1"/>
    <col min="12" max="12" width="26" customWidth="1"/>
    <col min="13" max="13" width="15" customWidth="1"/>
  </cols>
  <sheetData>
    <row r="1" spans="1:13" ht="33.75" customHeight="1" x14ac:dyDescent="0.25">
      <c r="A1" s="14" t="s">
        <v>170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.75" customHeight="1" x14ac:dyDescent="0.25">
      <c r="A2" s="104" t="s">
        <v>171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4" spans="1:13" ht="25.5" customHeight="1" x14ac:dyDescent="0.25">
      <c r="A4" s="62" t="s">
        <v>172</v>
      </c>
      <c r="B4" s="62" t="s">
        <v>173</v>
      </c>
      <c r="C4" s="62" t="s">
        <v>174</v>
      </c>
      <c r="D4" s="62" t="s">
        <v>101</v>
      </c>
      <c r="E4" s="62" t="s">
        <v>175</v>
      </c>
      <c r="F4" s="62" t="s">
        <v>108</v>
      </c>
      <c r="G4" s="62" t="s">
        <v>111</v>
      </c>
      <c r="H4" s="62" t="s">
        <v>176</v>
      </c>
      <c r="I4" s="62" t="s">
        <v>177</v>
      </c>
      <c r="J4" s="62" t="s">
        <v>178</v>
      </c>
      <c r="K4" s="62" t="s">
        <v>179</v>
      </c>
      <c r="L4" s="62" t="s">
        <v>124</v>
      </c>
      <c r="M4" s="62" t="s">
        <v>180</v>
      </c>
    </row>
    <row r="5" spans="1:13" x14ac:dyDescent="0.25">
      <c r="A5" s="63" t="s">
        <v>181</v>
      </c>
      <c r="B5" s="67">
        <v>46397</v>
      </c>
      <c r="C5" s="34" t="s">
        <v>99</v>
      </c>
      <c r="D5" s="64" t="str">
        <f>IFERROR(INDEX('Parc &amp; échéances'!$B$5:$B$24,MATCH($C5,'Parc &amp; échéances'!$A$5:$A$24,0)),"")</f>
        <v>AB-123-CD</v>
      </c>
      <c r="E5" s="66">
        <v>48000</v>
      </c>
      <c r="F5" s="33" t="s">
        <v>109</v>
      </c>
      <c r="G5" s="33" t="s">
        <v>112</v>
      </c>
      <c r="H5" s="34">
        <v>15</v>
      </c>
      <c r="I5" s="34">
        <v>1</v>
      </c>
      <c r="J5" s="34">
        <v>0</v>
      </c>
      <c r="K5" s="74">
        <f t="shared" ref="K5:K14" si="0">IFERROR($H5/($H5+$I5+$J5),0)</f>
        <v>0.9375</v>
      </c>
      <c r="L5" s="75" t="s">
        <v>182</v>
      </c>
      <c r="M5" s="76"/>
    </row>
    <row r="6" spans="1:13" x14ac:dyDescent="0.25">
      <c r="A6" s="69" t="s">
        <v>183</v>
      </c>
      <c r="B6" s="73">
        <v>46432</v>
      </c>
      <c r="C6" s="36" t="s">
        <v>146</v>
      </c>
      <c r="D6" s="70" t="str">
        <f>IFERROR(INDEX('Parc &amp; échéances'!$B$5:$B$24,MATCH($C6,'Parc &amp; échéances'!$A$5:$A$24,0)),"")</f>
        <v>EF-456-GH</v>
      </c>
      <c r="E6" s="72">
        <v>90000</v>
      </c>
      <c r="F6" s="35" t="s">
        <v>184</v>
      </c>
      <c r="G6" s="35" t="s">
        <v>185</v>
      </c>
      <c r="H6" s="36">
        <v>14</v>
      </c>
      <c r="I6" s="36">
        <v>2</v>
      </c>
      <c r="J6" s="36">
        <v>0</v>
      </c>
      <c r="K6" s="77">
        <f t="shared" si="0"/>
        <v>0.875</v>
      </c>
      <c r="L6" s="78" t="s">
        <v>182</v>
      </c>
      <c r="M6" s="79"/>
    </row>
    <row r="7" spans="1:13" x14ac:dyDescent="0.25">
      <c r="A7" s="63" t="s">
        <v>186</v>
      </c>
      <c r="B7" s="67">
        <v>46446</v>
      </c>
      <c r="C7" s="34" t="s">
        <v>151</v>
      </c>
      <c r="D7" s="64" t="str">
        <f>IFERROR(INDEX('Parc &amp; échéances'!$B$5:$B$24,MATCH($C7,'Parc &amp; échéances'!$A$5:$A$24,0)),"")</f>
        <v>IJ-789-KL</v>
      </c>
      <c r="E7" s="66">
        <v>132000</v>
      </c>
      <c r="F7" s="33" t="s">
        <v>184</v>
      </c>
      <c r="G7" s="33" t="s">
        <v>112</v>
      </c>
      <c r="H7" s="34">
        <v>12</v>
      </c>
      <c r="I7" s="34">
        <v>2</v>
      </c>
      <c r="J7" s="34">
        <v>2</v>
      </c>
      <c r="K7" s="74">
        <f t="shared" si="0"/>
        <v>0.75</v>
      </c>
      <c r="L7" s="75" t="s">
        <v>187</v>
      </c>
      <c r="M7" s="76">
        <v>480</v>
      </c>
    </row>
    <row r="8" spans="1:13" x14ac:dyDescent="0.25">
      <c r="A8" s="69" t="s">
        <v>188</v>
      </c>
      <c r="B8" s="73">
        <v>46461</v>
      </c>
      <c r="C8" s="36" t="s">
        <v>165</v>
      </c>
      <c r="D8" s="70" t="str">
        <f>IFERROR(INDEX('Parc &amp; échéances'!$B$5:$B$24,MATCH($C8,'Parc &amp; échéances'!$A$5:$A$24,0)),"")</f>
        <v>UV-678-WX</v>
      </c>
      <c r="E8" s="72">
        <v>185000</v>
      </c>
      <c r="F8" s="35" t="s">
        <v>189</v>
      </c>
      <c r="G8" s="35" t="s">
        <v>190</v>
      </c>
      <c r="H8" s="36">
        <v>13</v>
      </c>
      <c r="I8" s="36">
        <v>2</v>
      </c>
      <c r="J8" s="36">
        <v>1</v>
      </c>
      <c r="K8" s="77">
        <f t="shared" si="0"/>
        <v>0.8125</v>
      </c>
      <c r="L8" s="78" t="s">
        <v>187</v>
      </c>
      <c r="M8" s="79">
        <v>320</v>
      </c>
    </row>
    <row r="9" spans="1:13" x14ac:dyDescent="0.25">
      <c r="A9" s="63" t="s">
        <v>191</v>
      </c>
      <c r="B9" s="67">
        <v>46480</v>
      </c>
      <c r="C9" s="34" t="s">
        <v>156</v>
      </c>
      <c r="D9" s="64" t="str">
        <f>IFERROR(INDEX('Parc &amp; échéances'!$B$5:$B$24,MATCH($C9,'Parc &amp; échéances'!$A$5:$A$24,0)),"")</f>
        <v>MN-012-OP</v>
      </c>
      <c r="E9" s="66">
        <v>25500</v>
      </c>
      <c r="F9" s="33" t="s">
        <v>109</v>
      </c>
      <c r="G9" s="33" t="s">
        <v>185</v>
      </c>
      <c r="H9" s="34">
        <v>16</v>
      </c>
      <c r="I9" s="34">
        <v>0</v>
      </c>
      <c r="J9" s="34">
        <v>0</v>
      </c>
      <c r="K9" s="74">
        <f t="shared" si="0"/>
        <v>1</v>
      </c>
      <c r="L9" s="75" t="s">
        <v>192</v>
      </c>
      <c r="M9" s="76"/>
    </row>
    <row r="10" spans="1:13" x14ac:dyDescent="0.25">
      <c r="A10" s="69" t="s">
        <v>193</v>
      </c>
      <c r="B10" s="73">
        <v>46499</v>
      </c>
      <c r="C10" s="36" t="s">
        <v>160</v>
      </c>
      <c r="D10" s="70" t="str">
        <f>IFERROR(INDEX('Parc &amp; échéances'!$B$5:$B$24,MATCH($C10,'Parc &amp; échéances'!$A$5:$A$24,0)),"")</f>
        <v>QR-345-ST</v>
      </c>
      <c r="E10" s="72">
        <v>18000</v>
      </c>
      <c r="F10" s="35" t="s">
        <v>184</v>
      </c>
      <c r="G10" s="35" t="s">
        <v>112</v>
      </c>
      <c r="H10" s="36">
        <v>15</v>
      </c>
      <c r="I10" s="36">
        <v>1</v>
      </c>
      <c r="J10" s="36">
        <v>0</v>
      </c>
      <c r="K10" s="77">
        <f t="shared" si="0"/>
        <v>0.9375</v>
      </c>
      <c r="L10" s="78" t="s">
        <v>182</v>
      </c>
      <c r="M10" s="79"/>
    </row>
    <row r="11" spans="1:13" x14ac:dyDescent="0.25">
      <c r="A11" s="63" t="s">
        <v>194</v>
      </c>
      <c r="B11" s="67">
        <v>46519</v>
      </c>
      <c r="C11" s="34" t="s">
        <v>151</v>
      </c>
      <c r="D11" s="64" t="str">
        <f>IFERROR(INDEX('Parc &amp; échéances'!$B$5:$B$24,MATCH($C11,'Parc &amp; échéances'!$A$5:$A$24,0)),"")</f>
        <v>IJ-789-KL</v>
      </c>
      <c r="E11" s="66">
        <v>133500</v>
      </c>
      <c r="F11" s="33" t="s">
        <v>195</v>
      </c>
      <c r="G11" s="33" t="s">
        <v>112</v>
      </c>
      <c r="H11" s="34">
        <v>16</v>
      </c>
      <c r="I11" s="34">
        <v>0</v>
      </c>
      <c r="J11" s="34">
        <v>0</v>
      </c>
      <c r="K11" s="74">
        <f t="shared" si="0"/>
        <v>1</v>
      </c>
      <c r="L11" s="75" t="s">
        <v>192</v>
      </c>
      <c r="M11" s="76"/>
    </row>
    <row r="12" spans="1:13" x14ac:dyDescent="0.25">
      <c r="A12" s="69" t="s">
        <v>196</v>
      </c>
      <c r="B12" s="73">
        <v>46537</v>
      </c>
      <c r="C12" s="36" t="s">
        <v>146</v>
      </c>
      <c r="D12" s="70" t="str">
        <f>IFERROR(INDEX('Parc &amp; échéances'!$B$5:$B$24,MATCH($C12,'Parc &amp; échéances'!$A$5:$A$24,0)),"")</f>
        <v>EF-456-GH</v>
      </c>
      <c r="E12" s="72">
        <v>91800</v>
      </c>
      <c r="F12" s="35" t="s">
        <v>189</v>
      </c>
      <c r="G12" s="35" t="s">
        <v>185</v>
      </c>
      <c r="H12" s="36">
        <v>15</v>
      </c>
      <c r="I12" s="36">
        <v>1</v>
      </c>
      <c r="J12" s="36">
        <v>0</v>
      </c>
      <c r="K12" s="77">
        <f t="shared" si="0"/>
        <v>0.9375</v>
      </c>
      <c r="L12" s="78" t="s">
        <v>182</v>
      </c>
      <c r="M12" s="79"/>
    </row>
    <row r="13" spans="1:13" x14ac:dyDescent="0.25">
      <c r="A13" s="63" t="s">
        <v>197</v>
      </c>
      <c r="B13" s="67">
        <v>46553</v>
      </c>
      <c r="C13" s="34" t="s">
        <v>99</v>
      </c>
      <c r="D13" s="64" t="str">
        <f>IFERROR(INDEX('Parc &amp; échéances'!$B$5:$B$24,MATCH($C13,'Parc &amp; échéances'!$A$5:$A$24,0)),"")</f>
        <v>AB-123-CD</v>
      </c>
      <c r="E13" s="66">
        <v>48200</v>
      </c>
      <c r="F13" s="33" t="s">
        <v>109</v>
      </c>
      <c r="G13" s="33" t="s">
        <v>112</v>
      </c>
      <c r="H13" s="34">
        <v>13</v>
      </c>
      <c r="I13" s="34">
        <v>2</v>
      </c>
      <c r="J13" s="34">
        <v>1</v>
      </c>
      <c r="K13" s="74">
        <f t="shared" si="0"/>
        <v>0.8125</v>
      </c>
      <c r="L13" s="75" t="s">
        <v>187</v>
      </c>
      <c r="M13" s="76">
        <v>145</v>
      </c>
    </row>
    <row r="14" spans="1:13" x14ac:dyDescent="0.25">
      <c r="A14" s="69" t="s">
        <v>198</v>
      </c>
      <c r="B14" s="73">
        <v>46558</v>
      </c>
      <c r="C14" s="36" t="s">
        <v>165</v>
      </c>
      <c r="D14" s="70" t="str">
        <f>IFERROR(INDEX('Parc &amp; échéances'!$B$5:$B$24,MATCH($C14,'Parc &amp; échéances'!$A$5:$A$24,0)),"")</f>
        <v>UV-678-WX</v>
      </c>
      <c r="E14" s="72">
        <v>187400</v>
      </c>
      <c r="F14" s="35" t="s">
        <v>184</v>
      </c>
      <c r="G14" s="35" t="s">
        <v>190</v>
      </c>
      <c r="H14" s="36">
        <v>14</v>
      </c>
      <c r="I14" s="36">
        <v>1</v>
      </c>
      <c r="J14" s="36">
        <v>1</v>
      </c>
      <c r="K14" s="77">
        <f t="shared" si="0"/>
        <v>0.875</v>
      </c>
      <c r="L14" s="78" t="s">
        <v>187</v>
      </c>
      <c r="M14" s="79">
        <v>590</v>
      </c>
    </row>
    <row r="15" spans="1:13" x14ac:dyDescent="0.25">
      <c r="A15" s="63"/>
      <c r="B15" s="80"/>
      <c r="C15" s="81"/>
      <c r="D15" s="64"/>
      <c r="E15" s="82"/>
      <c r="F15" s="48"/>
      <c r="G15" s="48"/>
      <c r="H15" s="81"/>
      <c r="I15" s="81"/>
      <c r="J15" s="81"/>
      <c r="K15" s="74"/>
      <c r="L15" s="75"/>
      <c r="M15" s="83"/>
    </row>
    <row r="16" spans="1:13" x14ac:dyDescent="0.25">
      <c r="A16" s="69"/>
      <c r="B16" s="80"/>
      <c r="C16" s="81"/>
      <c r="D16" s="70"/>
      <c r="E16" s="82"/>
      <c r="F16" s="48"/>
      <c r="G16" s="48"/>
      <c r="H16" s="81"/>
      <c r="I16" s="81"/>
      <c r="J16" s="81"/>
      <c r="K16" s="77"/>
      <c r="L16" s="78"/>
      <c r="M16" s="83"/>
    </row>
    <row r="17" spans="1:13" x14ac:dyDescent="0.25">
      <c r="A17" s="63"/>
      <c r="B17" s="80"/>
      <c r="C17" s="81"/>
      <c r="D17" s="64"/>
      <c r="E17" s="82"/>
      <c r="F17" s="48"/>
      <c r="G17" s="48"/>
      <c r="H17" s="81"/>
      <c r="I17" s="81"/>
      <c r="J17" s="81"/>
      <c r="K17" s="74"/>
      <c r="L17" s="75"/>
      <c r="M17" s="83"/>
    </row>
    <row r="18" spans="1:13" x14ac:dyDescent="0.25">
      <c r="A18" s="69"/>
      <c r="B18" s="80"/>
      <c r="C18" s="81"/>
      <c r="D18" s="70"/>
      <c r="E18" s="82"/>
      <c r="F18" s="48"/>
      <c r="G18" s="48"/>
      <c r="H18" s="81"/>
      <c r="I18" s="81"/>
      <c r="J18" s="81"/>
      <c r="K18" s="77"/>
      <c r="L18" s="78"/>
      <c r="M18" s="83"/>
    </row>
    <row r="19" spans="1:13" x14ac:dyDescent="0.25">
      <c r="A19" s="63"/>
      <c r="B19" s="80"/>
      <c r="C19" s="81"/>
      <c r="D19" s="64"/>
      <c r="E19" s="82"/>
      <c r="F19" s="48"/>
      <c r="G19" s="48"/>
      <c r="H19" s="81"/>
      <c r="I19" s="81"/>
      <c r="J19" s="81"/>
      <c r="K19" s="74"/>
      <c r="L19" s="75"/>
      <c r="M19" s="83"/>
    </row>
    <row r="20" spans="1:13" x14ac:dyDescent="0.25">
      <c r="A20" s="69"/>
      <c r="B20" s="80"/>
      <c r="C20" s="81"/>
      <c r="D20" s="70"/>
      <c r="E20" s="82"/>
      <c r="F20" s="48"/>
      <c r="G20" s="48"/>
      <c r="H20" s="81"/>
      <c r="I20" s="81"/>
      <c r="J20" s="81"/>
      <c r="K20" s="77"/>
      <c r="L20" s="78"/>
      <c r="M20" s="83"/>
    </row>
    <row r="21" spans="1:13" x14ac:dyDescent="0.25">
      <c r="A21" s="63"/>
      <c r="B21" s="80"/>
      <c r="C21" s="81"/>
      <c r="D21" s="64"/>
      <c r="E21" s="82"/>
      <c r="F21" s="48"/>
      <c r="G21" s="48"/>
      <c r="H21" s="81"/>
      <c r="I21" s="81"/>
      <c r="J21" s="81"/>
      <c r="K21" s="74"/>
      <c r="L21" s="75"/>
      <c r="M21" s="83"/>
    </row>
    <row r="22" spans="1:13" x14ac:dyDescent="0.25">
      <c r="A22" s="69"/>
      <c r="B22" s="80"/>
      <c r="C22" s="81"/>
      <c r="D22" s="70"/>
      <c r="E22" s="82"/>
      <c r="F22" s="48"/>
      <c r="G22" s="48"/>
      <c r="H22" s="81"/>
      <c r="I22" s="81"/>
      <c r="J22" s="81"/>
      <c r="K22" s="77"/>
      <c r="L22" s="78"/>
      <c r="M22" s="83"/>
    </row>
    <row r="23" spans="1:13" x14ac:dyDescent="0.25">
      <c r="A23" s="63"/>
      <c r="B23" s="80"/>
      <c r="C23" s="81"/>
      <c r="D23" s="64"/>
      <c r="E23" s="82"/>
      <c r="F23" s="48"/>
      <c r="G23" s="48"/>
      <c r="H23" s="81"/>
      <c r="I23" s="81"/>
      <c r="J23" s="81"/>
      <c r="K23" s="74"/>
      <c r="L23" s="75"/>
      <c r="M23" s="83"/>
    </row>
    <row r="24" spans="1:13" x14ac:dyDescent="0.25">
      <c r="A24" s="69"/>
      <c r="B24" s="80"/>
      <c r="C24" s="81"/>
      <c r="D24" s="70"/>
      <c r="E24" s="82"/>
      <c r="F24" s="48"/>
      <c r="G24" s="48"/>
      <c r="H24" s="81"/>
      <c r="I24" s="81"/>
      <c r="J24" s="81"/>
      <c r="K24" s="77"/>
      <c r="L24" s="78"/>
      <c r="M24" s="83"/>
    </row>
    <row r="25" spans="1:13" x14ac:dyDescent="0.25">
      <c r="A25" s="63"/>
      <c r="B25" s="80"/>
      <c r="C25" s="81"/>
      <c r="D25" s="64"/>
      <c r="E25" s="82"/>
      <c r="F25" s="48"/>
      <c r="G25" s="48"/>
      <c r="H25" s="81"/>
      <c r="I25" s="81"/>
      <c r="J25" s="81"/>
      <c r="K25" s="74"/>
      <c r="L25" s="75"/>
      <c r="M25" s="83"/>
    </row>
    <row r="26" spans="1:13" x14ac:dyDescent="0.25">
      <c r="A26" s="69"/>
      <c r="B26" s="80"/>
      <c r="C26" s="81"/>
      <c r="D26" s="70"/>
      <c r="E26" s="82"/>
      <c r="F26" s="48"/>
      <c r="G26" s="48"/>
      <c r="H26" s="81"/>
      <c r="I26" s="81"/>
      <c r="J26" s="81"/>
      <c r="K26" s="77"/>
      <c r="L26" s="78"/>
      <c r="M26" s="83"/>
    </row>
    <row r="27" spans="1:13" x14ac:dyDescent="0.25">
      <c r="A27" s="63"/>
      <c r="B27" s="80"/>
      <c r="C27" s="81"/>
      <c r="D27" s="64"/>
      <c r="E27" s="82"/>
      <c r="F27" s="48"/>
      <c r="G27" s="48"/>
      <c r="H27" s="81"/>
      <c r="I27" s="81"/>
      <c r="J27" s="81"/>
      <c r="K27" s="74"/>
      <c r="L27" s="75"/>
      <c r="M27" s="83"/>
    </row>
    <row r="28" spans="1:13" x14ac:dyDescent="0.25">
      <c r="A28" s="69"/>
      <c r="B28" s="80"/>
      <c r="C28" s="81"/>
      <c r="D28" s="70"/>
      <c r="E28" s="82"/>
      <c r="F28" s="48"/>
      <c r="G28" s="48"/>
      <c r="H28" s="81"/>
      <c r="I28" s="81"/>
      <c r="J28" s="81"/>
      <c r="K28" s="77"/>
      <c r="L28" s="78"/>
      <c r="M28" s="83"/>
    </row>
    <row r="29" spans="1:13" x14ac:dyDescent="0.25">
      <c r="A29" s="63"/>
      <c r="B29" s="80"/>
      <c r="C29" s="81"/>
      <c r="D29" s="64"/>
      <c r="E29" s="82"/>
      <c r="F29" s="48"/>
      <c r="G29" s="48"/>
      <c r="H29" s="81"/>
      <c r="I29" s="81"/>
      <c r="J29" s="81"/>
      <c r="K29" s="74"/>
      <c r="L29" s="75"/>
      <c r="M29" s="83"/>
    </row>
    <row r="30" spans="1:13" x14ac:dyDescent="0.25">
      <c r="A30" s="69"/>
      <c r="B30" s="80"/>
      <c r="C30" s="81"/>
      <c r="D30" s="70"/>
      <c r="E30" s="82"/>
      <c r="F30" s="48"/>
      <c r="G30" s="48"/>
      <c r="H30" s="81"/>
      <c r="I30" s="81"/>
      <c r="J30" s="81"/>
      <c r="K30" s="77"/>
      <c r="L30" s="78"/>
      <c r="M30" s="83"/>
    </row>
    <row r="31" spans="1:13" x14ac:dyDescent="0.25">
      <c r="A31" s="63"/>
      <c r="B31" s="80"/>
      <c r="C31" s="81"/>
      <c r="D31" s="64"/>
      <c r="E31" s="82"/>
      <c r="F31" s="48"/>
      <c r="G31" s="48"/>
      <c r="H31" s="81"/>
      <c r="I31" s="81"/>
      <c r="J31" s="81"/>
      <c r="K31" s="74"/>
      <c r="L31" s="75"/>
      <c r="M31" s="83"/>
    </row>
    <row r="32" spans="1:13" x14ac:dyDescent="0.25">
      <c r="A32" s="69"/>
      <c r="B32" s="80"/>
      <c r="C32" s="81"/>
      <c r="D32" s="70"/>
      <c r="E32" s="82"/>
      <c r="F32" s="48"/>
      <c r="G32" s="48"/>
      <c r="H32" s="81"/>
      <c r="I32" s="81"/>
      <c r="J32" s="81"/>
      <c r="K32" s="77"/>
      <c r="L32" s="78"/>
      <c r="M32" s="83"/>
    </row>
    <row r="33" spans="1:13" x14ac:dyDescent="0.25">
      <c r="A33" s="63"/>
      <c r="B33" s="80"/>
      <c r="C33" s="81"/>
      <c r="D33" s="64"/>
      <c r="E33" s="82"/>
      <c r="F33" s="48"/>
      <c r="G33" s="48"/>
      <c r="H33" s="81"/>
      <c r="I33" s="81"/>
      <c r="J33" s="81"/>
      <c r="K33" s="74"/>
      <c r="L33" s="75"/>
      <c r="M33" s="83"/>
    </row>
    <row r="34" spans="1:13" x14ac:dyDescent="0.25">
      <c r="A34" s="69"/>
      <c r="B34" s="80"/>
      <c r="C34" s="81"/>
      <c r="D34" s="70"/>
      <c r="E34" s="82"/>
      <c r="F34" s="48"/>
      <c r="G34" s="48"/>
      <c r="H34" s="81"/>
      <c r="I34" s="81"/>
      <c r="J34" s="81"/>
      <c r="K34" s="77"/>
      <c r="L34" s="78"/>
      <c r="M34" s="83"/>
    </row>
    <row r="35" spans="1:13" x14ac:dyDescent="0.25">
      <c r="A35" s="63"/>
      <c r="B35" s="80"/>
      <c r="C35" s="81"/>
      <c r="D35" s="64"/>
      <c r="E35" s="82"/>
      <c r="F35" s="48"/>
      <c r="G35" s="48"/>
      <c r="H35" s="81"/>
      <c r="I35" s="81"/>
      <c r="J35" s="81"/>
      <c r="K35" s="74"/>
      <c r="L35" s="75"/>
      <c r="M35" s="83"/>
    </row>
    <row r="36" spans="1:13" x14ac:dyDescent="0.25">
      <c r="A36" s="69"/>
      <c r="B36" s="80"/>
      <c r="C36" s="81"/>
      <c r="D36" s="70"/>
      <c r="E36" s="82"/>
      <c r="F36" s="48"/>
      <c r="G36" s="48"/>
      <c r="H36" s="81"/>
      <c r="I36" s="81"/>
      <c r="J36" s="81"/>
      <c r="K36" s="77"/>
      <c r="L36" s="78"/>
      <c r="M36" s="83"/>
    </row>
    <row r="37" spans="1:13" x14ac:dyDescent="0.25">
      <c r="A37" s="63"/>
      <c r="B37" s="80"/>
      <c r="C37" s="81"/>
      <c r="D37" s="64"/>
      <c r="E37" s="82"/>
      <c r="F37" s="48"/>
      <c r="G37" s="48"/>
      <c r="H37" s="81"/>
      <c r="I37" s="81"/>
      <c r="J37" s="81"/>
      <c r="K37" s="74"/>
      <c r="L37" s="75"/>
      <c r="M37" s="83"/>
    </row>
    <row r="38" spans="1:13" x14ac:dyDescent="0.25">
      <c r="A38" s="69"/>
      <c r="B38" s="80"/>
      <c r="C38" s="81"/>
      <c r="D38" s="70"/>
      <c r="E38" s="82"/>
      <c r="F38" s="48"/>
      <c r="G38" s="48"/>
      <c r="H38" s="81"/>
      <c r="I38" s="81"/>
      <c r="J38" s="81"/>
      <c r="K38" s="77"/>
      <c r="L38" s="78"/>
      <c r="M38" s="83"/>
    </row>
    <row r="39" spans="1:13" x14ac:dyDescent="0.25">
      <c r="A39" s="63"/>
      <c r="B39" s="80"/>
      <c r="C39" s="81"/>
      <c r="D39" s="64"/>
      <c r="E39" s="82"/>
      <c r="F39" s="48"/>
      <c r="G39" s="48"/>
      <c r="H39" s="81"/>
      <c r="I39" s="81"/>
      <c r="J39" s="81"/>
      <c r="K39" s="74"/>
      <c r="L39" s="75"/>
      <c r="M39" s="83"/>
    </row>
    <row r="40" spans="1:13" x14ac:dyDescent="0.25">
      <c r="A40" s="69"/>
      <c r="B40" s="80"/>
      <c r="C40" s="81"/>
      <c r="D40" s="70"/>
      <c r="E40" s="82"/>
      <c r="F40" s="48"/>
      <c r="G40" s="48"/>
      <c r="H40" s="81"/>
      <c r="I40" s="81"/>
      <c r="J40" s="81"/>
      <c r="K40" s="77"/>
      <c r="L40" s="78"/>
      <c r="M40" s="83"/>
    </row>
    <row r="41" spans="1:13" x14ac:dyDescent="0.25">
      <c r="A41" s="63"/>
      <c r="B41" s="80"/>
      <c r="C41" s="81"/>
      <c r="D41" s="64"/>
      <c r="E41" s="82"/>
      <c r="F41" s="48"/>
      <c r="G41" s="48"/>
      <c r="H41" s="81"/>
      <c r="I41" s="81"/>
      <c r="J41" s="81"/>
      <c r="K41" s="74"/>
      <c r="L41" s="75"/>
      <c r="M41" s="83"/>
    </row>
    <row r="42" spans="1:13" x14ac:dyDescent="0.25">
      <c r="A42" s="69"/>
      <c r="B42" s="80"/>
      <c r="C42" s="81"/>
      <c r="D42" s="70"/>
      <c r="E42" s="82"/>
      <c r="F42" s="48"/>
      <c r="G42" s="48"/>
      <c r="H42" s="81"/>
      <c r="I42" s="81"/>
      <c r="J42" s="81"/>
      <c r="K42" s="77"/>
      <c r="L42" s="78"/>
      <c r="M42" s="83"/>
    </row>
    <row r="43" spans="1:13" x14ac:dyDescent="0.25">
      <c r="A43" s="63"/>
      <c r="B43" s="80"/>
      <c r="C43" s="81"/>
      <c r="D43" s="64"/>
      <c r="E43" s="82"/>
      <c r="F43" s="48"/>
      <c r="G43" s="48"/>
      <c r="H43" s="81"/>
      <c r="I43" s="81"/>
      <c r="J43" s="81"/>
      <c r="K43" s="74"/>
      <c r="L43" s="75"/>
      <c r="M43" s="83"/>
    </row>
    <row r="44" spans="1:13" x14ac:dyDescent="0.25">
      <c r="A44" s="69"/>
      <c r="B44" s="80"/>
      <c r="C44" s="81"/>
      <c r="D44" s="70"/>
      <c r="E44" s="82"/>
      <c r="F44" s="48"/>
      <c r="G44" s="48"/>
      <c r="H44" s="81"/>
      <c r="I44" s="81"/>
      <c r="J44" s="81"/>
      <c r="K44" s="77"/>
      <c r="L44" s="78"/>
      <c r="M44" s="83"/>
    </row>
  </sheetData>
  <mergeCells count="2">
    <mergeCell ref="A1:M1"/>
    <mergeCell ref="A2:M2"/>
  </mergeCells>
  <conditionalFormatting sqref="K5:K44">
    <cfRule type="dataBar" priority="4">
      <dataBar>
        <cfvo type="num" val="0"/>
        <cfvo type="num" val="1"/>
        <color rgb="FF2E5A7D"/>
      </dataBar>
      <extLst>
        <ext xmlns:x14="http://schemas.microsoft.com/office/spreadsheetml/2009/9/main" uri="{B025F937-C7B1-47D3-B67F-A62EFF666E3E}">
          <x14:id>{84BFC697-2E98-4BF0-8AE5-A5C434D2E634}</x14:id>
        </ext>
      </extLst>
    </cfRule>
  </conditionalFormatting>
  <conditionalFormatting sqref="L5:L44">
    <cfRule type="expression" dxfId="7" priority="2">
      <formula>ISNUMBER(SEARCH("NON CONFORME",L5))</formula>
    </cfRule>
    <cfRule type="expression" dxfId="6" priority="3">
      <formula>ISNUMBER(SEARCH("RÉSERVES",L5))</formula>
    </cfRule>
  </conditionalFormatting>
  <conditionalFormatting sqref="M5:M44">
    <cfRule type="dataBar" priority="5">
      <dataBar>
        <cfvo type="min"/>
        <cfvo type="max"/>
        <color rgb="FFE07B26"/>
      </dataBar>
      <extLst>
        <ext xmlns:x14="http://schemas.microsoft.com/office/spreadsheetml/2009/9/main" uri="{B025F937-C7B1-47D3-B67F-A62EFF666E3E}">
          <x14:id>{D0513FED-C5BF-48EF-AC41-8F73F63498D3}</x14:id>
        </ext>
      </extLst>
    </cfRule>
  </conditionalFormatting>
  <dataValidations count="1">
    <dataValidation type="list" allowBlank="1" sqref="F5:F44" xr:uid="{00000000-0002-0000-0400-000001000000}">
      <formula1>"Départ,Retour,Périodique,Contre-visite"</formula1>
      <formula2>0</formula2>
    </dataValidation>
  </dataValidations>
  <pageMargins left="0.4" right="0.4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BFC697-2E98-4BF0-8AE5-A5C434D2E634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E5A7D"/>
            </x14:dataBar>
          </x14:cfRule>
          <xm:sqref>K5:K44</xm:sqref>
        </x14:conditionalFormatting>
        <x14:conditionalFormatting xmlns:xm="http://schemas.microsoft.com/office/excel/2006/main">
          <x14:cfRule type="dataBar" id="{D0513FED-C5BF-48EF-AC41-8F73F63498D3}">
            <x14:dataBar axisPosition="none">
              <x14:cfvo type="min"/>
              <x14:cfvo type="max"/>
              <x14:negativeFillColor rgb="FFE07B26"/>
            </x14:dataBar>
          </x14:cfRule>
          <xm:sqref>M5:M44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Valeur non valide" error="Choisissez une valeur dans la liste." prompt="Sélectionnez dans la liste." xr:uid="{00000000-0002-0000-0400-000000000000}">
          <x14:formula1>
            <xm:f>'Parc &amp; échéances'!$A$5:$A$24</xm:f>
          </x14:formula1>
          <x14:formula2>
            <xm:f>0</xm:f>
          </x14:formula2>
          <xm:sqref>C5:C44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2A33"/>
    <pageSetUpPr fitToPage="1"/>
  </sheetPr>
  <dimension ref="B2:J25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6" customWidth="1"/>
    <col min="3" max="5" width="13" customWidth="1"/>
    <col min="6" max="6" width="3" customWidth="1"/>
    <col min="7" max="7" width="26" customWidth="1"/>
    <col min="8" max="10" width="13" customWidth="1"/>
    <col min="11" max="11" width="2" customWidth="1"/>
  </cols>
  <sheetData>
    <row r="2" spans="2:10" ht="33.75" customHeight="1" x14ac:dyDescent="0.25">
      <c r="B2" s="14" t="s">
        <v>199</v>
      </c>
      <c r="C2" s="14"/>
      <c r="D2" s="14"/>
      <c r="E2" s="14"/>
      <c r="F2" s="14"/>
      <c r="G2" s="14"/>
      <c r="H2" s="14"/>
      <c r="I2" s="14"/>
      <c r="J2" s="14"/>
    </row>
    <row r="3" spans="2:10" ht="19.5" customHeight="1" x14ac:dyDescent="0.25">
      <c r="B3" s="13" t="s">
        <v>200</v>
      </c>
      <c r="C3" s="13"/>
      <c r="D3" s="13"/>
      <c r="E3" s="13"/>
      <c r="F3" s="13"/>
      <c r="G3" s="13"/>
      <c r="H3" s="13"/>
      <c r="I3" s="13"/>
      <c r="J3" s="13"/>
    </row>
    <row r="4" spans="2:10" ht="21.75" customHeight="1" x14ac:dyDescent="0.25">
      <c r="B4" s="12" t="s">
        <v>201</v>
      </c>
      <c r="C4" s="12"/>
      <c r="D4" s="12"/>
      <c r="E4" s="12"/>
      <c r="F4" s="12"/>
      <c r="G4" s="12"/>
      <c r="H4" s="12"/>
      <c r="I4" s="12"/>
      <c r="J4" s="12"/>
    </row>
    <row r="5" spans="2:10" ht="18" customHeight="1" x14ac:dyDescent="0.25">
      <c r="B5" s="84" t="s">
        <v>202</v>
      </c>
      <c r="C5" s="85"/>
      <c r="D5" s="84" t="s">
        <v>203</v>
      </c>
      <c r="E5" s="85"/>
      <c r="G5" s="84" t="s">
        <v>204</v>
      </c>
      <c r="H5" s="85"/>
      <c r="I5" s="84" t="s">
        <v>180</v>
      </c>
      <c r="J5" s="85"/>
    </row>
    <row r="6" spans="2:10" ht="21.75" customHeight="1" x14ac:dyDescent="0.25">
      <c r="B6" s="86">
        <f>COUNTA('Parc &amp; échéances'!$A$5:$A$24)</f>
        <v>6</v>
      </c>
      <c r="C6" s="85"/>
      <c r="D6" s="87">
        <f>SUMPRODUCT(('Parc &amp; échéances'!$M$5:$M$24&lt;&gt;"À jour")*('Parc &amp; échéances'!$M$5:$M$24&lt;&gt;"")) + SUMPRODUCT(('Parc &amp; échéances'!$N$5:$N$24&lt;&gt;"À jour")*('Parc &amp; échéances'!$N$5:$N$24&lt;&gt;""))</f>
        <v>5</v>
      </c>
      <c r="E6" s="85"/>
      <c r="G6" s="88">
        <f>IFERROR(AVERAGEIF('Historique des contrôles'!$K$5:$K$44,"&lt;&gt;0"),0)</f>
        <v>0.89375000000000004</v>
      </c>
      <c r="H6" s="85"/>
      <c r="I6" s="89">
        <f>SUM('Historique des contrôles'!$M$5:$M$44)</f>
        <v>1535</v>
      </c>
      <c r="J6" s="85"/>
    </row>
    <row r="8" spans="2:10" ht="21.75" customHeight="1" x14ac:dyDescent="0.25">
      <c r="B8" s="12" t="s">
        <v>205</v>
      </c>
      <c r="C8" s="12"/>
      <c r="D8" s="12"/>
      <c r="E8" s="12"/>
      <c r="G8" s="12" t="s">
        <v>206</v>
      </c>
      <c r="H8" s="12"/>
      <c r="I8" s="12"/>
      <c r="J8" s="12"/>
    </row>
    <row r="9" spans="2:10" x14ac:dyDescent="0.25">
      <c r="B9" s="28" t="s">
        <v>66</v>
      </c>
      <c r="C9" s="28" t="s">
        <v>73</v>
      </c>
      <c r="D9" s="28" t="s">
        <v>76</v>
      </c>
      <c r="E9" s="28" t="s">
        <v>207</v>
      </c>
      <c r="G9" s="28" t="s">
        <v>108</v>
      </c>
      <c r="H9" s="28" t="s">
        <v>208</v>
      </c>
      <c r="I9" s="28" t="s">
        <v>209</v>
      </c>
      <c r="J9" s="28" t="s">
        <v>210</v>
      </c>
    </row>
    <row r="10" spans="2:10" x14ac:dyDescent="0.25">
      <c r="B10" s="33" t="s">
        <v>47</v>
      </c>
      <c r="C10" s="90">
        <f>COUNTIFS('Fiche de contrôle'!$B$17:$B$32,$B10,'Fiche de contrôle'!$E$17:$E$32,"À surveiller")</f>
        <v>1</v>
      </c>
      <c r="D10" s="90">
        <f>COUNTIFS('Fiche de contrôle'!$B$17:$B$32,$B10,'Fiche de contrôle'!$E$17:$E$32,"Non conforme")</f>
        <v>0</v>
      </c>
      <c r="E10" s="90">
        <f>C10+D10</f>
        <v>1</v>
      </c>
      <c r="G10" s="33" t="s">
        <v>137</v>
      </c>
      <c r="H10" s="91">
        <f>COUNTIF('Parc &amp; échéances'!$M$5:$M$24,"À jour")</f>
        <v>3</v>
      </c>
      <c r="I10" s="92">
        <f>COUNTIF('Parc &amp; échéances'!$M$5:$M$24,"Bientôt")</f>
        <v>1</v>
      </c>
      <c r="J10" s="93">
        <f>COUNTIF('Parc &amp; échéances'!$M$5:$M$24,"Dépassé")</f>
        <v>2</v>
      </c>
    </row>
    <row r="11" spans="2:10" x14ac:dyDescent="0.25">
      <c r="B11" s="35" t="s">
        <v>51</v>
      </c>
      <c r="C11" s="94">
        <f>COUNTIFS('Fiche de contrôle'!$B$17:$B$32,$B11,'Fiche de contrôle'!$E$17:$E$32,"À surveiller")</f>
        <v>1</v>
      </c>
      <c r="D11" s="94">
        <f>COUNTIFS('Fiche de contrôle'!$B$17:$B$32,$B11,'Fiche de contrôle'!$E$17:$E$32,"Non conforme")</f>
        <v>0</v>
      </c>
      <c r="E11" s="94">
        <f>C11+D11</f>
        <v>1</v>
      </c>
      <c r="G11" s="35" t="s">
        <v>211</v>
      </c>
      <c r="H11" s="95">
        <f>COUNTIF('Parc &amp; échéances'!$N$5:$N$24,"À jour")</f>
        <v>4</v>
      </c>
      <c r="I11" s="96">
        <f>COUNTIF('Parc &amp; échéances'!$N$5:$N$24,"Bientôt")</f>
        <v>2</v>
      </c>
      <c r="J11" s="97">
        <f>COUNTIF('Parc &amp; échéances'!$N$5:$N$24,"Dépassé")</f>
        <v>0</v>
      </c>
    </row>
    <row r="12" spans="2:10" x14ac:dyDescent="0.25">
      <c r="B12" s="33" t="s">
        <v>54</v>
      </c>
      <c r="C12" s="90">
        <f>COUNTIFS('Fiche de contrôle'!$B$17:$B$32,$B12,'Fiche de contrôle'!$E$17:$E$32,"À surveiller")</f>
        <v>0</v>
      </c>
      <c r="D12" s="90">
        <f>COUNTIFS('Fiche de contrôle'!$B$17:$B$32,$B12,'Fiche de contrôle'!$E$17:$E$32,"Non conforme")</f>
        <v>0</v>
      </c>
      <c r="E12" s="90">
        <f>C12+D12</f>
        <v>0</v>
      </c>
      <c r="G12" s="33" t="s">
        <v>212</v>
      </c>
      <c r="H12" s="91">
        <f>COUNTIF('Parc &amp; échéances'!$O$5:$O$24,"À jour")</f>
        <v>5</v>
      </c>
      <c r="I12" s="92">
        <f>COUNTIF('Parc &amp; échéances'!$O$5:$O$24,"Bientôt")</f>
        <v>0</v>
      </c>
      <c r="J12" s="93">
        <f>COUNTIF('Parc &amp; échéances'!$O$5:$O$24,"Dépassé")</f>
        <v>0</v>
      </c>
    </row>
    <row r="13" spans="2:10" x14ac:dyDescent="0.25">
      <c r="B13" s="35" t="s">
        <v>57</v>
      </c>
      <c r="C13" s="94">
        <f>COUNTIFS('Fiche de contrôle'!$B$17:$B$32,$B13,'Fiche de contrôle'!$E$17:$E$32,"À surveiller")</f>
        <v>0</v>
      </c>
      <c r="D13" s="94">
        <f>COUNTIFS('Fiche de contrôle'!$B$17:$B$32,$B13,'Fiche de contrôle'!$E$17:$E$32,"Non conforme")</f>
        <v>0</v>
      </c>
      <c r="E13" s="94">
        <f>C13+D13</f>
        <v>0</v>
      </c>
    </row>
    <row r="14" spans="2:10" x14ac:dyDescent="0.25">
      <c r="B14" s="33" t="s">
        <v>60</v>
      </c>
      <c r="C14" s="90">
        <f>COUNTIFS('Fiche de contrôle'!$B$17:$B$32,$B14,'Fiche de contrôle'!$E$17:$E$32,"À surveiller")</f>
        <v>0</v>
      </c>
      <c r="D14" s="90">
        <f>COUNTIFS('Fiche de contrôle'!$B$17:$B$32,$B14,'Fiche de contrôle'!$E$17:$E$32,"Non conforme")</f>
        <v>1</v>
      </c>
      <c r="E14" s="90">
        <f>C14+D14</f>
        <v>1</v>
      </c>
    </row>
    <row r="16" spans="2:10" ht="21.75" customHeight="1" x14ac:dyDescent="0.25">
      <c r="B16" s="12" t="s">
        <v>213</v>
      </c>
      <c r="C16" s="12"/>
      <c r="D16" s="12"/>
      <c r="E16" s="12"/>
      <c r="F16" s="12"/>
      <c r="G16" s="12"/>
      <c r="H16" s="12"/>
      <c r="I16" s="12"/>
      <c r="J16" s="12"/>
    </row>
    <row r="17" spans="2:10" x14ac:dyDescent="0.25">
      <c r="B17" s="28" t="s">
        <v>174</v>
      </c>
      <c r="C17" s="28" t="s">
        <v>101</v>
      </c>
      <c r="D17" s="28" t="s">
        <v>214</v>
      </c>
      <c r="E17" s="28" t="s">
        <v>139</v>
      </c>
      <c r="G17" s="28" t="s">
        <v>215</v>
      </c>
      <c r="H17" s="28" t="s">
        <v>216</v>
      </c>
      <c r="I17" s="105" t="s">
        <v>141</v>
      </c>
      <c r="J17" s="105"/>
    </row>
    <row r="18" spans="2:10" x14ac:dyDescent="0.25">
      <c r="B18" s="63" t="str">
        <f>IFERROR(INDEX('Parc &amp; échéances'!$A$5:$A$24,MATCH(1,'Parc &amp; échéances'!$R$5:$R$24,0)),"")</f>
        <v>V-03</v>
      </c>
      <c r="C18" s="64" t="str">
        <f>IFERROR(INDEX('Parc &amp; échéances'!$B$5:$B$24,MATCH(1,'Parc &amp; échéances'!$R$5:$R$24,0)),"")</f>
        <v>IJ-789-KL</v>
      </c>
      <c r="D18" s="67">
        <f>IFERROR(INDEX('Parc &amp; échéances'!$K$5:$K$24,MATCH(1,'Parc &amp; échéances'!$R$5:$R$24,0)),"")</f>
        <v>46454</v>
      </c>
      <c r="E18" s="64" t="str">
        <f>IFERROR(INDEX('Parc &amp; échéances'!$M$5:$M$24,MATCH(1,'Parc &amp; échéances'!$R$5:$R$24,0)),"")</f>
        <v>Dépassé</v>
      </c>
      <c r="F18" s="98"/>
      <c r="G18" s="67">
        <f>IFERROR(INDEX('Parc &amp; échéances'!$L$5:$L$24,MATCH(1,'Parc &amp; échéances'!$R$5:$R$24,0)),"")</f>
        <v>46578</v>
      </c>
      <c r="H18" s="64" t="str">
        <f>IFERROR(INDEX('Parc &amp; échéances'!$N$5:$N$24,MATCH(1,'Parc &amp; échéances'!$R$5:$R$24,0)),"")</f>
        <v>Bientôt</v>
      </c>
      <c r="I18" s="106" t="str">
        <f>IFERROR(INDEX('Parc &amp; échéances'!$O$5:$O$24,MATCH(1,'Parc &amp; échéances'!$R$5:$R$24,0)),"")</f>
        <v>À jour</v>
      </c>
      <c r="J18" s="106"/>
    </row>
    <row r="19" spans="2:10" x14ac:dyDescent="0.25">
      <c r="B19" s="69" t="str">
        <f>IFERROR(INDEX('Parc &amp; échéances'!$A$5:$A$24,MATCH(2,'Parc &amp; échéances'!$R$5:$R$24,0)),"")</f>
        <v>V-02</v>
      </c>
      <c r="C19" s="70" t="str">
        <f>IFERROR(INDEX('Parc &amp; échéances'!$B$5:$B$24,MATCH(2,'Parc &amp; échéances'!$R$5:$R$24,0)),"")</f>
        <v>EF-456-GH</v>
      </c>
      <c r="D19" s="73">
        <f>IFERROR(INDEX('Parc &amp; échéances'!$K$5:$K$24,MATCH(2,'Parc &amp; échéances'!$R$5:$R$24,0)),"")</f>
        <v>46527</v>
      </c>
      <c r="E19" s="70" t="str">
        <f>IFERROR(INDEX('Parc &amp; échéances'!$M$5:$M$24,MATCH(2,'Parc &amp; échéances'!$R$5:$R$24,0)),"")</f>
        <v>Dépassé</v>
      </c>
      <c r="F19" s="99"/>
      <c r="G19" s="73">
        <f>IFERROR(INDEX('Parc &amp; échéances'!$L$5:$L$24,MATCH(2,'Parc &amp; échéances'!$R$5:$R$24,0)),"")</f>
        <v>46798</v>
      </c>
      <c r="H19" s="70" t="str">
        <f>IFERROR(INDEX('Parc &amp; échéances'!$N$5:$N$24,MATCH(2,'Parc &amp; échéances'!$R$5:$R$24,0)),"")</f>
        <v>À jour</v>
      </c>
      <c r="I19" s="107" t="str">
        <f>IFERROR(INDEX('Parc &amp; échéances'!$O$5:$O$24,MATCH(2,'Parc &amp; échéances'!$R$5:$R$24,0)),"")</f>
        <v>À jour</v>
      </c>
      <c r="J19" s="107"/>
    </row>
    <row r="20" spans="2:10" x14ac:dyDescent="0.25">
      <c r="B20" s="63" t="str">
        <f>IFERROR(INDEX('Parc &amp; échéances'!$A$5:$A$24,MATCH(3,'Parc &amp; échéances'!$R$5:$R$24,0)),"")</f>
        <v>V-06</v>
      </c>
      <c r="C20" s="64" t="str">
        <f>IFERROR(INDEX('Parc &amp; échéances'!$B$5:$B$24,MATCH(3,'Parc &amp; échéances'!$R$5:$R$24,0)),"")</f>
        <v>UV-678-WX</v>
      </c>
      <c r="D20" s="67">
        <f>IFERROR(INDEX('Parc &amp; échéances'!$K$5:$K$24,MATCH(3,'Parc &amp; échéances'!$R$5:$R$24,0)),"")</f>
        <v>46568</v>
      </c>
      <c r="E20" s="64" t="str">
        <f>IFERROR(INDEX('Parc &amp; échéances'!$M$5:$M$24,MATCH(3,'Parc &amp; échéances'!$R$5:$R$24,0)),"")</f>
        <v>Bientôt</v>
      </c>
      <c r="F20" s="98"/>
      <c r="G20" s="67">
        <f>IFERROR(INDEX('Parc &amp; échéances'!$L$5:$L$24,MATCH(3,'Parc &amp; échéances'!$R$5:$R$24,0)),"")</f>
        <v>46741</v>
      </c>
      <c r="H20" s="64" t="str">
        <f>IFERROR(INDEX('Parc &amp; échéances'!$N$5:$N$24,MATCH(3,'Parc &amp; échéances'!$R$5:$R$24,0)),"")</f>
        <v>À jour</v>
      </c>
      <c r="I20" s="106" t="str">
        <f>IFERROR(INDEX('Parc &amp; échéances'!$O$5:$O$24,MATCH(3,'Parc &amp; échéances'!$R$5:$R$24,0)),"")</f>
        <v>À jour</v>
      </c>
      <c r="J20" s="106"/>
    </row>
    <row r="21" spans="2:10" x14ac:dyDescent="0.25">
      <c r="B21" s="69" t="str">
        <f>IFERROR(INDEX('Parc &amp; échéances'!$A$5:$A$24,MATCH(4,'Parc &amp; échéances'!$R$5:$R$24,0)),"")</f>
        <v>V-05</v>
      </c>
      <c r="C21" s="70" t="str">
        <f>IFERROR(INDEX('Parc &amp; échéances'!$B$5:$B$24,MATCH(4,'Parc &amp; échéances'!$R$5:$R$24,0)),"")</f>
        <v>QR-345-ST</v>
      </c>
      <c r="D21" s="73">
        <f>IFERROR(INDEX('Parc &amp; échéances'!$K$5:$K$24,MATCH(4,'Parc &amp; échéances'!$R$5:$R$24,0)),"")</f>
        <v>46909</v>
      </c>
      <c r="E21" s="70" t="str">
        <f>IFERROR(INDEX('Parc &amp; échéances'!$M$5:$M$24,MATCH(4,'Parc &amp; échéances'!$R$5:$R$24,0)),"")</f>
        <v>À jour</v>
      </c>
      <c r="F21" s="99"/>
      <c r="G21" s="73">
        <f>IFERROR(INDEX('Parc &amp; échéances'!$L$5:$L$24,MATCH(4,'Parc &amp; échéances'!$R$5:$R$24,0)),"")</f>
        <v>46566</v>
      </c>
      <c r="H21" s="70" t="str">
        <f>IFERROR(INDEX('Parc &amp; échéances'!$N$5:$N$24,MATCH(4,'Parc &amp; échéances'!$R$5:$R$24,0)),"")</f>
        <v>Bientôt</v>
      </c>
      <c r="I21" s="107" t="str">
        <f>IFERROR(INDEX('Parc &amp; échéances'!$O$5:$O$24,MATCH(4,'Parc &amp; échéances'!$R$5:$R$24,0)),"")</f>
        <v>À jour</v>
      </c>
      <c r="J21" s="107"/>
    </row>
    <row r="22" spans="2:10" x14ac:dyDescent="0.25">
      <c r="B22" s="63" t="str">
        <f>IFERROR(INDEX('Parc &amp; échéances'!$A$5:$A$24,MATCH(5,'Parc &amp; échéances'!$R$5:$R$24,0)),"")</f>
        <v/>
      </c>
      <c r="C22" s="64" t="str">
        <f>IFERROR(INDEX('Parc &amp; échéances'!$B$5:$B$24,MATCH(5,'Parc &amp; échéances'!$R$5:$R$24,0)),"")</f>
        <v/>
      </c>
      <c r="D22" s="67" t="str">
        <f>IFERROR(INDEX('Parc &amp; échéances'!$K$5:$K$24,MATCH(5,'Parc &amp; échéances'!$R$5:$R$24,0)),"")</f>
        <v/>
      </c>
      <c r="E22" s="64" t="str">
        <f>IFERROR(INDEX('Parc &amp; échéances'!$M$5:$M$24,MATCH(5,'Parc &amp; échéances'!$R$5:$R$24,0)),"")</f>
        <v/>
      </c>
      <c r="F22" s="98"/>
      <c r="G22" s="67" t="str">
        <f>IFERROR(INDEX('Parc &amp; échéances'!$L$5:$L$24,MATCH(5,'Parc &amp; échéances'!$R$5:$R$24,0)),"")</f>
        <v/>
      </c>
      <c r="H22" s="64" t="str">
        <f>IFERROR(INDEX('Parc &amp; échéances'!$N$5:$N$24,MATCH(5,'Parc &amp; échéances'!$R$5:$R$24,0)),"")</f>
        <v/>
      </c>
      <c r="I22" s="106" t="str">
        <f>IFERROR(INDEX('Parc &amp; échéances'!$O$5:$O$24,MATCH(5,'Parc &amp; échéances'!$R$5:$R$24,0)),"")</f>
        <v/>
      </c>
      <c r="J22" s="106"/>
    </row>
    <row r="25" spans="2:10" ht="21.75" customHeight="1" x14ac:dyDescent="0.25">
      <c r="B25" s="12" t="s">
        <v>217</v>
      </c>
      <c r="C25" s="12"/>
      <c r="D25" s="12"/>
      <c r="E25" s="12"/>
      <c r="F25" s="12"/>
      <c r="G25" s="12"/>
      <c r="H25" s="12"/>
      <c r="I25" s="12"/>
      <c r="J25" s="12"/>
    </row>
  </sheetData>
  <mergeCells count="13">
    <mergeCell ref="I21:J21"/>
    <mergeCell ref="I22:J22"/>
    <mergeCell ref="B25:J25"/>
    <mergeCell ref="B16:J16"/>
    <mergeCell ref="I17:J17"/>
    <mergeCell ref="I18:J18"/>
    <mergeCell ref="I19:J19"/>
    <mergeCell ref="I20:J20"/>
    <mergeCell ref="B2:J2"/>
    <mergeCell ref="B3:J3"/>
    <mergeCell ref="B4:J4"/>
    <mergeCell ref="B8:E8"/>
    <mergeCell ref="G8:J8"/>
  </mergeCells>
  <conditionalFormatting sqref="E10:E14">
    <cfRule type="colorScale" priority="2">
      <colorScale>
        <cfvo type="num" val="0"/>
        <cfvo type="num" val="1"/>
        <cfvo type="num" val="3"/>
        <color rgb="FFE3F1E8"/>
        <color rgb="FFFBEFD6"/>
        <color rgb="FFF7E0DD"/>
      </colorScale>
    </cfRule>
  </conditionalFormatting>
  <conditionalFormatting sqref="E18:E22">
    <cfRule type="cellIs" dxfId="5" priority="3" operator="equal">
      <formula>"À jour"</formula>
    </cfRule>
    <cfRule type="cellIs" dxfId="4" priority="4" operator="equal">
      <formula>"Bientôt"</formula>
    </cfRule>
    <cfRule type="cellIs" dxfId="3" priority="5" operator="equal">
      <formula>"Dépassé"</formula>
    </cfRule>
  </conditionalFormatting>
  <conditionalFormatting sqref="H18:I22">
    <cfRule type="cellIs" dxfId="2" priority="6" operator="equal">
      <formula>"À jour"</formula>
    </cfRule>
    <cfRule type="cellIs" dxfId="1" priority="7" operator="equal">
      <formula>"Bientôt"</formula>
    </cfRule>
    <cfRule type="cellIs" dxfId="0" priority="8" operator="equal">
      <formula>"Dépassé"</formula>
    </cfRule>
  </conditionalFormatting>
  <pageMargins left="0.4" right="0.4" top="1" bottom="1" header="0.511811023622047" footer="0.511811023622047"/>
  <pageSetup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A33"/>
    <pageSetUpPr fitToPage="1"/>
  </sheetPr>
  <dimension ref="B2:C3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4" customWidth="1"/>
    <col min="3" max="3" width="98" customWidth="1"/>
    <col min="4" max="4" width="3" customWidth="1"/>
  </cols>
  <sheetData>
    <row r="2" spans="2:3" ht="33.75" customHeight="1" x14ac:dyDescent="0.25">
      <c r="B2" s="14" t="s">
        <v>0</v>
      </c>
      <c r="C2" s="14"/>
    </row>
    <row r="3" spans="2:3" ht="19.5" customHeight="1" x14ac:dyDescent="0.25">
      <c r="B3" s="13" t="s">
        <v>1</v>
      </c>
      <c r="C3" s="13"/>
    </row>
    <row r="4" spans="2:3" ht="21.75" customHeight="1" x14ac:dyDescent="0.25">
      <c r="B4" s="12" t="s">
        <v>2</v>
      </c>
      <c r="C4" s="12"/>
    </row>
    <row r="5" spans="2:3" ht="57.75" customHeight="1" x14ac:dyDescent="0.25">
      <c r="C5" s="15" t="s">
        <v>3</v>
      </c>
    </row>
    <row r="7" spans="2:3" ht="21.75" customHeight="1" x14ac:dyDescent="0.25">
      <c r="B7" s="12" t="s">
        <v>4</v>
      </c>
      <c r="C7" s="12"/>
    </row>
    <row r="8" spans="2:3" ht="30" customHeight="1" x14ac:dyDescent="0.25">
      <c r="B8" s="16" t="s">
        <v>5</v>
      </c>
      <c r="C8" s="15" t="s">
        <v>6</v>
      </c>
    </row>
    <row r="9" spans="2:3" ht="30" customHeight="1" x14ac:dyDescent="0.25">
      <c r="B9" s="16" t="s">
        <v>5</v>
      </c>
      <c r="C9" s="15" t="s">
        <v>7</v>
      </c>
    </row>
    <row r="10" spans="2:3" ht="30" customHeight="1" x14ac:dyDescent="0.25">
      <c r="B10" s="16" t="s">
        <v>5</v>
      </c>
      <c r="C10" s="15" t="s">
        <v>8</v>
      </c>
    </row>
    <row r="11" spans="2:3" ht="30" customHeight="1" x14ac:dyDescent="0.25">
      <c r="B11" s="16" t="s">
        <v>5</v>
      </c>
      <c r="C11" s="15" t="s">
        <v>9</v>
      </c>
    </row>
    <row r="12" spans="2:3" ht="30" customHeight="1" x14ac:dyDescent="0.25">
      <c r="B12" s="16" t="s">
        <v>5</v>
      </c>
      <c r="C12" s="15" t="s">
        <v>10</v>
      </c>
    </row>
    <row r="14" spans="2:3" ht="21.75" customHeight="1" x14ac:dyDescent="0.25">
      <c r="B14" s="12" t="s">
        <v>11</v>
      </c>
      <c r="C14" s="12"/>
    </row>
    <row r="15" spans="2:3" ht="21.75" customHeight="1" x14ac:dyDescent="0.25">
      <c r="B15" s="17" t="s">
        <v>12</v>
      </c>
      <c r="C15" s="15" t="s">
        <v>13</v>
      </c>
    </row>
    <row r="16" spans="2:3" ht="21.75" customHeight="1" x14ac:dyDescent="0.25">
      <c r="B16" s="17" t="s">
        <v>14</v>
      </c>
      <c r="C16" s="15" t="s">
        <v>15</v>
      </c>
    </row>
    <row r="17" spans="2:3" ht="21.75" customHeight="1" x14ac:dyDescent="0.25">
      <c r="B17" s="17" t="s">
        <v>16</v>
      </c>
      <c r="C17" s="15" t="s">
        <v>17</v>
      </c>
    </row>
    <row r="18" spans="2:3" ht="21.75" customHeight="1" x14ac:dyDescent="0.25">
      <c r="B18" s="17" t="s">
        <v>18</v>
      </c>
      <c r="C18" s="15" t="s">
        <v>19</v>
      </c>
    </row>
    <row r="19" spans="2:3" ht="21.75" customHeight="1" x14ac:dyDescent="0.25">
      <c r="B19" s="17" t="s">
        <v>20</v>
      </c>
      <c r="C19" s="15" t="s">
        <v>21</v>
      </c>
    </row>
    <row r="21" spans="2:3" ht="21.75" customHeight="1" x14ac:dyDescent="0.25">
      <c r="B21" s="12" t="s">
        <v>22</v>
      </c>
      <c r="C21" s="12"/>
    </row>
    <row r="22" spans="2:3" ht="19.5" customHeight="1" x14ac:dyDescent="0.25">
      <c r="B22" s="18"/>
      <c r="C22" s="19" t="s">
        <v>23</v>
      </c>
    </row>
    <row r="23" spans="2:3" ht="19.5" customHeight="1" x14ac:dyDescent="0.25">
      <c r="B23" s="20"/>
      <c r="C23" s="19" t="s">
        <v>24</v>
      </c>
    </row>
    <row r="24" spans="2:3" ht="19.5" customHeight="1" x14ac:dyDescent="0.25">
      <c r="B24" s="21"/>
      <c r="C24" s="19" t="s">
        <v>25</v>
      </c>
    </row>
    <row r="25" spans="2:3" ht="19.5" customHeight="1" x14ac:dyDescent="0.25">
      <c r="B25" s="22"/>
      <c r="C25" s="19" t="s">
        <v>26</v>
      </c>
    </row>
    <row r="27" spans="2:3" ht="21.75" customHeight="1" x14ac:dyDescent="0.25">
      <c r="B27" s="12" t="s">
        <v>27</v>
      </c>
      <c r="C27" s="12"/>
    </row>
    <row r="28" spans="2:3" ht="19.5" customHeight="1" x14ac:dyDescent="0.25">
      <c r="B28" s="23"/>
      <c r="C28" s="19" t="s">
        <v>28</v>
      </c>
    </row>
    <row r="29" spans="2:3" ht="19.5" customHeight="1" x14ac:dyDescent="0.25">
      <c r="B29" s="24"/>
      <c r="C29" s="19" t="s">
        <v>29</v>
      </c>
    </row>
    <row r="30" spans="2:3" ht="19.5" customHeight="1" x14ac:dyDescent="0.25">
      <c r="B30" s="25"/>
      <c r="C30" s="19" t="s">
        <v>30</v>
      </c>
    </row>
    <row r="32" spans="2:3" ht="21.75" customHeight="1" x14ac:dyDescent="0.25">
      <c r="B32" s="12" t="s">
        <v>31</v>
      </c>
      <c r="C32" s="12"/>
    </row>
    <row r="33" spans="2:3" ht="30" customHeight="1" x14ac:dyDescent="0.25">
      <c r="B33" s="16" t="s">
        <v>5</v>
      </c>
      <c r="C33" s="15" t="s">
        <v>32</v>
      </c>
    </row>
    <row r="34" spans="2:3" ht="30" customHeight="1" x14ac:dyDescent="0.25">
      <c r="B34" s="16" t="s">
        <v>5</v>
      </c>
      <c r="C34" s="15" t="s">
        <v>33</v>
      </c>
    </row>
    <row r="35" spans="2:3" ht="30" customHeight="1" x14ac:dyDescent="0.25">
      <c r="B35" s="16" t="s">
        <v>5</v>
      </c>
      <c r="C35" s="15" t="s">
        <v>34</v>
      </c>
    </row>
    <row r="36" spans="2:3" ht="30" customHeight="1" x14ac:dyDescent="0.25">
      <c r="B36" s="16" t="s">
        <v>5</v>
      </c>
      <c r="C36" s="15" t="s">
        <v>35</v>
      </c>
    </row>
    <row r="37" spans="2:3" ht="30" customHeight="1" x14ac:dyDescent="0.25">
      <c r="B37" s="16" t="s">
        <v>5</v>
      </c>
      <c r="C37" s="15" t="s">
        <v>36</v>
      </c>
    </row>
  </sheetData>
  <mergeCells count="8">
    <mergeCell ref="B21:C21"/>
    <mergeCell ref="B27:C27"/>
    <mergeCell ref="B32:C32"/>
    <mergeCell ref="B2:C2"/>
    <mergeCell ref="B3:C3"/>
    <mergeCell ref="B4:C4"/>
    <mergeCell ref="B7:C7"/>
    <mergeCell ref="B14:C14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Fiche de contrôle</vt:lpstr>
      <vt:lpstr>Paramètres</vt:lpstr>
      <vt:lpstr>Parc &amp; échéances</vt:lpstr>
      <vt:lpstr>Historique des contrôles</vt:lpstr>
      <vt:lpstr>Tableau de bord</vt:lpstr>
      <vt:lpstr>Mode d'emploi</vt:lpstr>
      <vt:lpstr>'Fiche de contrôle'!Druckbereich</vt:lpstr>
      <vt:lpstr>'Historique des contrôles'!Druckbereich</vt:lpstr>
      <vt:lpstr>'Mode d''emploi'!Druckbereich</vt:lpstr>
      <vt:lpstr>Paramètres!Druckbereich</vt:lpstr>
      <vt:lpstr>'Parc &amp; échéances'!Druckbereich</vt:lpstr>
      <vt:lpstr>'Tableau de bord'!Druckbereich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2026-09-25T16:22:00Z</dcterms:created>
  <dcterms:modified xsi:type="dcterms:W3CDTF">2026-09-27T17:11:32Z</dcterms:modified>
  <dc:language>en-US</dc:language>
</cp:coreProperties>
</file>