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50198264-B6FD-4E33-BFF6-80EF2DDE6278}" xr6:coauthVersionLast="47" xr6:coauthVersionMax="47" xr10:uidLastSave="{00000000-0000-0000-0000-000000000000}"/>
  <bookViews>
    <workbookView xWindow="1035" yWindow="1035" windowWidth="25500" windowHeight="13500" tabRatio="500" xr2:uid="{00000000-000D-0000-FFFF-FFFF00000000}"/>
  </bookViews>
  <sheets>
    <sheet name="Fiche de contrôle" sheetId="3" r:id="rId1"/>
    <sheet name="Paramètres" sheetId="2" r:id="rId2"/>
    <sheet name="Registre des contrôles" sheetId="4" r:id="rId3"/>
    <sheet name="Parc et échéances" sheetId="5" r:id="rId4"/>
    <sheet name="Tableau de bord" sheetId="6" r:id="rId5"/>
    <sheet name="Mode d'emploi" sheetId="1" r:id="rId6"/>
  </sheets>
  <definedNames>
    <definedName name="Annee">Paramètres!$B$7</definedName>
    <definedName name="Carburants">Paramètres!$G$12:$G$16</definedName>
    <definedName name="DateRef">Paramètres!$B$5</definedName>
    <definedName name="_xlnm.Print_Area" localSheetId="0">'Fiche de contrôle'!$A$1:$F$53</definedName>
    <definedName name="Etats">Paramètres!$D$12:$D$16</definedName>
    <definedName name="NiveauxCarb">Paramètres!$F$12:$F$16</definedName>
    <definedName name="NomSociete">Paramètres!$B$8</definedName>
    <definedName name="ParcImmat">'Parc et échéances'!$A$4:$A$33</definedName>
    <definedName name="ParcMarque">'Parc et échéances'!$B$4:$B$33</definedName>
    <definedName name="ParcModele">'Parc et échéances'!$C$4:$C$33</definedName>
    <definedName name="SeuilAlerte">Paramètres!$B$6</definedName>
    <definedName name="StatutsSuivi">Paramètres!$H$12:$H$15</definedName>
    <definedName name="TypesControle">Paramètres!$E$12:$E$16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22" i="6" l="1"/>
  <c r="F21" i="6"/>
  <c r="F20" i="6"/>
  <c r="F19" i="6"/>
  <c r="F18" i="6"/>
  <c r="F17" i="6"/>
  <c r="F16" i="6"/>
  <c r="F15" i="6"/>
  <c r="F14" i="6"/>
  <c r="F13" i="6"/>
  <c r="F12" i="6"/>
  <c r="F11" i="6"/>
  <c r="A7" i="6"/>
  <c r="G4" i="6"/>
  <c r="E4" i="6"/>
  <c r="A4" i="6"/>
  <c r="A2" i="6"/>
  <c r="N33" i="5"/>
  <c r="L33" i="5"/>
  <c r="J33" i="5"/>
  <c r="N32" i="5"/>
  <c r="L32" i="5"/>
  <c r="J32" i="5"/>
  <c r="N31" i="5"/>
  <c r="L31" i="5"/>
  <c r="J31" i="5"/>
  <c r="N30" i="5"/>
  <c r="L30" i="5"/>
  <c r="J30" i="5"/>
  <c r="N29" i="5"/>
  <c r="L29" i="5"/>
  <c r="J29" i="5"/>
  <c r="N28" i="5"/>
  <c r="L28" i="5"/>
  <c r="J28" i="5"/>
  <c r="N27" i="5"/>
  <c r="L27" i="5"/>
  <c r="J27" i="5"/>
  <c r="N26" i="5"/>
  <c r="L26" i="5"/>
  <c r="J26" i="5"/>
  <c r="N25" i="5"/>
  <c r="L25" i="5"/>
  <c r="J25" i="5"/>
  <c r="N24" i="5"/>
  <c r="L24" i="5"/>
  <c r="J24" i="5"/>
  <c r="N23" i="5"/>
  <c r="L23" i="5"/>
  <c r="J23" i="5"/>
  <c r="N22" i="5"/>
  <c r="L22" i="5"/>
  <c r="J22" i="5"/>
  <c r="N21" i="5"/>
  <c r="L21" i="5"/>
  <c r="J21" i="5"/>
  <c r="N20" i="5"/>
  <c r="L20" i="5"/>
  <c r="J20" i="5"/>
  <c r="N19" i="5"/>
  <c r="L19" i="5"/>
  <c r="J19" i="5"/>
  <c r="N18" i="5"/>
  <c r="L18" i="5"/>
  <c r="J18" i="5"/>
  <c r="N17" i="5"/>
  <c r="L17" i="5"/>
  <c r="J17" i="5"/>
  <c r="N16" i="5"/>
  <c r="L16" i="5"/>
  <c r="J16" i="5"/>
  <c r="N15" i="5"/>
  <c r="L15" i="5"/>
  <c r="J15" i="5"/>
  <c r="N14" i="5"/>
  <c r="L14" i="5"/>
  <c r="J14" i="5"/>
  <c r="N13" i="5"/>
  <c r="L13" i="5"/>
  <c r="J13" i="5"/>
  <c r="N12" i="5"/>
  <c r="L12" i="5"/>
  <c r="J12" i="5"/>
  <c r="N11" i="5"/>
  <c r="L11" i="5"/>
  <c r="J11" i="5"/>
  <c r="N10" i="5"/>
  <c r="L10" i="5"/>
  <c r="J10" i="5"/>
  <c r="N9" i="5"/>
  <c r="L9" i="5"/>
  <c r="J9" i="5"/>
  <c r="N8" i="5"/>
  <c r="L8" i="5"/>
  <c r="J8" i="5"/>
  <c r="C7" i="6" s="1"/>
  <c r="N7" i="5"/>
  <c r="L7" i="5"/>
  <c r="J7" i="5"/>
  <c r="N6" i="5"/>
  <c r="L6" i="5"/>
  <c r="J6" i="5"/>
  <c r="N5" i="5"/>
  <c r="L5" i="5"/>
  <c r="J5" i="5"/>
  <c r="N4" i="5"/>
  <c r="L4" i="5"/>
  <c r="J4" i="5"/>
  <c r="L203" i="4"/>
  <c r="K203" i="4"/>
  <c r="D203" i="4"/>
  <c r="A203" i="4"/>
  <c r="L202" i="4"/>
  <c r="K202" i="4"/>
  <c r="D202" i="4"/>
  <c r="A202" i="4"/>
  <c r="L201" i="4"/>
  <c r="K201" i="4"/>
  <c r="D201" i="4"/>
  <c r="A201" i="4"/>
  <c r="L200" i="4"/>
  <c r="K200" i="4"/>
  <c r="D200" i="4"/>
  <c r="A200" i="4"/>
  <c r="L199" i="4"/>
  <c r="K199" i="4"/>
  <c r="D199" i="4"/>
  <c r="A199" i="4"/>
  <c r="L198" i="4"/>
  <c r="K198" i="4"/>
  <c r="D198" i="4"/>
  <c r="A198" i="4"/>
  <c r="L197" i="4"/>
  <c r="K197" i="4"/>
  <c r="D197" i="4"/>
  <c r="A197" i="4"/>
  <c r="L196" i="4"/>
  <c r="K196" i="4"/>
  <c r="D196" i="4"/>
  <c r="A196" i="4"/>
  <c r="L195" i="4"/>
  <c r="K195" i="4"/>
  <c r="D195" i="4"/>
  <c r="A195" i="4"/>
  <c r="L194" i="4"/>
  <c r="K194" i="4"/>
  <c r="D194" i="4"/>
  <c r="A194" i="4"/>
  <c r="L193" i="4"/>
  <c r="K193" i="4"/>
  <c r="D193" i="4"/>
  <c r="A193" i="4"/>
  <c r="L192" i="4"/>
  <c r="K192" i="4"/>
  <c r="D192" i="4"/>
  <c r="A192" i="4"/>
  <c r="L191" i="4"/>
  <c r="K191" i="4"/>
  <c r="D191" i="4"/>
  <c r="A191" i="4"/>
  <c r="L190" i="4"/>
  <c r="K190" i="4"/>
  <c r="D190" i="4"/>
  <c r="A190" i="4"/>
  <c r="L189" i="4"/>
  <c r="K189" i="4"/>
  <c r="D189" i="4"/>
  <c r="A189" i="4"/>
  <c r="L188" i="4"/>
  <c r="K188" i="4"/>
  <c r="D188" i="4"/>
  <c r="A188" i="4"/>
  <c r="L187" i="4"/>
  <c r="K187" i="4"/>
  <c r="D187" i="4"/>
  <c r="A187" i="4"/>
  <c r="L186" i="4"/>
  <c r="K186" i="4"/>
  <c r="D186" i="4"/>
  <c r="A186" i="4"/>
  <c r="L185" i="4"/>
  <c r="K185" i="4"/>
  <c r="D185" i="4"/>
  <c r="A185" i="4"/>
  <c r="L184" i="4"/>
  <c r="K184" i="4"/>
  <c r="D184" i="4"/>
  <c r="A184" i="4"/>
  <c r="L183" i="4"/>
  <c r="K183" i="4"/>
  <c r="D183" i="4"/>
  <c r="A183" i="4"/>
  <c r="L182" i="4"/>
  <c r="K182" i="4"/>
  <c r="D182" i="4"/>
  <c r="A182" i="4"/>
  <c r="L181" i="4"/>
  <c r="K181" i="4"/>
  <c r="D181" i="4"/>
  <c r="A181" i="4"/>
  <c r="L180" i="4"/>
  <c r="K180" i="4"/>
  <c r="D180" i="4"/>
  <c r="A180" i="4"/>
  <c r="L179" i="4"/>
  <c r="K179" i="4"/>
  <c r="D179" i="4"/>
  <c r="A179" i="4"/>
  <c r="L178" i="4"/>
  <c r="K178" i="4"/>
  <c r="D178" i="4"/>
  <c r="A178" i="4"/>
  <c r="L177" i="4"/>
  <c r="K177" i="4"/>
  <c r="D177" i="4"/>
  <c r="A177" i="4"/>
  <c r="L176" i="4"/>
  <c r="K176" i="4"/>
  <c r="D176" i="4"/>
  <c r="A176" i="4"/>
  <c r="L175" i="4"/>
  <c r="K175" i="4"/>
  <c r="D175" i="4"/>
  <c r="A175" i="4"/>
  <c r="L174" i="4"/>
  <c r="K174" i="4"/>
  <c r="D174" i="4"/>
  <c r="A174" i="4"/>
  <c r="L173" i="4"/>
  <c r="K173" i="4"/>
  <c r="D173" i="4"/>
  <c r="A173" i="4"/>
  <c r="L172" i="4"/>
  <c r="K172" i="4"/>
  <c r="D172" i="4"/>
  <c r="A172" i="4"/>
  <c r="L171" i="4"/>
  <c r="K171" i="4"/>
  <c r="D171" i="4"/>
  <c r="A171" i="4"/>
  <c r="L170" i="4"/>
  <c r="K170" i="4"/>
  <c r="D170" i="4"/>
  <c r="A170" i="4"/>
  <c r="L169" i="4"/>
  <c r="K169" i="4"/>
  <c r="D169" i="4"/>
  <c r="A169" i="4"/>
  <c r="L168" i="4"/>
  <c r="K168" i="4"/>
  <c r="D168" i="4"/>
  <c r="A168" i="4"/>
  <c r="L167" i="4"/>
  <c r="K167" i="4"/>
  <c r="D167" i="4"/>
  <c r="A167" i="4"/>
  <c r="L166" i="4"/>
  <c r="K166" i="4"/>
  <c r="D166" i="4"/>
  <c r="A166" i="4"/>
  <c r="L165" i="4"/>
  <c r="K165" i="4"/>
  <c r="D165" i="4"/>
  <c r="A165" i="4"/>
  <c r="L164" i="4"/>
  <c r="K164" i="4"/>
  <c r="D164" i="4"/>
  <c r="A164" i="4"/>
  <c r="L163" i="4"/>
  <c r="K163" i="4"/>
  <c r="D163" i="4"/>
  <c r="A163" i="4"/>
  <c r="L162" i="4"/>
  <c r="K162" i="4"/>
  <c r="D162" i="4"/>
  <c r="A162" i="4"/>
  <c r="L161" i="4"/>
  <c r="K161" i="4"/>
  <c r="D161" i="4"/>
  <c r="A161" i="4"/>
  <c r="L160" i="4"/>
  <c r="K160" i="4"/>
  <c r="D160" i="4"/>
  <c r="A160" i="4"/>
  <c r="L159" i="4"/>
  <c r="K159" i="4"/>
  <c r="D159" i="4"/>
  <c r="A159" i="4"/>
  <c r="L158" i="4"/>
  <c r="K158" i="4"/>
  <c r="D158" i="4"/>
  <c r="A158" i="4"/>
  <c r="L157" i="4"/>
  <c r="K157" i="4"/>
  <c r="D157" i="4"/>
  <c r="A157" i="4"/>
  <c r="L156" i="4"/>
  <c r="K156" i="4"/>
  <c r="D156" i="4"/>
  <c r="A156" i="4"/>
  <c r="L155" i="4"/>
  <c r="K155" i="4"/>
  <c r="D155" i="4"/>
  <c r="A155" i="4"/>
  <c r="L154" i="4"/>
  <c r="K154" i="4"/>
  <c r="D154" i="4"/>
  <c r="A154" i="4"/>
  <c r="L153" i="4"/>
  <c r="K153" i="4"/>
  <c r="D153" i="4"/>
  <c r="A153" i="4"/>
  <c r="L152" i="4"/>
  <c r="K152" i="4"/>
  <c r="D152" i="4"/>
  <c r="A152" i="4"/>
  <c r="L151" i="4"/>
  <c r="K151" i="4"/>
  <c r="D151" i="4"/>
  <c r="A151" i="4"/>
  <c r="L150" i="4"/>
  <c r="K150" i="4"/>
  <c r="D150" i="4"/>
  <c r="A150" i="4"/>
  <c r="L149" i="4"/>
  <c r="K149" i="4"/>
  <c r="D149" i="4"/>
  <c r="A149" i="4"/>
  <c r="L148" i="4"/>
  <c r="K148" i="4"/>
  <c r="D148" i="4"/>
  <c r="A148" i="4"/>
  <c r="L147" i="4"/>
  <c r="K147" i="4"/>
  <c r="D147" i="4"/>
  <c r="A147" i="4"/>
  <c r="L146" i="4"/>
  <c r="K146" i="4"/>
  <c r="D146" i="4"/>
  <c r="A146" i="4"/>
  <c r="L145" i="4"/>
  <c r="K145" i="4"/>
  <c r="D145" i="4"/>
  <c r="A145" i="4"/>
  <c r="L144" i="4"/>
  <c r="K144" i="4"/>
  <c r="D144" i="4"/>
  <c r="A144" i="4"/>
  <c r="L143" i="4"/>
  <c r="K143" i="4"/>
  <c r="D143" i="4"/>
  <c r="A143" i="4"/>
  <c r="L142" i="4"/>
  <c r="K142" i="4"/>
  <c r="D142" i="4"/>
  <c r="A142" i="4"/>
  <c r="L141" i="4"/>
  <c r="K141" i="4"/>
  <c r="D141" i="4"/>
  <c r="A141" i="4"/>
  <c r="L140" i="4"/>
  <c r="K140" i="4"/>
  <c r="D140" i="4"/>
  <c r="A140" i="4"/>
  <c r="L139" i="4"/>
  <c r="K139" i="4"/>
  <c r="D139" i="4"/>
  <c r="A139" i="4"/>
  <c r="L138" i="4"/>
  <c r="K138" i="4"/>
  <c r="D138" i="4"/>
  <c r="A138" i="4"/>
  <c r="L137" i="4"/>
  <c r="K137" i="4"/>
  <c r="D137" i="4"/>
  <c r="A137" i="4"/>
  <c r="L136" i="4"/>
  <c r="K136" i="4"/>
  <c r="D136" i="4"/>
  <c r="A136" i="4"/>
  <c r="L135" i="4"/>
  <c r="K135" i="4"/>
  <c r="D135" i="4"/>
  <c r="A135" i="4"/>
  <c r="L134" i="4"/>
  <c r="K134" i="4"/>
  <c r="D134" i="4"/>
  <c r="A134" i="4"/>
  <c r="L133" i="4"/>
  <c r="K133" i="4"/>
  <c r="D133" i="4"/>
  <c r="A133" i="4"/>
  <c r="L132" i="4"/>
  <c r="K132" i="4"/>
  <c r="D132" i="4"/>
  <c r="A132" i="4"/>
  <c r="L131" i="4"/>
  <c r="K131" i="4"/>
  <c r="D131" i="4"/>
  <c r="A131" i="4"/>
  <c r="L130" i="4"/>
  <c r="K130" i="4"/>
  <c r="D130" i="4"/>
  <c r="A130" i="4"/>
  <c r="L129" i="4"/>
  <c r="K129" i="4"/>
  <c r="D129" i="4"/>
  <c r="A129" i="4"/>
  <c r="L128" i="4"/>
  <c r="K128" i="4"/>
  <c r="D128" i="4"/>
  <c r="A128" i="4"/>
  <c r="L127" i="4"/>
  <c r="K127" i="4"/>
  <c r="D127" i="4"/>
  <c r="A127" i="4"/>
  <c r="L126" i="4"/>
  <c r="K126" i="4"/>
  <c r="D126" i="4"/>
  <c r="A126" i="4"/>
  <c r="L125" i="4"/>
  <c r="K125" i="4"/>
  <c r="D125" i="4"/>
  <c r="A125" i="4"/>
  <c r="L124" i="4"/>
  <c r="K124" i="4"/>
  <c r="D124" i="4"/>
  <c r="A124" i="4"/>
  <c r="L123" i="4"/>
  <c r="K123" i="4"/>
  <c r="D123" i="4"/>
  <c r="A123" i="4"/>
  <c r="L122" i="4"/>
  <c r="K122" i="4"/>
  <c r="D122" i="4"/>
  <c r="A122" i="4"/>
  <c r="L121" i="4"/>
  <c r="K121" i="4"/>
  <c r="D121" i="4"/>
  <c r="A121" i="4"/>
  <c r="L120" i="4"/>
  <c r="K120" i="4"/>
  <c r="D120" i="4"/>
  <c r="A120" i="4"/>
  <c r="L119" i="4"/>
  <c r="K119" i="4"/>
  <c r="D119" i="4"/>
  <c r="A119" i="4"/>
  <c r="L118" i="4"/>
  <c r="K118" i="4"/>
  <c r="D118" i="4"/>
  <c r="A118" i="4"/>
  <c r="L117" i="4"/>
  <c r="K117" i="4"/>
  <c r="D117" i="4"/>
  <c r="A117" i="4"/>
  <c r="L116" i="4"/>
  <c r="K116" i="4"/>
  <c r="D116" i="4"/>
  <c r="A116" i="4"/>
  <c r="L115" i="4"/>
  <c r="K115" i="4"/>
  <c r="D115" i="4"/>
  <c r="A115" i="4"/>
  <c r="L114" i="4"/>
  <c r="K114" i="4"/>
  <c r="D114" i="4"/>
  <c r="A114" i="4"/>
  <c r="L113" i="4"/>
  <c r="K113" i="4"/>
  <c r="D113" i="4"/>
  <c r="A113" i="4"/>
  <c r="L112" i="4"/>
  <c r="K112" i="4"/>
  <c r="D112" i="4"/>
  <c r="A112" i="4"/>
  <c r="L111" i="4"/>
  <c r="K111" i="4"/>
  <c r="D111" i="4"/>
  <c r="A111" i="4"/>
  <c r="L110" i="4"/>
  <c r="K110" i="4"/>
  <c r="D110" i="4"/>
  <c r="A110" i="4"/>
  <c r="L109" i="4"/>
  <c r="K109" i="4"/>
  <c r="D109" i="4"/>
  <c r="A109" i="4"/>
  <c r="L108" i="4"/>
  <c r="K108" i="4"/>
  <c r="D108" i="4"/>
  <c r="A108" i="4"/>
  <c r="L107" i="4"/>
  <c r="K107" i="4"/>
  <c r="D107" i="4"/>
  <c r="A107" i="4"/>
  <c r="L106" i="4"/>
  <c r="K106" i="4"/>
  <c r="D106" i="4"/>
  <c r="A106" i="4"/>
  <c r="L105" i="4"/>
  <c r="K105" i="4"/>
  <c r="D105" i="4"/>
  <c r="A105" i="4"/>
  <c r="L104" i="4"/>
  <c r="K104" i="4"/>
  <c r="D104" i="4"/>
  <c r="A104" i="4"/>
  <c r="L103" i="4"/>
  <c r="K103" i="4"/>
  <c r="D103" i="4"/>
  <c r="A103" i="4"/>
  <c r="L102" i="4"/>
  <c r="K102" i="4"/>
  <c r="D102" i="4"/>
  <c r="A102" i="4"/>
  <c r="L101" i="4"/>
  <c r="K101" i="4"/>
  <c r="D101" i="4"/>
  <c r="A101" i="4"/>
  <c r="L100" i="4"/>
  <c r="K100" i="4"/>
  <c r="D100" i="4"/>
  <c r="A100" i="4"/>
  <c r="L99" i="4"/>
  <c r="K99" i="4"/>
  <c r="D99" i="4"/>
  <c r="A99" i="4"/>
  <c r="L98" i="4"/>
  <c r="K98" i="4"/>
  <c r="D98" i="4"/>
  <c r="A98" i="4"/>
  <c r="L97" i="4"/>
  <c r="K97" i="4"/>
  <c r="D97" i="4"/>
  <c r="A97" i="4"/>
  <c r="L96" i="4"/>
  <c r="K96" i="4"/>
  <c r="D96" i="4"/>
  <c r="A96" i="4"/>
  <c r="L95" i="4"/>
  <c r="K95" i="4"/>
  <c r="D95" i="4"/>
  <c r="A95" i="4"/>
  <c r="L94" i="4"/>
  <c r="K94" i="4"/>
  <c r="D94" i="4"/>
  <c r="A94" i="4"/>
  <c r="L93" i="4"/>
  <c r="K93" i="4"/>
  <c r="D93" i="4"/>
  <c r="A93" i="4"/>
  <c r="L92" i="4"/>
  <c r="K92" i="4"/>
  <c r="D92" i="4"/>
  <c r="A92" i="4"/>
  <c r="L91" i="4"/>
  <c r="K91" i="4"/>
  <c r="D91" i="4"/>
  <c r="A91" i="4"/>
  <c r="L90" i="4"/>
  <c r="K90" i="4"/>
  <c r="D90" i="4"/>
  <c r="A90" i="4"/>
  <c r="L89" i="4"/>
  <c r="K89" i="4"/>
  <c r="D89" i="4"/>
  <c r="A89" i="4"/>
  <c r="L88" i="4"/>
  <c r="K88" i="4"/>
  <c r="D88" i="4"/>
  <c r="A88" i="4"/>
  <c r="L87" i="4"/>
  <c r="K87" i="4"/>
  <c r="D87" i="4"/>
  <c r="A87" i="4"/>
  <c r="L86" i="4"/>
  <c r="K86" i="4"/>
  <c r="D86" i="4"/>
  <c r="A86" i="4"/>
  <c r="L85" i="4"/>
  <c r="K85" i="4"/>
  <c r="D85" i="4"/>
  <c r="A85" i="4"/>
  <c r="L84" i="4"/>
  <c r="K84" i="4"/>
  <c r="D84" i="4"/>
  <c r="A84" i="4"/>
  <c r="L83" i="4"/>
  <c r="K83" i="4"/>
  <c r="D83" i="4"/>
  <c r="A83" i="4"/>
  <c r="L82" i="4"/>
  <c r="K82" i="4"/>
  <c r="D82" i="4"/>
  <c r="A82" i="4"/>
  <c r="L81" i="4"/>
  <c r="K81" i="4"/>
  <c r="D81" i="4"/>
  <c r="A81" i="4"/>
  <c r="L80" i="4"/>
  <c r="K80" i="4"/>
  <c r="D80" i="4"/>
  <c r="A80" i="4"/>
  <c r="L79" i="4"/>
  <c r="K79" i="4"/>
  <c r="D79" i="4"/>
  <c r="A79" i="4"/>
  <c r="L78" i="4"/>
  <c r="K78" i="4"/>
  <c r="D78" i="4"/>
  <c r="A78" i="4"/>
  <c r="L77" i="4"/>
  <c r="K77" i="4"/>
  <c r="D77" i="4"/>
  <c r="A77" i="4"/>
  <c r="L76" i="4"/>
  <c r="K76" i="4"/>
  <c r="D76" i="4"/>
  <c r="A76" i="4"/>
  <c r="L75" i="4"/>
  <c r="K75" i="4"/>
  <c r="D75" i="4"/>
  <c r="A75" i="4"/>
  <c r="L74" i="4"/>
  <c r="K74" i="4"/>
  <c r="D74" i="4"/>
  <c r="A74" i="4"/>
  <c r="L73" i="4"/>
  <c r="K73" i="4"/>
  <c r="D73" i="4"/>
  <c r="A73" i="4"/>
  <c r="L72" i="4"/>
  <c r="K72" i="4"/>
  <c r="D72" i="4"/>
  <c r="A72" i="4"/>
  <c r="L71" i="4"/>
  <c r="K71" i="4"/>
  <c r="D71" i="4"/>
  <c r="A71" i="4"/>
  <c r="L70" i="4"/>
  <c r="K70" i="4"/>
  <c r="D70" i="4"/>
  <c r="A70" i="4"/>
  <c r="L69" i="4"/>
  <c r="K69" i="4"/>
  <c r="D69" i="4"/>
  <c r="A69" i="4"/>
  <c r="L68" i="4"/>
  <c r="K68" i="4"/>
  <c r="D68" i="4"/>
  <c r="A68" i="4"/>
  <c r="L67" i="4"/>
  <c r="K67" i="4"/>
  <c r="D67" i="4"/>
  <c r="A67" i="4"/>
  <c r="L66" i="4"/>
  <c r="K66" i="4"/>
  <c r="D66" i="4"/>
  <c r="A66" i="4"/>
  <c r="L65" i="4"/>
  <c r="K65" i="4"/>
  <c r="D65" i="4"/>
  <c r="A65" i="4"/>
  <c r="L64" i="4"/>
  <c r="K64" i="4"/>
  <c r="D64" i="4"/>
  <c r="A64" i="4"/>
  <c r="L63" i="4"/>
  <c r="K63" i="4"/>
  <c r="D63" i="4"/>
  <c r="A63" i="4"/>
  <c r="L62" i="4"/>
  <c r="K62" i="4"/>
  <c r="D62" i="4"/>
  <c r="A62" i="4"/>
  <c r="L61" i="4"/>
  <c r="K61" i="4"/>
  <c r="D61" i="4"/>
  <c r="A61" i="4"/>
  <c r="L60" i="4"/>
  <c r="K60" i="4"/>
  <c r="D60" i="4"/>
  <c r="A60" i="4"/>
  <c r="L59" i="4"/>
  <c r="K59" i="4"/>
  <c r="D59" i="4"/>
  <c r="A59" i="4"/>
  <c r="L58" i="4"/>
  <c r="K58" i="4"/>
  <c r="D58" i="4"/>
  <c r="A58" i="4"/>
  <c r="L57" i="4"/>
  <c r="K57" i="4"/>
  <c r="D57" i="4"/>
  <c r="A57" i="4"/>
  <c r="L56" i="4"/>
  <c r="K56" i="4"/>
  <c r="D56" i="4"/>
  <c r="A56" i="4"/>
  <c r="L55" i="4"/>
  <c r="K55" i="4"/>
  <c r="D55" i="4"/>
  <c r="A55" i="4"/>
  <c r="L54" i="4"/>
  <c r="K54" i="4"/>
  <c r="D54" i="4"/>
  <c r="A54" i="4"/>
  <c r="L53" i="4"/>
  <c r="K53" i="4"/>
  <c r="D53" i="4"/>
  <c r="A53" i="4"/>
  <c r="L52" i="4"/>
  <c r="K52" i="4"/>
  <c r="D52" i="4"/>
  <c r="A52" i="4"/>
  <c r="L51" i="4"/>
  <c r="K51" i="4"/>
  <c r="D51" i="4"/>
  <c r="A51" i="4"/>
  <c r="L50" i="4"/>
  <c r="K50" i="4"/>
  <c r="D50" i="4"/>
  <c r="A50" i="4"/>
  <c r="L49" i="4"/>
  <c r="K49" i="4"/>
  <c r="D49" i="4"/>
  <c r="A49" i="4"/>
  <c r="L48" i="4"/>
  <c r="K48" i="4"/>
  <c r="D48" i="4"/>
  <c r="A48" i="4"/>
  <c r="L47" i="4"/>
  <c r="K47" i="4"/>
  <c r="D47" i="4"/>
  <c r="A47" i="4"/>
  <c r="L46" i="4"/>
  <c r="K46" i="4"/>
  <c r="D46" i="4"/>
  <c r="A46" i="4"/>
  <c r="L45" i="4"/>
  <c r="K45" i="4"/>
  <c r="D45" i="4"/>
  <c r="A45" i="4"/>
  <c r="L44" i="4"/>
  <c r="K44" i="4"/>
  <c r="D44" i="4"/>
  <c r="A44" i="4"/>
  <c r="L43" i="4"/>
  <c r="K43" i="4"/>
  <c r="D43" i="4"/>
  <c r="A43" i="4"/>
  <c r="L42" i="4"/>
  <c r="K42" i="4"/>
  <c r="D42" i="4"/>
  <c r="A42" i="4"/>
  <c r="L41" i="4"/>
  <c r="K41" i="4"/>
  <c r="D41" i="4"/>
  <c r="A41" i="4"/>
  <c r="L40" i="4"/>
  <c r="K40" i="4"/>
  <c r="D40" i="4"/>
  <c r="A40" i="4"/>
  <c r="L39" i="4"/>
  <c r="K39" i="4"/>
  <c r="D39" i="4"/>
  <c r="A39" i="4"/>
  <c r="L38" i="4"/>
  <c r="K38" i="4"/>
  <c r="D38" i="4"/>
  <c r="A38" i="4"/>
  <c r="L37" i="4"/>
  <c r="K37" i="4"/>
  <c r="D37" i="4"/>
  <c r="A37" i="4"/>
  <c r="L36" i="4"/>
  <c r="K36" i="4"/>
  <c r="D36" i="4"/>
  <c r="A36" i="4"/>
  <c r="L35" i="4"/>
  <c r="K35" i="4"/>
  <c r="D35" i="4"/>
  <c r="A35" i="4"/>
  <c r="L34" i="4"/>
  <c r="K34" i="4"/>
  <c r="D34" i="4"/>
  <c r="A34" i="4"/>
  <c r="L33" i="4"/>
  <c r="K33" i="4"/>
  <c r="D33" i="4"/>
  <c r="A33" i="4"/>
  <c r="L32" i="4"/>
  <c r="K32" i="4"/>
  <c r="D32" i="4"/>
  <c r="A32" i="4"/>
  <c r="L31" i="4"/>
  <c r="K31" i="4"/>
  <c r="D31" i="4"/>
  <c r="A31" i="4"/>
  <c r="L30" i="4"/>
  <c r="K30" i="4"/>
  <c r="D30" i="4"/>
  <c r="A30" i="4"/>
  <c r="L29" i="4"/>
  <c r="K29" i="4"/>
  <c r="D29" i="4"/>
  <c r="A29" i="4"/>
  <c r="L28" i="4"/>
  <c r="K28" i="4"/>
  <c r="D28" i="4"/>
  <c r="A28" i="4"/>
  <c r="L27" i="4"/>
  <c r="K27" i="4"/>
  <c r="D27" i="4"/>
  <c r="A27" i="4"/>
  <c r="L26" i="4"/>
  <c r="K26" i="4"/>
  <c r="D26" i="4"/>
  <c r="A26" i="4"/>
  <c r="L25" i="4"/>
  <c r="K25" i="4"/>
  <c r="D25" i="4"/>
  <c r="A25" i="4"/>
  <c r="L24" i="4"/>
  <c r="K24" i="4"/>
  <c r="D24" i="4"/>
  <c r="A24" i="4"/>
  <c r="L23" i="4"/>
  <c r="K23" i="4"/>
  <c r="D23" i="4"/>
  <c r="A23" i="4"/>
  <c r="L22" i="4"/>
  <c r="K22" i="4"/>
  <c r="D22" i="4"/>
  <c r="A22" i="4"/>
  <c r="L21" i="4"/>
  <c r="K21" i="4"/>
  <c r="D21" i="4"/>
  <c r="A21" i="4"/>
  <c r="L20" i="4"/>
  <c r="K20" i="4"/>
  <c r="D20" i="4"/>
  <c r="A20" i="4"/>
  <c r="L19" i="4"/>
  <c r="K19" i="4"/>
  <c r="D19" i="4"/>
  <c r="A19" i="4"/>
  <c r="L18" i="4"/>
  <c r="K18" i="4"/>
  <c r="D18" i="4"/>
  <c r="A18" i="4"/>
  <c r="L17" i="4"/>
  <c r="K17" i="4"/>
  <c r="D17" i="4"/>
  <c r="A17" i="4"/>
  <c r="L16" i="4"/>
  <c r="K16" i="4"/>
  <c r="D16" i="4"/>
  <c r="A16" i="4"/>
  <c r="L15" i="4"/>
  <c r="K15" i="4"/>
  <c r="D15" i="4"/>
  <c r="A15" i="4"/>
  <c r="L14" i="4"/>
  <c r="K14" i="4"/>
  <c r="D14" i="4"/>
  <c r="A14" i="4"/>
  <c r="L13" i="4"/>
  <c r="K13" i="4"/>
  <c r="D13" i="4"/>
  <c r="A13" i="4"/>
  <c r="L12" i="4"/>
  <c r="K12" i="4"/>
  <c r="D12" i="4"/>
  <c r="A12" i="4"/>
  <c r="L11" i="4"/>
  <c r="K11" i="4"/>
  <c r="D11" i="4"/>
  <c r="A11" i="4"/>
  <c r="L10" i="4"/>
  <c r="K10" i="4"/>
  <c r="D10" i="4"/>
  <c r="A10" i="4"/>
  <c r="L9" i="4"/>
  <c r="K9" i="4"/>
  <c r="D9" i="4"/>
  <c r="A9" i="4"/>
  <c r="L8" i="4"/>
  <c r="K8" i="4"/>
  <c r="D8" i="4"/>
  <c r="A8" i="4"/>
  <c r="L7" i="4"/>
  <c r="K7" i="4"/>
  <c r="D7" i="4"/>
  <c r="A7" i="4"/>
  <c r="L6" i="4"/>
  <c r="B11" i="6" s="1"/>
  <c r="K6" i="4"/>
  <c r="C4" i="6" s="1"/>
  <c r="D6" i="4"/>
  <c r="A6" i="4"/>
  <c r="L5" i="4"/>
  <c r="B12" i="6" s="1"/>
  <c r="K5" i="4"/>
  <c r="D5" i="4"/>
  <c r="A5" i="4"/>
  <c r="L4" i="4"/>
  <c r="B13" i="6" s="1"/>
  <c r="K4" i="4"/>
  <c r="D4" i="4"/>
  <c r="A4" i="4"/>
  <c r="C48" i="3"/>
  <c r="F47" i="3"/>
  <c r="C47" i="3"/>
  <c r="F46" i="3"/>
  <c r="C46" i="3"/>
  <c r="C45" i="3"/>
  <c r="F45" i="3" s="1"/>
  <c r="D42" i="3"/>
  <c r="D41" i="3"/>
  <c r="D40" i="3"/>
  <c r="D39" i="3"/>
  <c r="D38" i="3"/>
  <c r="D37" i="3"/>
  <c r="D36" i="3"/>
  <c r="D35" i="3"/>
  <c r="D33" i="3"/>
  <c r="D32" i="3"/>
  <c r="D31" i="3"/>
  <c r="D30" i="3"/>
  <c r="D29" i="3"/>
  <c r="D28" i="3"/>
  <c r="D27" i="3"/>
  <c r="D25" i="3"/>
  <c r="D24" i="3"/>
  <c r="D23" i="3"/>
  <c r="D22" i="3"/>
  <c r="D21" i="3"/>
  <c r="D20" i="3"/>
  <c r="D19" i="3"/>
  <c r="D17" i="3"/>
  <c r="D16" i="3"/>
  <c r="D15" i="3"/>
  <c r="D14" i="3"/>
  <c r="D13" i="3"/>
  <c r="D12" i="3"/>
  <c r="D11" i="3"/>
  <c r="D10" i="3"/>
  <c r="C5" i="3"/>
  <c r="C4" i="3"/>
  <c r="A2" i="3"/>
  <c r="E7" i="6" l="1"/>
  <c r="G7" i="6"/>
  <c r="F48" i="3"/>
</calcChain>
</file>

<file path=xl/sharedStrings.xml><?xml version="1.0" encoding="utf-8"?>
<sst xmlns="http://schemas.openxmlformats.org/spreadsheetml/2006/main" count="339" uniqueCount="231">
  <si>
    <t>Fiche de contrôle d'état du véhicule</t>
  </si>
  <si>
    <t>Modèle de contrôle et de suivi de l'état des véhicules : inspection, registre, échéances et tableau de bord.</t>
  </si>
  <si>
    <t>À quoi sert ce classeur ?</t>
  </si>
  <si>
    <t>Documenter l'état d'un véhicule (au départ, au retour ou lors d'un contrôle périodique), conserver l'historique des contrôles, suivre les échéances réglementaires (contrôle technique, assurance, révision) et visualiser l'activité. Les scores, verdicts et alertes se calculent automatiquement.</t>
  </si>
  <si>
    <t>Ordre d'utilisation</t>
  </si>
  <si>
    <t>1. Paramètres</t>
  </si>
  <si>
    <t>Renseignez le nom de la société, la date de référence et le seuil d'alerte. Adaptez si besoin les listes (états, types de contrôle, carburant…).</t>
  </si>
  <si>
    <t>2. Parc &amp; échéances</t>
  </si>
  <si>
    <t>Listez vos véhicules et leurs dates clés (contrôle technique, assurance, révision). Les statuts d'échéance passent en rouge/orange/vert automatiquement.</t>
  </si>
  <si>
    <t>3. Fiche de contrôle</t>
  </si>
  <si>
    <t>Sélectionnez le véhicule, renseignez chaque point de contrôle (état, coût estimé, observation). La synthèse et le verdict s'affichent en bas. Imprimez et faites signer.</t>
  </si>
  <si>
    <t>4. Registre des contrôles</t>
  </si>
  <si>
    <t>Reportez le résultat de chaque fiche (points, réserves, défauts, coût). Le taux de conformité et le verdict se calculent seuls.</t>
  </si>
  <si>
    <t>5. Tableau de bord</t>
  </si>
  <si>
    <t>Consultez les indicateurs, la répartition des verdicts et le coût des réparations par mois.</t>
  </si>
  <si>
    <t>Code couleurs</t>
  </si>
  <si>
    <t>Cellule blanche</t>
  </si>
  <si>
    <t>à remplir librement</t>
  </si>
  <si>
    <t>Cellule grisée</t>
  </si>
  <si>
    <t>calculée automatiquement — ne pas modifier</t>
  </si>
  <si>
    <t>Vert</t>
  </si>
  <si>
    <t>état Bon / échéance à jour / conforme</t>
  </si>
  <si>
    <t>Orange</t>
  </si>
  <si>
    <t>à surveiller / échéance proche / réserves</t>
  </si>
  <si>
    <t>Rouge</t>
  </si>
  <si>
    <t>défaut à réparer / échéance dépassée / non conforme</t>
  </si>
  <si>
    <t>Les feuilles du classeur</t>
  </si>
  <si>
    <t>Paramètres</t>
  </si>
  <si>
    <t>Réglages et listes de référence.</t>
  </si>
  <si>
    <t>Fiche de contrôle</t>
  </si>
  <si>
    <t>Inspection détaillée d'un véhicule, à imprimer et faire signer.</t>
  </si>
  <si>
    <t>Registre des contrôles</t>
  </si>
  <si>
    <t>Historique de tous les contrôles réalisés.</t>
  </si>
  <si>
    <t>Parc et échéances</t>
  </si>
  <si>
    <t>Véhicules et suivi des échéances réglementaires.</t>
  </si>
  <si>
    <t>Tableau de bord</t>
  </si>
  <si>
    <t>Synthèse de l'activité et des coûts.</t>
  </si>
  <si>
    <t>Réglages généraux et listes de référence. Ces valeurs alimentent les menus déroulants et les alertes d'échéance des autres feuilles. Adaptez-les à votre organisation.</t>
  </si>
  <si>
    <t>Réglages généraux</t>
  </si>
  <si>
    <t>Date de référence</t>
  </si>
  <si>
    <t>Seuil d'alerte échéance (jours)</t>
  </si>
  <si>
    <t>Année de référence</t>
  </si>
  <si>
    <t>Nom de la société</t>
  </si>
  <si>
    <t>Transflotte SARL</t>
  </si>
  <si>
    <t>Légende des états</t>
  </si>
  <si>
    <t>Bon</t>
  </si>
  <si>
    <t>Aucune anomalie constatée</t>
  </si>
  <si>
    <t>États</t>
  </si>
  <si>
    <t>Types de contrôle</t>
  </si>
  <si>
    <t>Niveau de carburant</t>
  </si>
  <si>
    <t>Carburant</t>
  </si>
  <si>
    <t>Statut de suivi</t>
  </si>
  <si>
    <t>Moyen</t>
  </si>
  <si>
    <t>Usure / point à surveiller</t>
  </si>
  <si>
    <t>Départ</t>
  </si>
  <si>
    <t>Vide</t>
  </si>
  <si>
    <t>Essence</t>
  </si>
  <si>
    <t>RAS</t>
  </si>
  <si>
    <t>Mauvais</t>
  </si>
  <si>
    <t>Défaut à réparer</t>
  </si>
  <si>
    <t>Retour</t>
  </si>
  <si>
    <t>1/4</t>
  </si>
  <si>
    <t>Diesel</t>
  </si>
  <si>
    <t>À planifier</t>
  </si>
  <si>
    <t>Absent</t>
  </si>
  <si>
    <t>Élément manquant</t>
  </si>
  <si>
    <t>Contrôle périodique</t>
  </si>
  <si>
    <t>1/2</t>
  </si>
  <si>
    <t>Hybride</t>
  </si>
  <si>
    <t>En cours</t>
  </si>
  <si>
    <t>N.A.</t>
  </si>
  <si>
    <t>Non applicable</t>
  </si>
  <si>
    <t>Remise au conducteur</t>
  </si>
  <si>
    <t>3/4</t>
  </si>
  <si>
    <t>Électrique</t>
  </si>
  <si>
    <t>Réparé</t>
  </si>
  <si>
    <t>Restitution</t>
  </si>
  <si>
    <t>Plein</t>
  </si>
  <si>
    <t>GPL</t>
  </si>
  <si>
    <t>FICHE DE CONTRÔLE D'ÉTAT DU VÉHICULE</t>
  </si>
  <si>
    <t>Immatriculation</t>
  </si>
  <si>
    <t>AB-123-CD</t>
  </si>
  <si>
    <t>Type de contrôle</t>
  </si>
  <si>
    <t>Marque</t>
  </si>
  <si>
    <t>Date du contrôle</t>
  </si>
  <si>
    <t>Modèle</t>
  </si>
  <si>
    <t>Contrôleur</t>
  </si>
  <si>
    <t>Julien Mercier</t>
  </si>
  <si>
    <t>Kilométrage</t>
  </si>
  <si>
    <t>#</t>
  </si>
  <si>
    <t>Point de contrôle</t>
  </si>
  <si>
    <t>État</t>
  </si>
  <si>
    <t>Action</t>
  </si>
  <si>
    <t>Coût estimé (€)</t>
  </si>
  <si>
    <t>Observation</t>
  </si>
  <si>
    <t>1. Extérieur &amp; carrosserie</t>
  </si>
  <si>
    <t>Carrosserie (rayures, chocs)</t>
  </si>
  <si>
    <t>Rayure légère portière avant droite</t>
  </si>
  <si>
    <t>Pare-brise et vitres</t>
  </si>
  <si>
    <t>Rétroviseurs</t>
  </si>
  <si>
    <t>Feux et clignotants</t>
  </si>
  <si>
    <t>Plaques d'immatriculation</t>
  </si>
  <si>
    <t>Essuie-glaces</t>
  </si>
  <si>
    <t>Balais usés, à remplacer</t>
  </si>
  <si>
    <t>Pneumatiques (usure, pression)</t>
  </si>
  <si>
    <t>Avant gauche proche du témoin d'usure</t>
  </si>
  <si>
    <t>Roue de secours / kit anti-crevaison</t>
  </si>
  <si>
    <t>2. Intérieur &amp; habitacle</t>
  </si>
  <si>
    <t>Propreté intérieure</t>
  </si>
  <si>
    <t>Nettoyage à prévoir</t>
  </si>
  <si>
    <t>Sièges et sellerie</t>
  </si>
  <si>
    <t>Ceintures de sécurité</t>
  </si>
  <si>
    <t>Tableau de bord &amp; voyants</t>
  </si>
  <si>
    <t>Climatisation / chauffage</t>
  </si>
  <si>
    <t>Autoradio &amp; équipements</t>
  </si>
  <si>
    <t>Tapis de sol</t>
  </si>
  <si>
    <t>3. Mécanique &amp; niveaux</t>
  </si>
  <si>
    <t>Niveau d'huile moteur</t>
  </si>
  <si>
    <t>Liquide de refroidissement</t>
  </si>
  <si>
    <t>Liquide de frein</t>
  </si>
  <si>
    <t>Liquide lave-glace</t>
  </si>
  <si>
    <t>À compléter</t>
  </si>
  <si>
    <t>Freins (efficacité)</t>
  </si>
  <si>
    <t>Batterie</t>
  </si>
  <si>
    <t>Fuites éventuelles</t>
  </si>
  <si>
    <t>4. Sécurité &amp; documents</t>
  </si>
  <si>
    <t>Gilet de sécurité</t>
  </si>
  <si>
    <t>Triangle de signalisation</t>
  </si>
  <si>
    <t>À racheter</t>
  </si>
  <si>
    <t>Éthylotest</t>
  </si>
  <si>
    <t>Manquant dans la boîte à gants</t>
  </si>
  <si>
    <t>Cric &amp; manivelle</t>
  </si>
  <si>
    <t>Certificat d'immatriculation</t>
  </si>
  <si>
    <t>Attestation d'assurance</t>
  </si>
  <si>
    <t>Constat amiable</t>
  </si>
  <si>
    <t>Vignette Crit'Air</t>
  </si>
  <si>
    <t>Non requise sur ce secteur</t>
  </si>
  <si>
    <t>SYNTHÈSE DU CONTRÔLE</t>
  </si>
  <si>
    <t>Points contrôlés</t>
  </si>
  <si>
    <t>Taux de conformité</t>
  </si>
  <si>
    <t>Conformes (Bon)</t>
  </si>
  <si>
    <t>Coût des réparations</t>
  </si>
  <si>
    <t>À surveiller (Moyen)</t>
  </si>
  <si>
    <t>Défauts (Mauvais / Absent)</t>
  </si>
  <si>
    <t>Verdict</t>
  </si>
  <si>
    <t>Signature du contrôleur</t>
  </si>
  <si>
    <t>Signature du conducteur</t>
  </si>
  <si>
    <t>Document contradictoire : à établir au départ et au retour du véhicule, daté et signé par les deux parties. Données à usage professionnel (RGPD) — à conserver le temps utile au suivi.</t>
  </si>
  <si>
    <t>Une ligne par contrôle réalisé. Reportez les chiffres de la synthèse de la fiche (points contrôlés, réserves, défauts) : le taux de conformité et le verdict se calculent automatiquement.</t>
  </si>
  <si>
    <t>N°</t>
  </si>
  <si>
    <t>Date</t>
  </si>
  <si>
    <t>Véhicule</t>
  </si>
  <si>
    <t>Réserves</t>
  </si>
  <si>
    <t>Défauts</t>
  </si>
  <si>
    <t>Taux conf.</t>
  </si>
  <si>
    <t>Coût réparations</t>
  </si>
  <si>
    <t>Remarques</t>
  </si>
  <si>
    <t>MN-012-OP</t>
  </si>
  <si>
    <t>Léa Dubois</t>
  </si>
  <si>
    <t>Plaquettes de frein remplacées</t>
  </si>
  <si>
    <t>UV-678-WX</t>
  </si>
  <si>
    <t>Nadia Faure</t>
  </si>
  <si>
    <t>Pneus arrière + rétroviseur</t>
  </si>
  <si>
    <t>EF-456-GH</t>
  </si>
  <si>
    <t>Sophie Laurent</t>
  </si>
  <si>
    <t>IJ-789-KL</t>
  </si>
  <si>
    <t>Karim Benali</t>
  </si>
  <si>
    <t>Véhicule conforme</t>
  </si>
  <si>
    <t>Essuie-glaces + nettoyage</t>
  </si>
  <si>
    <t>QR-345-ST</t>
  </si>
  <si>
    <t>Thomas Robert</t>
  </si>
  <si>
    <t>Véhicule récent</t>
  </si>
  <si>
    <t>Freins + éthylotest</t>
  </si>
  <si>
    <t>Usure pneus à surveiller</t>
  </si>
  <si>
    <t>Triangle + éthylotest manquants</t>
  </si>
  <si>
    <t>Parc &amp; échéances</t>
  </si>
  <si>
    <t>Un véhicule par ligne. Renseignez les cellules blanches ; les colonnes « statut » se calculent seules à partir de la date de référence et du seuil d'alerte (Paramètres) : Dépassé, Bientôt ou À jour.</t>
  </si>
  <si>
    <t>Année</t>
  </si>
  <si>
    <t>Mise en circulation</t>
  </si>
  <si>
    <t>Affecté à</t>
  </si>
  <si>
    <t>Contrôle technique</t>
  </si>
  <si>
    <t>CT — statut</t>
  </si>
  <si>
    <t>Assurance</t>
  </si>
  <si>
    <t>Assurance — statut</t>
  </si>
  <si>
    <t>Prochaine révision</t>
  </si>
  <si>
    <t>Révision — statut</t>
  </si>
  <si>
    <t>Renault</t>
  </si>
  <si>
    <t>Clio</t>
  </si>
  <si>
    <t>2022</t>
  </si>
  <si>
    <t>Peugeot</t>
  </si>
  <si>
    <t>Partner</t>
  </si>
  <si>
    <t>2021</t>
  </si>
  <si>
    <t>Citroën</t>
  </si>
  <si>
    <t>Berlingo</t>
  </si>
  <si>
    <t>2023</t>
  </si>
  <si>
    <t>Trafic</t>
  </si>
  <si>
    <t>2020</t>
  </si>
  <si>
    <t>Volkswagen</t>
  </si>
  <si>
    <t>Golf</t>
  </si>
  <si>
    <t>2024</t>
  </si>
  <si>
    <t>Ford</t>
  </si>
  <si>
    <t>Transit</t>
  </si>
  <si>
    <t>2019</t>
  </si>
  <si>
    <t>TABLEAU DE BORD</t>
  </si>
  <si>
    <t>CONTRÔLES 2027</t>
  </si>
  <si>
    <t>TAUX CONF. MOYEN</t>
  </si>
  <si>
    <t>DÉFAUTS RELEVÉS</t>
  </si>
  <si>
    <t>COÛT RÉPARATIONS</t>
  </si>
  <si>
    <t>VÉHICULES AU PARC</t>
  </si>
  <si>
    <t>ÉCHÉANCES DÉPASSÉES</t>
  </si>
  <si>
    <t>ÉCHÉANCES PROCHES</t>
  </si>
  <si>
    <t>NON CONFORMES</t>
  </si>
  <si>
    <t>Contrôles par verdict</t>
  </si>
  <si>
    <t>Coût des réparations par mois</t>
  </si>
  <si>
    <t>Nombre</t>
  </si>
  <si>
    <t>Mois</t>
  </si>
  <si>
    <t>Coût (€)</t>
  </si>
  <si>
    <t>Conforme</t>
  </si>
  <si>
    <t>Janv.</t>
  </si>
  <si>
    <t>Févr.</t>
  </si>
  <si>
    <t>Non conforme</t>
  </si>
  <si>
    <t>Mars</t>
  </si>
  <si>
    <t>Avr.</t>
  </si>
  <si>
    <t>Mai</t>
  </si>
  <si>
    <t>Juin</t>
  </si>
  <si>
    <t>Juil.</t>
  </si>
  <si>
    <t>Août</t>
  </si>
  <si>
    <t>Sept.</t>
  </si>
  <si>
    <t>Oct.</t>
  </si>
  <si>
    <t>Nov.</t>
  </si>
  <si>
    <t>Déc.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</si>
</sst>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km&quot;"/>
    <numFmt numFmtId="165" formatCode="#,##0.00&quot; €&quot;;\-#,##0.00&quot; €&quot;;&quot;&quot;"/>
    <numFmt numFmtId="166" formatCode="0\ %"/>
    <numFmt numFmtId="167" formatCode="#,##0.00&quot; €&quot;"/>
  </numFmts>
  <fonts count="17" x14ac:knownFonts="1">
    <font>
      <sz val="11"/>
      <color theme="1"/>
      <name val="Calibri"/>
      <family val="2"/>
      <charset val="1"/>
    </font>
    <font>
      <b/>
      <sz val="20"/>
      <color rgb="FFFFFFFF"/>
      <name val="Calibri"/>
      <charset val="1"/>
    </font>
    <font>
      <i/>
      <sz val="11"/>
      <color rgb="FF1F2A44"/>
      <name val="Calibri"/>
      <charset val="1"/>
    </font>
    <font>
      <b/>
      <sz val="12"/>
      <color rgb="FFFFFFFF"/>
      <name val="Calibri"/>
      <charset val="1"/>
    </font>
    <font>
      <sz val="11"/>
      <color rgb="FF222831"/>
      <name val="Calibri"/>
      <charset val="1"/>
    </font>
    <font>
      <b/>
      <sz val="11"/>
      <color rgb="FF1F2A44"/>
      <name val="Calibri"/>
      <charset val="1"/>
    </font>
    <font>
      <b/>
      <sz val="18"/>
      <color rgb="FFFFFFFF"/>
      <name val="Calibri"/>
      <charset val="1"/>
    </font>
    <font>
      <b/>
      <sz val="11"/>
      <color rgb="FF222831"/>
      <name val="Calibri"/>
      <charset val="1"/>
    </font>
    <font>
      <b/>
      <sz val="11"/>
      <color rgb="FFFFFFFF"/>
      <name val="Calibri"/>
      <charset val="1"/>
    </font>
    <font>
      <b/>
      <sz val="16"/>
      <color rgb="FFFFFFFF"/>
      <name val="Calibri"/>
      <charset val="1"/>
    </font>
    <font>
      <sz val="11"/>
      <color rgb="FF7A828C"/>
      <name val="Calibri"/>
      <charset val="1"/>
    </font>
    <font>
      <sz val="11"/>
      <color rgb="FF1F2A44"/>
      <name val="Calibri"/>
      <charset val="1"/>
    </font>
    <font>
      <b/>
      <sz val="12"/>
      <color rgb="FF222831"/>
      <name val="Calibri"/>
      <charset val="1"/>
    </font>
    <font>
      <i/>
      <sz val="9"/>
      <color rgb="FF7A828C"/>
      <name val="Calibri"/>
      <charset val="1"/>
    </font>
    <font>
      <sz val="11"/>
      <color rgb="FF4A5568"/>
      <name val="Calibri"/>
      <charset val="1"/>
    </font>
    <font>
      <b/>
      <sz val="9"/>
      <color rgb="FFFFFFFF"/>
      <name val="Calibri"/>
      <charset val="1"/>
    </font>
    <font>
      <b/>
      <sz val="18"/>
      <color rgb="FF1F2A44"/>
      <name val="Calibri"/>
      <charset val="1"/>
    </font>
  </fonts>
  <fills count="12">
    <fill>
      <patternFill patternType="none"/>
    </fill>
    <fill>
      <patternFill patternType="gray125"/>
    </fill>
    <fill>
      <patternFill patternType="solid">
        <fgColor rgb="FF1F2A44"/>
        <bgColor rgb="FF222831"/>
      </patternFill>
    </fill>
    <fill>
      <patternFill patternType="solid">
        <fgColor rgb="FFEEF2F8"/>
        <bgColor rgb="FFECEEF2"/>
      </patternFill>
    </fill>
    <fill>
      <patternFill patternType="solid">
        <fgColor rgb="FF27476E"/>
        <bgColor rgb="FF4A5568"/>
      </patternFill>
    </fill>
    <fill>
      <patternFill patternType="solid">
        <fgColor rgb="FFF7F9FC"/>
        <bgColor rgb="FFFFFFFF"/>
      </patternFill>
    </fill>
    <fill>
      <patternFill patternType="solid">
        <fgColor rgb="FFFFFFFF"/>
        <bgColor rgb="FFF7F9FC"/>
      </patternFill>
    </fill>
    <fill>
      <patternFill patternType="solid">
        <fgColor rgb="FFECEEF2"/>
        <bgColor rgb="FFECEEF1"/>
      </patternFill>
    </fill>
    <fill>
      <patternFill patternType="solid">
        <fgColor rgb="FFE1F0E8"/>
        <bgColor rgb="FFECEEF1"/>
      </patternFill>
    </fill>
    <fill>
      <patternFill patternType="solid">
        <fgColor rgb="FFFBEFD8"/>
        <bgColor rgb="FFF8E3E0"/>
      </patternFill>
    </fill>
    <fill>
      <patternFill patternType="solid">
        <fgColor rgb="FFF8E3E0"/>
        <bgColor rgb="FFFBEFD8"/>
      </patternFill>
    </fill>
    <fill>
      <patternFill patternType="solid">
        <fgColor rgb="FF5B7BA6"/>
        <bgColor rgb="FF7A828C"/>
      </patternFill>
    </fill>
  </fills>
  <borders count="4">
    <border>
      <left/>
      <right/>
      <top/>
      <bottom/>
      <diagonal/>
    </border>
    <border>
      <left style="thin">
        <color rgb="FFC9D3E0"/>
      </left>
      <right style="thin">
        <color rgb="FFC9D3E0"/>
      </right>
      <top style="thin">
        <color rgb="FFC9D3E0"/>
      </top>
      <bottom style="thin">
        <color rgb="FFC9D3E0"/>
      </bottom>
      <diagonal/>
    </border>
    <border>
      <left style="thin">
        <color rgb="FF9AA6B5"/>
      </left>
      <right/>
      <top style="thin">
        <color rgb="FF9AA6B5"/>
      </top>
      <bottom style="thin">
        <color rgb="FF9AA6B5"/>
      </bottom>
      <diagonal/>
    </border>
    <border>
      <left style="thin">
        <color rgb="FFD5DEEA"/>
      </left>
      <right/>
      <top style="thin">
        <color rgb="FFD5DEEA"/>
      </top>
      <bottom style="thin">
        <color rgb="FFD5DEEA"/>
      </bottom>
      <diagonal/>
    </border>
  </borders>
  <cellStyleXfs count="1">
    <xf numFmtId="0" fontId="0" fillId="0" borderId="0"/>
  </cellStyleXfs>
  <cellXfs count="59">
    <xf numFmtId="0" fontId="0" fillId="0" borderId="0" xfId="0"/>
    <xf numFmtId="3" fontId="16" fillId="3" borderId="3" xfId="0" applyNumberFormat="1" applyFont="1" applyFill="1" applyBorder="1" applyAlignment="1">
      <alignment horizontal="center" vertical="center"/>
    </xf>
    <xf numFmtId="0" fontId="15" fillId="11" borderId="0" xfId="0" applyFont="1" applyFill="1" applyAlignment="1">
      <alignment horizontal="center" vertical="center"/>
    </xf>
    <xf numFmtId="0" fontId="15" fillId="4" borderId="0" xfId="0" applyFont="1" applyFill="1" applyAlignment="1">
      <alignment horizontal="center" vertical="center"/>
    </xf>
    <xf numFmtId="0" fontId="13" fillId="5" borderId="0" xfId="0" applyFont="1" applyFill="1" applyAlignment="1">
      <alignment horizontal="left" vertical="center" wrapText="1"/>
    </xf>
    <xf numFmtId="0" fontId="4" fillId="0" borderId="2" xfId="0" applyFont="1" applyBorder="1" applyAlignment="1">
      <alignment horizontal="left" vertical="center"/>
    </xf>
    <xf numFmtId="0" fontId="8" fillId="11" borderId="0" xfId="0" applyFont="1" applyFill="1" applyAlignment="1">
      <alignment horizontal="left" vertical="center"/>
    </xf>
    <xf numFmtId="0" fontId="8" fillId="4" borderId="0" xfId="0" applyFont="1" applyFill="1" applyAlignment="1">
      <alignment horizontal="left" vertical="center"/>
    </xf>
    <xf numFmtId="0" fontId="9" fillId="2" borderId="0" xfId="0" applyFont="1" applyFill="1" applyAlignment="1">
      <alignment horizontal="left" vertical="center"/>
    </xf>
    <xf numFmtId="0" fontId="2" fillId="3" borderId="0" xfId="0" applyFont="1" applyFill="1" applyAlignment="1">
      <alignment horizontal="left" vertical="center" wrapText="1"/>
    </xf>
    <xf numFmtId="0" fontId="6" fillId="2" borderId="0" xfId="0" applyFont="1" applyFill="1" applyAlignment="1">
      <alignment horizontal="left" vertical="center"/>
    </xf>
    <xf numFmtId="0" fontId="4" fillId="0" borderId="0" xfId="0" applyFont="1" applyAlignment="1">
      <alignment horizontal="left" vertical="top" wrapText="1"/>
    </xf>
    <xf numFmtId="0" fontId="3" fillId="4" borderId="0" xfId="0" applyFont="1" applyFill="1" applyAlignment="1">
      <alignment horizontal="left" vertical="center"/>
    </xf>
    <xf numFmtId="0" fontId="2" fillId="3" borderId="0" xfId="0" applyFont="1" applyFill="1" applyAlignment="1">
      <alignment horizontal="left" vertical="center"/>
    </xf>
    <xf numFmtId="0" fontId="1" fillId="2" borderId="0" xfId="0" applyFont="1" applyFill="1" applyAlignment="1">
      <alignment horizontal="left" vertical="center"/>
    </xf>
    <xf numFmtId="0" fontId="5" fillId="5" borderId="1" xfId="0" applyFont="1" applyFill="1" applyBorder="1" applyAlignment="1">
      <alignment horizontal="left" vertical="top"/>
    </xf>
    <xf numFmtId="0" fontId="4" fillId="0" borderId="1" xfId="0" applyFont="1" applyBorder="1" applyAlignment="1">
      <alignment horizontal="left" vertical="top" wrapText="1"/>
    </xf>
    <xf numFmtId="0" fontId="5" fillId="6" borderId="1" xfId="0" applyFont="1" applyFill="1" applyBorder="1" applyAlignment="1">
      <alignment horizontal="left" vertical="center"/>
    </xf>
    <xf numFmtId="0" fontId="4" fillId="0" borderId="1" xfId="0" applyFont="1" applyBorder="1" applyAlignment="1">
      <alignment horizontal="left" vertical="center"/>
    </xf>
    <xf numFmtId="0" fontId="5" fillId="7" borderId="1" xfId="0" applyFont="1" applyFill="1" applyBorder="1" applyAlignment="1">
      <alignment horizontal="left" vertical="center"/>
    </xf>
    <xf numFmtId="0" fontId="5" fillId="8" borderId="1" xfId="0" applyFont="1" applyFill="1" applyBorder="1" applyAlignment="1">
      <alignment horizontal="left" vertical="center"/>
    </xf>
    <xf numFmtId="0" fontId="5" fillId="9" borderId="1" xfId="0" applyFont="1" applyFill="1" applyBorder="1" applyAlignment="1">
      <alignment horizontal="left" vertical="center"/>
    </xf>
    <xf numFmtId="0" fontId="5" fillId="10" borderId="1" xfId="0" applyFont="1" applyFill="1" applyBorder="1" applyAlignment="1">
      <alignment horizontal="left" vertical="center"/>
    </xf>
    <xf numFmtId="0" fontId="5" fillId="5" borderId="1" xfId="0" applyFont="1" applyFill="1" applyBorder="1" applyAlignment="1">
      <alignment horizontal="left" vertical="center"/>
    </xf>
    <xf numFmtId="0" fontId="4" fillId="0" borderId="1" xfId="0" applyFont="1" applyBorder="1" applyAlignment="1">
      <alignment horizontal="left" vertical="center" wrapText="1"/>
    </xf>
    <xf numFmtId="0" fontId="7" fillId="3" borderId="1" xfId="0" applyFont="1" applyFill="1" applyBorder="1" applyAlignment="1">
      <alignment horizontal="left" vertical="center"/>
    </xf>
    <xf numFmtId="14" fontId="4" fillId="6" borderId="1" xfId="0" applyNumberFormat="1" applyFont="1" applyFill="1" applyBorder="1" applyAlignment="1">
      <alignment horizontal="center" vertical="center"/>
    </xf>
    <xf numFmtId="3" fontId="4" fillId="6" borderId="1" xfId="0" applyNumberFormat="1" applyFont="1" applyFill="1" applyBorder="1" applyAlignment="1">
      <alignment horizontal="center" vertical="center"/>
    </xf>
    <xf numFmtId="49" fontId="4" fillId="6" borderId="1" xfId="0" applyNumberFormat="1" applyFont="1" applyFill="1" applyBorder="1" applyAlignment="1">
      <alignment horizontal="center" vertical="center"/>
    </xf>
    <xf numFmtId="0" fontId="7" fillId="6" borderId="1" xfId="0" applyFont="1" applyFill="1" applyBorder="1" applyAlignment="1">
      <alignment horizontal="center" vertical="center"/>
    </xf>
    <xf numFmtId="0" fontId="4" fillId="6" borderId="1" xfId="0" applyFont="1" applyFill="1" applyBorder="1" applyAlignment="1">
      <alignment horizontal="left" vertical="center"/>
    </xf>
    <xf numFmtId="0" fontId="8" fillId="11" borderId="1" xfId="0" applyFont="1" applyFill="1" applyBorder="1" applyAlignment="1">
      <alignment horizontal="center" vertical="center"/>
    </xf>
    <xf numFmtId="0" fontId="4" fillId="6" borderId="0" xfId="0" applyFont="1" applyFill="1" applyAlignment="1">
      <alignment horizontal="left" vertical="center"/>
    </xf>
    <xf numFmtId="0" fontId="5" fillId="3" borderId="1" xfId="0" applyFont="1" applyFill="1" applyBorder="1" applyAlignment="1">
      <alignment horizontal="left" vertical="center"/>
    </xf>
    <xf numFmtId="0" fontId="4" fillId="7" borderId="1" xfId="0" applyFont="1" applyFill="1" applyBorder="1" applyAlignment="1">
      <alignment horizontal="left" vertical="center"/>
    </xf>
    <xf numFmtId="14" fontId="4" fillId="6" borderId="1" xfId="0" applyNumberFormat="1" applyFont="1" applyFill="1" applyBorder="1" applyAlignment="1">
      <alignment horizontal="left" vertical="center"/>
    </xf>
    <xf numFmtId="164" fontId="4" fillId="6" borderId="1" xfId="0" applyNumberFormat="1" applyFont="1" applyFill="1" applyBorder="1" applyAlignment="1">
      <alignment horizontal="left" vertical="center"/>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0" fillId="6" borderId="1" xfId="0" applyFont="1" applyFill="1" applyBorder="1" applyAlignment="1">
      <alignment horizontal="center" vertical="center"/>
    </xf>
    <xf numFmtId="0" fontId="11" fillId="7" borderId="1" xfId="0" applyFont="1" applyFill="1" applyBorder="1" applyAlignment="1">
      <alignment horizontal="center" vertical="center"/>
    </xf>
    <xf numFmtId="165" fontId="4" fillId="6" borderId="1" xfId="0" applyNumberFormat="1" applyFont="1" applyFill="1" applyBorder="1" applyAlignment="1">
      <alignment horizontal="right" vertical="center"/>
    </xf>
    <xf numFmtId="0" fontId="4" fillId="6" borderId="1" xfId="0" applyFont="1" applyFill="1" applyBorder="1" applyAlignment="1">
      <alignment horizontal="left" vertical="center" wrapText="1"/>
    </xf>
    <xf numFmtId="3" fontId="7" fillId="7" borderId="1" xfId="0" applyNumberFormat="1" applyFont="1" applyFill="1" applyBorder="1" applyAlignment="1">
      <alignment horizontal="center" vertical="center"/>
    </xf>
    <xf numFmtId="166" fontId="7" fillId="7" borderId="1" xfId="0" applyNumberFormat="1" applyFont="1" applyFill="1" applyBorder="1" applyAlignment="1">
      <alignment horizontal="center" vertical="center"/>
    </xf>
    <xf numFmtId="3" fontId="4" fillId="7" borderId="1" xfId="0" applyNumberFormat="1" applyFont="1" applyFill="1" applyBorder="1" applyAlignment="1">
      <alignment horizontal="center" vertical="center"/>
    </xf>
    <xf numFmtId="167" fontId="7"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8" fillId="2" borderId="1" xfId="0" applyFont="1" applyFill="1" applyBorder="1" applyAlignment="1">
      <alignment horizontal="left" vertical="center"/>
    </xf>
    <xf numFmtId="0" fontId="12" fillId="6" borderId="1" xfId="0" applyFont="1" applyFill="1" applyBorder="1" applyAlignment="1">
      <alignment horizontal="center" vertical="center"/>
    </xf>
    <xf numFmtId="0" fontId="5" fillId="3" borderId="0" xfId="0" applyFont="1" applyFill="1" applyAlignment="1">
      <alignment horizontal="center" vertical="center"/>
    </xf>
    <xf numFmtId="3" fontId="5" fillId="7" borderId="1" xfId="0" applyNumberFormat="1" applyFont="1" applyFill="1" applyBorder="1" applyAlignment="1">
      <alignment horizontal="center" vertical="center"/>
    </xf>
    <xf numFmtId="0" fontId="14" fillId="7" borderId="1" xfId="0" applyFont="1" applyFill="1" applyBorder="1" applyAlignment="1">
      <alignment horizontal="left"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horizontal="center" vertical="center"/>
    </xf>
    <xf numFmtId="166" fontId="4" fillId="7"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166" fontId="16" fillId="3" borderId="3" xfId="0" applyNumberFormat="1" applyFont="1" applyFill="1" applyBorder="1" applyAlignment="1">
      <alignment horizontal="center" vertical="center"/>
    </xf>
    <xf numFmtId="167" fontId="16" fillId="3" borderId="3" xfId="0" applyNumberFormat="1" applyFont="1" applyFill="1" applyBorder="1" applyAlignment="1">
      <alignment horizontal="center" vertical="center"/>
    </xf>
  </cellXfs>
  <cellStyles count="1">
    <cellStyle name="Standard" xfId="0" builtinId="0"/>
  </cellStyles>
  <dxfs count="27">
    <dxf>
      <font>
        <b/>
        <color rgb="FF1E7A46"/>
        <name val="Calibri"/>
        <charset val="1"/>
      </font>
      <fill>
        <patternFill>
          <bgColor rgb="FFE1F0E8"/>
        </patternFill>
      </fill>
    </dxf>
    <dxf>
      <font>
        <b/>
        <color rgb="FFC77A0A"/>
        <name val="Calibri"/>
        <charset val="1"/>
      </font>
      <fill>
        <patternFill>
          <bgColor rgb="FFFBEFD8"/>
        </patternFill>
      </fill>
    </dxf>
    <dxf>
      <font>
        <b/>
        <color rgb="FFC0392B"/>
        <name val="Calibri"/>
        <charset val="1"/>
      </font>
      <fill>
        <patternFill>
          <bgColor rgb="FFF8E3E0"/>
        </patternFill>
      </fill>
    </dxf>
    <dxf>
      <font>
        <b/>
        <color rgb="FF1E7A46"/>
        <name val="Calibri"/>
        <charset val="1"/>
      </font>
      <fill>
        <patternFill>
          <bgColor rgb="FFE1F0E8"/>
        </patternFill>
      </fill>
    </dxf>
    <dxf>
      <font>
        <b/>
        <color rgb="FFC77A0A"/>
        <name val="Calibri"/>
        <charset val="1"/>
      </font>
      <fill>
        <patternFill>
          <bgColor rgb="FFFBEFD8"/>
        </patternFill>
      </fill>
    </dxf>
    <dxf>
      <font>
        <b/>
        <color rgb="FFC0392B"/>
        <name val="Calibri"/>
        <charset val="1"/>
      </font>
      <fill>
        <patternFill>
          <bgColor rgb="FFF8E3E0"/>
        </patternFill>
      </fill>
    </dxf>
    <dxf>
      <font>
        <b/>
        <color rgb="FF1E7A46"/>
        <name val="Calibri"/>
        <charset val="1"/>
      </font>
      <fill>
        <patternFill>
          <bgColor rgb="FFE1F0E8"/>
        </patternFill>
      </fill>
    </dxf>
    <dxf>
      <font>
        <b/>
        <color rgb="FFC77A0A"/>
        <name val="Calibri"/>
        <charset val="1"/>
      </font>
      <fill>
        <patternFill>
          <bgColor rgb="FFFBEFD8"/>
        </patternFill>
      </fill>
    </dxf>
    <dxf>
      <font>
        <b/>
        <color rgb="FFC0392B"/>
        <name val="Calibri"/>
        <charset val="1"/>
      </font>
      <fill>
        <patternFill>
          <bgColor rgb="FFF8E3E0"/>
        </patternFill>
      </fill>
    </dxf>
    <dxf>
      <fill>
        <patternFill>
          <bgColor rgb="FFF7F9FC"/>
        </patternFill>
      </fill>
    </dxf>
    <dxf>
      <font>
        <b/>
        <color rgb="FFC0392B"/>
        <name val="Calibri"/>
        <charset val="1"/>
      </font>
      <fill>
        <patternFill>
          <bgColor rgb="FFF8E3E0"/>
        </patternFill>
      </fill>
    </dxf>
    <dxf>
      <font>
        <b/>
        <color rgb="FFC77A0A"/>
        <name val="Calibri"/>
        <charset val="1"/>
      </font>
      <fill>
        <patternFill>
          <bgColor rgb="FFFBEFD8"/>
        </patternFill>
      </fill>
    </dxf>
    <dxf>
      <font>
        <b/>
        <color rgb="FF1E7A46"/>
        <name val="Calibri"/>
        <charset val="1"/>
      </font>
      <fill>
        <patternFill>
          <bgColor rgb="FFE1F0E8"/>
        </patternFill>
      </fill>
    </dxf>
    <dxf>
      <font>
        <b/>
        <color rgb="FFC0392B"/>
        <name val="Calibri"/>
        <charset val="1"/>
      </font>
      <fill>
        <patternFill>
          <bgColor rgb="FFF8E3E0"/>
        </patternFill>
      </fill>
    </dxf>
    <dxf>
      <font>
        <b/>
        <color rgb="FFC77A0A"/>
        <name val="Calibri"/>
        <charset val="1"/>
      </font>
      <fill>
        <patternFill>
          <bgColor rgb="FFFBEFD8"/>
        </patternFill>
      </fill>
    </dxf>
    <dxf>
      <font>
        <b/>
        <color rgb="FF1E7A46"/>
        <name val="Calibri"/>
        <charset val="1"/>
      </font>
      <fill>
        <patternFill>
          <bgColor rgb="FFE1F0E8"/>
        </patternFill>
      </fill>
    </dxf>
    <dxf>
      <fill>
        <patternFill>
          <bgColor rgb="FFF7F9FC"/>
        </patternFill>
      </fill>
    </dxf>
    <dxf>
      <font>
        <b/>
        <color rgb="FFC0392B"/>
        <name val="Calibri"/>
        <charset val="1"/>
      </font>
      <fill>
        <patternFill>
          <bgColor rgb="FFF8E3E0"/>
        </patternFill>
      </fill>
    </dxf>
    <dxf>
      <font>
        <b/>
        <color rgb="FFC77A0A"/>
        <name val="Calibri"/>
        <charset val="1"/>
      </font>
      <fill>
        <patternFill>
          <bgColor rgb="FFFBEFD8"/>
        </patternFill>
      </fill>
    </dxf>
    <dxf>
      <font>
        <b/>
        <color rgb="FF1E7A46"/>
        <name val="Calibri"/>
        <charset val="1"/>
      </font>
      <fill>
        <patternFill>
          <bgColor rgb="FFE1F0E8"/>
        </patternFill>
      </fill>
    </dxf>
    <dxf>
      <font>
        <b/>
        <color rgb="FFC77A0A"/>
        <name val="Calibri"/>
        <charset val="1"/>
      </font>
      <fill>
        <patternFill>
          <bgColor rgb="FFFBEFD8"/>
        </patternFill>
      </fill>
    </dxf>
    <dxf>
      <font>
        <b/>
        <color rgb="FFC0392B"/>
        <name val="Calibri"/>
        <charset val="1"/>
      </font>
      <fill>
        <patternFill>
          <bgColor rgb="FFF8E3E0"/>
        </patternFill>
      </fill>
    </dxf>
    <dxf>
      <font>
        <b/>
        <color rgb="FF7A828C"/>
        <name val="Calibri"/>
        <charset val="1"/>
      </font>
      <fill>
        <patternFill>
          <bgColor rgb="FFECEEF1"/>
        </patternFill>
      </fill>
    </dxf>
    <dxf>
      <font>
        <b/>
        <color rgb="FFFFFFFF"/>
        <name val="Calibri"/>
        <charset val="1"/>
      </font>
      <fill>
        <patternFill>
          <bgColor rgb="FFC0392B"/>
        </patternFill>
      </fill>
    </dxf>
    <dxf>
      <font>
        <b/>
        <color rgb="FFC0392B"/>
        <name val="Calibri"/>
        <charset val="1"/>
      </font>
      <fill>
        <patternFill>
          <bgColor rgb="FFF8E3E0"/>
        </patternFill>
      </fill>
    </dxf>
    <dxf>
      <font>
        <b/>
        <color rgb="FFC77A0A"/>
        <name val="Calibri"/>
        <charset val="1"/>
      </font>
      <fill>
        <patternFill>
          <bgColor rgb="FFFBEFD8"/>
        </patternFill>
      </fill>
    </dxf>
    <dxf>
      <font>
        <b/>
        <color rgb="FF1E7A46"/>
        <name val="Calibri"/>
        <charset val="1"/>
      </font>
      <fill>
        <patternFill>
          <bgColor rgb="FFE1F0E8"/>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7A46"/>
      <rgbColor rgb="FFD9D9D9"/>
      <rgbColor rgb="FF7A828C"/>
      <rgbColor rgb="FF9AA6B5"/>
      <rgbColor rgb="FF993366"/>
      <rgbColor rgb="FFFBEFD8"/>
      <rgbColor rgb="FFE1F0E8"/>
      <rgbColor rgb="FF660066"/>
      <rgbColor rgb="FFFF8080"/>
      <rgbColor rgb="FF0066CC"/>
      <rgbColor rgb="FFC9D3E0"/>
      <rgbColor rgb="FF000080"/>
      <rgbColor rgb="FFFF00FF"/>
      <rgbColor rgb="FFFFFF00"/>
      <rgbColor rgb="FF00FFFF"/>
      <rgbColor rgb="FF800080"/>
      <rgbColor rgb="FF800000"/>
      <rgbColor rgb="FF008080"/>
      <rgbColor rgb="FF0000FF"/>
      <rgbColor rgb="FF00CCFF"/>
      <rgbColor rgb="FFEEF2F8"/>
      <rgbColor rgb="FFECEEF1"/>
      <rgbColor rgb="FFF7F9FC"/>
      <rgbColor rgb="FFD5DEEA"/>
      <rgbColor rgb="FFECEEF2"/>
      <rgbColor rgb="FFCC99FF"/>
      <rgbColor rgb="FFF8E3E0"/>
      <rgbColor rgb="FF3366FF"/>
      <rgbColor rgb="FF33CCCC"/>
      <rgbColor rgb="FF99CC00"/>
      <rgbColor rgb="FFFFCC00"/>
      <rgbColor rgb="FFE08A2E"/>
      <rgbColor rgb="FFC77A0A"/>
      <rgbColor rgb="FF5B7BA6"/>
      <rgbColor rgb="FF878787"/>
      <rgbColor rgb="FF1F2A44"/>
      <rgbColor rgb="FF339966"/>
      <rgbColor rgb="FF003300"/>
      <rgbColor rgb="FF4A5568"/>
      <rgbColor rgb="FFC0392B"/>
      <rgbColor rgb="FF993366"/>
      <rgbColor rgb="FF27476E"/>
      <rgbColor rgb="FF22283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Contrôles par verdict</a:t>
            </a:r>
          </a:p>
        </c:rich>
      </c:tx>
      <c:overlay val="0"/>
      <c:spPr>
        <a:noFill/>
        <a:ln w="0">
          <a:noFill/>
        </a:ln>
      </c:spPr>
    </c:title>
    <c:autoTitleDeleted val="0"/>
    <c:plotArea>
      <c:layout/>
      <c:barChart>
        <c:barDir val="col"/>
        <c:grouping val="clustered"/>
        <c:varyColors val="0"/>
        <c:ser>
          <c:idx val="0"/>
          <c:order val="0"/>
          <c:tx>
            <c:strRef>
              <c:f>'Tableau de bord'!$B$10</c:f>
              <c:strCache>
                <c:ptCount val="1"/>
                <c:pt idx="0">
                  <c:v>Nombre</c:v>
                </c:pt>
              </c:strCache>
            </c:strRef>
          </c:tx>
          <c:spPr>
            <a:solidFill>
              <a:srgbClr val="27476E"/>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bord'!$A$11:$A$13</c:f>
              <c:strCache>
                <c:ptCount val="3"/>
                <c:pt idx="0">
                  <c:v>Conforme</c:v>
                </c:pt>
                <c:pt idx="1">
                  <c:v>Réserves</c:v>
                </c:pt>
                <c:pt idx="2">
                  <c:v>Non conforme</c:v>
                </c:pt>
              </c:strCache>
            </c:strRef>
          </c:cat>
          <c:val>
            <c:numRef>
              <c:f>'Tableau de bord'!$B$11:$B$13</c:f>
              <c:numCache>
                <c:formatCode>#,##0</c:formatCode>
                <c:ptCount val="3"/>
                <c:pt idx="0">
                  <c:v>2</c:v>
                </c:pt>
                <c:pt idx="1">
                  <c:v>4</c:v>
                </c:pt>
                <c:pt idx="2">
                  <c:v>5</c:v>
                </c:pt>
              </c:numCache>
            </c:numRef>
          </c:val>
          <c:extLst>
            <c:ext xmlns:c16="http://schemas.microsoft.com/office/drawing/2014/chart" uri="{C3380CC4-5D6E-409C-BE32-E72D297353CC}">
              <c16:uniqueId val="{00000000-8CA0-443C-887E-C29E195CA204}"/>
            </c:ext>
          </c:extLst>
        </c:ser>
        <c:dLbls>
          <c:showLegendKey val="0"/>
          <c:showVal val="0"/>
          <c:showCatName val="0"/>
          <c:showSerName val="0"/>
          <c:showPercent val="0"/>
          <c:showBubbleSize val="0"/>
        </c:dLbls>
        <c:gapWidth val="150"/>
        <c:axId val="65111301"/>
        <c:axId val="91015103"/>
      </c:barChart>
      <c:catAx>
        <c:axId val="6511130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1015103"/>
        <c:crosses val="autoZero"/>
        <c:auto val="1"/>
        <c:lblAlgn val="ctr"/>
        <c:lblOffset val="100"/>
        <c:noMultiLvlLbl val="0"/>
      </c:catAx>
      <c:valAx>
        <c:axId val="91015103"/>
        <c:scaling>
          <c:orientation val="minMax"/>
        </c:scaling>
        <c:delete val="0"/>
        <c:axPos val="l"/>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5111301"/>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Coût des réparations par mois (€)</a:t>
            </a:r>
          </a:p>
        </c:rich>
      </c:tx>
      <c:overlay val="0"/>
      <c:spPr>
        <a:noFill/>
        <a:ln w="0">
          <a:noFill/>
        </a:ln>
      </c:spPr>
    </c:title>
    <c:autoTitleDeleted val="0"/>
    <c:plotArea>
      <c:layout/>
      <c:barChart>
        <c:barDir val="col"/>
        <c:grouping val="clustered"/>
        <c:varyColors val="0"/>
        <c:ser>
          <c:idx val="0"/>
          <c:order val="0"/>
          <c:tx>
            <c:strRef>
              <c:f>'Tableau de bord'!$F$10</c:f>
              <c:strCache>
                <c:ptCount val="1"/>
                <c:pt idx="0">
                  <c:v>Coût (€)</c:v>
                </c:pt>
              </c:strCache>
            </c:strRef>
          </c:tx>
          <c:spPr>
            <a:solidFill>
              <a:srgbClr val="E08A2E"/>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bord'!$E$11:$E$22</c:f>
              <c:strCache>
                <c:ptCount val="12"/>
                <c:pt idx="0">
                  <c:v>Janv.</c:v>
                </c:pt>
                <c:pt idx="1">
                  <c:v>Févr.</c:v>
                </c:pt>
                <c:pt idx="2">
                  <c:v>Mars</c:v>
                </c:pt>
                <c:pt idx="3">
                  <c:v>Avr.</c:v>
                </c:pt>
                <c:pt idx="4">
                  <c:v>Mai</c:v>
                </c:pt>
                <c:pt idx="5">
                  <c:v>Juin</c:v>
                </c:pt>
                <c:pt idx="6">
                  <c:v>Juil.</c:v>
                </c:pt>
                <c:pt idx="7">
                  <c:v>Août</c:v>
                </c:pt>
                <c:pt idx="8">
                  <c:v>Sept.</c:v>
                </c:pt>
                <c:pt idx="9">
                  <c:v>Oct.</c:v>
                </c:pt>
                <c:pt idx="10">
                  <c:v>Nov.</c:v>
                </c:pt>
                <c:pt idx="11">
                  <c:v>Déc.</c:v>
                </c:pt>
              </c:strCache>
            </c:strRef>
          </c:cat>
          <c:val>
            <c:numRef>
              <c:f>'Tableau de bord'!$F$11:$F$22</c:f>
              <c:numCache>
                <c:formatCode>#,##0.00" €";\-#,##0.00" €";""</c:formatCode>
                <c:ptCount val="12"/>
                <c:pt idx="0">
                  <c:v>180</c:v>
                </c:pt>
                <c:pt idx="1">
                  <c:v>420</c:v>
                </c:pt>
                <c:pt idx="2">
                  <c:v>0</c:v>
                </c:pt>
                <c:pt idx="3">
                  <c:v>55</c:v>
                </c:pt>
                <c:pt idx="4">
                  <c:v>260</c:v>
                </c:pt>
                <c:pt idx="5">
                  <c:v>50</c:v>
                </c:pt>
                <c:pt idx="6">
                  <c:v>0</c:v>
                </c:pt>
                <c:pt idx="7">
                  <c:v>0</c:v>
                </c:pt>
                <c:pt idx="8">
                  <c:v>0</c:v>
                </c:pt>
                <c:pt idx="9">
                  <c:v>0</c:v>
                </c:pt>
                <c:pt idx="10">
                  <c:v>0</c:v>
                </c:pt>
                <c:pt idx="11">
                  <c:v>0</c:v>
                </c:pt>
              </c:numCache>
            </c:numRef>
          </c:val>
          <c:extLst>
            <c:ext xmlns:c16="http://schemas.microsoft.com/office/drawing/2014/chart" uri="{C3380CC4-5D6E-409C-BE32-E72D297353CC}">
              <c16:uniqueId val="{00000000-386F-4E4F-8DAE-5C24EC77FC5F}"/>
            </c:ext>
          </c:extLst>
        </c:ser>
        <c:dLbls>
          <c:showLegendKey val="0"/>
          <c:showVal val="0"/>
          <c:showCatName val="0"/>
          <c:showSerName val="0"/>
          <c:showPercent val="0"/>
          <c:showBubbleSize val="0"/>
        </c:dLbls>
        <c:gapWidth val="150"/>
        <c:axId val="43166090"/>
        <c:axId val="90337735"/>
      </c:barChart>
      <c:catAx>
        <c:axId val="4316609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0337735"/>
        <c:crosses val="autoZero"/>
        <c:auto val="1"/>
        <c:lblAlgn val="ctr"/>
        <c:lblOffset val="100"/>
        <c:noMultiLvlLbl val="0"/>
      </c:catAx>
      <c:valAx>
        <c:axId val="90337735"/>
        <c:scaling>
          <c:orientation val="minMax"/>
        </c:scaling>
        <c:delete val="0"/>
        <c:axPos val="l"/>
        <c:majorGridlines>
          <c:spPr>
            <a:ln w="9360">
              <a:solidFill>
                <a:srgbClr val="878787"/>
              </a:solidFill>
              <a:round/>
            </a:ln>
          </c:spPr>
        </c:majorGridlines>
        <c:numFmt formatCode="#,##0&quot; €&quot;"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3166090"/>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4</xdr:col>
      <xdr:colOff>153360</xdr:colOff>
      <xdr:row>37</xdr:row>
      <xdr:rowOff>43200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24</xdr:row>
      <xdr:rowOff>0</xdr:rowOff>
    </xdr:from>
    <xdr:to>
      <xdr:col>11</xdr:col>
      <xdr:colOff>345600</xdr:colOff>
      <xdr:row>37</xdr:row>
      <xdr:rowOff>43200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7476E"/>
    <pageSetUpPr fitToPage="1"/>
  </sheetPr>
  <dimension ref="A1:F53"/>
  <sheetViews>
    <sheetView showGridLines="0" tabSelected="1" zoomScaleNormal="100" workbookViewId="0">
      <pane ySplit="2" topLeftCell="A3" activePane="bottomLeft" state="frozen"/>
      <selection pane="bottomLeft" activeCell="H40" sqref="H40"/>
    </sheetView>
  </sheetViews>
  <sheetFormatPr baseColWidth="10" defaultColWidth="8.7109375" defaultRowHeight="15" x14ac:dyDescent="0.25"/>
  <cols>
    <col min="1" max="1" width="5" customWidth="1"/>
    <col min="2" max="2" width="38" customWidth="1"/>
    <col min="3" max="3" width="13" customWidth="1"/>
    <col min="4" max="4" width="15" customWidth="1"/>
    <col min="5" max="5" width="26" customWidth="1"/>
    <col min="6" max="6" width="41.85546875" bestFit="1" customWidth="1"/>
  </cols>
  <sheetData>
    <row r="1" spans="1:6" ht="33.75" customHeight="1" x14ac:dyDescent="0.25">
      <c r="A1" s="8" t="s">
        <v>79</v>
      </c>
      <c r="B1" s="8"/>
      <c r="C1" s="8"/>
      <c r="D1" s="8"/>
      <c r="E1" s="8"/>
      <c r="F1" s="8"/>
    </row>
    <row r="2" spans="1:6" ht="19.5" customHeight="1" x14ac:dyDescent="0.25">
      <c r="A2" s="7" t="str">
        <f>NomSociete</f>
        <v>Transflotte SARL</v>
      </c>
      <c r="B2" s="7"/>
      <c r="C2" s="7"/>
      <c r="D2" s="7"/>
      <c r="E2" s="7"/>
      <c r="F2" s="7"/>
    </row>
    <row r="3" spans="1:6" ht="19.5" customHeight="1" x14ac:dyDescent="0.25">
      <c r="A3" s="32"/>
      <c r="B3" s="33" t="s">
        <v>80</v>
      </c>
      <c r="C3" s="30" t="s">
        <v>81</v>
      </c>
      <c r="E3" s="33" t="s">
        <v>82</v>
      </c>
      <c r="F3" s="30" t="s">
        <v>54</v>
      </c>
    </row>
    <row r="4" spans="1:6" ht="19.5" customHeight="1" x14ac:dyDescent="0.25">
      <c r="A4" s="32"/>
      <c r="B4" s="33" t="s">
        <v>83</v>
      </c>
      <c r="C4" s="34" t="str">
        <f>IFERROR(INDEX(ParcMarque,MATCH($C$3,ParcImmat,0)),"")</f>
        <v>Renault</v>
      </c>
      <c r="E4" s="33" t="s">
        <v>84</v>
      </c>
      <c r="F4" s="35">
        <v>46550</v>
      </c>
    </row>
    <row r="5" spans="1:6" ht="19.5" customHeight="1" x14ac:dyDescent="0.25">
      <c r="A5" s="32"/>
      <c r="B5" s="33" t="s">
        <v>85</v>
      </c>
      <c r="C5" s="34" t="str">
        <f>IFERROR(INDEX(ParcModele,MATCH($C$3,ParcImmat,0)),"")</f>
        <v>Clio</v>
      </c>
      <c r="E5" s="33" t="s">
        <v>86</v>
      </c>
      <c r="F5" s="30" t="s">
        <v>87</v>
      </c>
    </row>
    <row r="6" spans="1:6" ht="19.5" customHeight="1" x14ac:dyDescent="0.25">
      <c r="A6" s="32"/>
      <c r="B6" s="33" t="s">
        <v>88</v>
      </c>
      <c r="C6" s="36">
        <v>68250</v>
      </c>
      <c r="E6" s="33" t="s">
        <v>49</v>
      </c>
      <c r="F6" s="30" t="s">
        <v>73</v>
      </c>
    </row>
    <row r="7" spans="1:6" ht="6" customHeight="1" x14ac:dyDescent="0.25"/>
    <row r="8" spans="1:6" ht="24" customHeight="1" x14ac:dyDescent="0.25">
      <c r="A8" s="37" t="s">
        <v>89</v>
      </c>
      <c r="B8" s="38" t="s">
        <v>90</v>
      </c>
      <c r="C8" s="37" t="s">
        <v>91</v>
      </c>
      <c r="D8" s="37" t="s">
        <v>92</v>
      </c>
      <c r="E8" s="37" t="s">
        <v>93</v>
      </c>
      <c r="F8" s="38" t="s">
        <v>94</v>
      </c>
    </row>
    <row r="9" spans="1:6" ht="19.5" customHeight="1" x14ac:dyDescent="0.25">
      <c r="A9" s="6" t="s">
        <v>95</v>
      </c>
      <c r="B9" s="6"/>
      <c r="C9" s="6"/>
      <c r="D9" s="6"/>
      <c r="E9" s="6"/>
      <c r="F9" s="6"/>
    </row>
    <row r="10" spans="1:6" x14ac:dyDescent="0.25">
      <c r="A10" s="39">
        <v>1</v>
      </c>
      <c r="B10" s="30" t="s">
        <v>96</v>
      </c>
      <c r="C10" s="29" t="s">
        <v>52</v>
      </c>
      <c r="D10" s="40" t="str">
        <f t="shared" ref="D10:D17" si="0">IF($C10="","",IF(OR($C10="Mauvais",$C10="Absent"),"À réparer",IF($C10="Moyen","À surveiller","")))</f>
        <v>À surveiller</v>
      </c>
      <c r="E10" s="41"/>
      <c r="F10" s="42" t="s">
        <v>97</v>
      </c>
    </row>
    <row r="11" spans="1:6" x14ac:dyDescent="0.25">
      <c r="A11" s="39">
        <v>2</v>
      </c>
      <c r="B11" s="30" t="s">
        <v>98</v>
      </c>
      <c r="C11" s="29" t="s">
        <v>45</v>
      </c>
      <c r="D11" s="40" t="str">
        <f t="shared" si="0"/>
        <v/>
      </c>
      <c r="E11" s="41"/>
      <c r="F11" s="42"/>
    </row>
    <row r="12" spans="1:6" x14ac:dyDescent="0.25">
      <c r="A12" s="39">
        <v>3</v>
      </c>
      <c r="B12" s="30" t="s">
        <v>99</v>
      </c>
      <c r="C12" s="29" t="s">
        <v>45</v>
      </c>
      <c r="D12" s="40" t="str">
        <f t="shared" si="0"/>
        <v/>
      </c>
      <c r="E12" s="41"/>
      <c r="F12" s="42"/>
    </row>
    <row r="13" spans="1:6" x14ac:dyDescent="0.25">
      <c r="A13" s="39">
        <v>4</v>
      </c>
      <c r="B13" s="30" t="s">
        <v>100</v>
      </c>
      <c r="C13" s="29" t="s">
        <v>45</v>
      </c>
      <c r="D13" s="40" t="str">
        <f t="shared" si="0"/>
        <v/>
      </c>
      <c r="E13" s="41"/>
      <c r="F13" s="42"/>
    </row>
    <row r="14" spans="1:6" x14ac:dyDescent="0.25">
      <c r="A14" s="39">
        <v>5</v>
      </c>
      <c r="B14" s="30" t="s">
        <v>101</v>
      </c>
      <c r="C14" s="29" t="s">
        <v>45</v>
      </c>
      <c r="D14" s="40" t="str">
        <f t="shared" si="0"/>
        <v/>
      </c>
      <c r="E14" s="41"/>
      <c r="F14" s="42"/>
    </row>
    <row r="15" spans="1:6" x14ac:dyDescent="0.25">
      <c r="A15" s="39">
        <v>6</v>
      </c>
      <c r="B15" s="30" t="s">
        <v>102</v>
      </c>
      <c r="C15" s="29" t="s">
        <v>58</v>
      </c>
      <c r="D15" s="40" t="str">
        <f t="shared" si="0"/>
        <v>À réparer</v>
      </c>
      <c r="E15" s="41">
        <v>35</v>
      </c>
      <c r="F15" s="42" t="s">
        <v>103</v>
      </c>
    </row>
    <row r="16" spans="1:6" x14ac:dyDescent="0.25">
      <c r="A16" s="39">
        <v>7</v>
      </c>
      <c r="B16" s="30" t="s">
        <v>104</v>
      </c>
      <c r="C16" s="29" t="s">
        <v>52</v>
      </c>
      <c r="D16" s="40" t="str">
        <f t="shared" si="0"/>
        <v>À surveiller</v>
      </c>
      <c r="E16" s="41"/>
      <c r="F16" s="42" t="s">
        <v>105</v>
      </c>
    </row>
    <row r="17" spans="1:6" x14ac:dyDescent="0.25">
      <c r="A17" s="39">
        <v>8</v>
      </c>
      <c r="B17" s="30" t="s">
        <v>106</v>
      </c>
      <c r="C17" s="29" t="s">
        <v>45</v>
      </c>
      <c r="D17" s="40" t="str">
        <f t="shared" si="0"/>
        <v/>
      </c>
      <c r="E17" s="41"/>
      <c r="F17" s="42"/>
    </row>
    <row r="18" spans="1:6" ht="19.5" customHeight="1" x14ac:dyDescent="0.25">
      <c r="A18" s="6" t="s">
        <v>107</v>
      </c>
      <c r="B18" s="6"/>
      <c r="C18" s="6"/>
      <c r="D18" s="6"/>
      <c r="E18" s="6"/>
      <c r="F18" s="6"/>
    </row>
    <row r="19" spans="1:6" x14ac:dyDescent="0.25">
      <c r="A19" s="39">
        <v>9</v>
      </c>
      <c r="B19" s="30" t="s">
        <v>108</v>
      </c>
      <c r="C19" s="29" t="s">
        <v>52</v>
      </c>
      <c r="D19" s="40" t="str">
        <f t="shared" ref="D19:D25" si="1">IF($C19="","",IF(OR($C19="Mauvais",$C19="Absent"),"À réparer",IF($C19="Moyen","À surveiller","")))</f>
        <v>À surveiller</v>
      </c>
      <c r="E19" s="41"/>
      <c r="F19" s="42" t="s">
        <v>109</v>
      </c>
    </row>
    <row r="20" spans="1:6" x14ac:dyDescent="0.25">
      <c r="A20" s="39">
        <v>10</v>
      </c>
      <c r="B20" s="30" t="s">
        <v>110</v>
      </c>
      <c r="C20" s="29" t="s">
        <v>45</v>
      </c>
      <c r="D20" s="40" t="str">
        <f t="shared" si="1"/>
        <v/>
      </c>
      <c r="E20" s="41"/>
      <c r="F20" s="42"/>
    </row>
    <row r="21" spans="1:6" x14ac:dyDescent="0.25">
      <c r="A21" s="39">
        <v>11</v>
      </c>
      <c r="B21" s="30" t="s">
        <v>111</v>
      </c>
      <c r="C21" s="29" t="s">
        <v>45</v>
      </c>
      <c r="D21" s="40" t="str">
        <f t="shared" si="1"/>
        <v/>
      </c>
      <c r="E21" s="41"/>
      <c r="F21" s="42"/>
    </row>
    <row r="22" spans="1:6" x14ac:dyDescent="0.25">
      <c r="A22" s="39">
        <v>12</v>
      </c>
      <c r="B22" s="30" t="s">
        <v>112</v>
      </c>
      <c r="C22" s="29" t="s">
        <v>45</v>
      </c>
      <c r="D22" s="40" t="str">
        <f t="shared" si="1"/>
        <v/>
      </c>
      <c r="E22" s="41"/>
      <c r="F22" s="42"/>
    </row>
    <row r="23" spans="1:6" x14ac:dyDescent="0.25">
      <c r="A23" s="39">
        <v>13</v>
      </c>
      <c r="B23" s="30" t="s">
        <v>113</v>
      </c>
      <c r="C23" s="29" t="s">
        <v>45</v>
      </c>
      <c r="D23" s="40" t="str">
        <f t="shared" si="1"/>
        <v/>
      </c>
      <c r="E23" s="41"/>
      <c r="F23" s="42"/>
    </row>
    <row r="24" spans="1:6" x14ac:dyDescent="0.25">
      <c r="A24" s="39">
        <v>14</v>
      </c>
      <c r="B24" s="30" t="s">
        <v>114</v>
      </c>
      <c r="C24" s="29" t="s">
        <v>45</v>
      </c>
      <c r="D24" s="40" t="str">
        <f t="shared" si="1"/>
        <v/>
      </c>
      <c r="E24" s="41"/>
      <c r="F24" s="42"/>
    </row>
    <row r="25" spans="1:6" x14ac:dyDescent="0.25">
      <c r="A25" s="39">
        <v>15</v>
      </c>
      <c r="B25" s="30" t="s">
        <v>115</v>
      </c>
      <c r="C25" s="29" t="s">
        <v>45</v>
      </c>
      <c r="D25" s="40" t="str">
        <f t="shared" si="1"/>
        <v/>
      </c>
      <c r="E25" s="41"/>
      <c r="F25" s="42"/>
    </row>
    <row r="26" spans="1:6" ht="19.5" customHeight="1" x14ac:dyDescent="0.25">
      <c r="A26" s="6" t="s">
        <v>116</v>
      </c>
      <c r="B26" s="6"/>
      <c r="C26" s="6"/>
      <c r="D26" s="6"/>
      <c r="E26" s="6"/>
      <c r="F26" s="6"/>
    </row>
    <row r="27" spans="1:6" x14ac:dyDescent="0.25">
      <c r="A27" s="39">
        <v>16</v>
      </c>
      <c r="B27" s="30" t="s">
        <v>117</v>
      </c>
      <c r="C27" s="29" t="s">
        <v>45</v>
      </c>
      <c r="D27" s="40" t="str">
        <f t="shared" ref="D27:D33" si="2">IF($C27="","",IF(OR($C27="Mauvais",$C27="Absent"),"À réparer",IF($C27="Moyen","À surveiller","")))</f>
        <v/>
      </c>
      <c r="E27" s="41"/>
      <c r="F27" s="42"/>
    </row>
    <row r="28" spans="1:6" x14ac:dyDescent="0.25">
      <c r="A28" s="39">
        <v>17</v>
      </c>
      <c r="B28" s="30" t="s">
        <v>118</v>
      </c>
      <c r="C28" s="29" t="s">
        <v>45</v>
      </c>
      <c r="D28" s="40" t="str">
        <f t="shared" si="2"/>
        <v/>
      </c>
      <c r="E28" s="41"/>
      <c r="F28" s="42"/>
    </row>
    <row r="29" spans="1:6" x14ac:dyDescent="0.25">
      <c r="A29" s="39">
        <v>18</v>
      </c>
      <c r="B29" s="30" t="s">
        <v>119</v>
      </c>
      <c r="C29" s="29" t="s">
        <v>45</v>
      </c>
      <c r="D29" s="40" t="str">
        <f t="shared" si="2"/>
        <v/>
      </c>
      <c r="E29" s="41"/>
      <c r="F29" s="42"/>
    </row>
    <row r="30" spans="1:6" x14ac:dyDescent="0.25">
      <c r="A30" s="39">
        <v>19</v>
      </c>
      <c r="B30" s="30" t="s">
        <v>120</v>
      </c>
      <c r="C30" s="29" t="s">
        <v>52</v>
      </c>
      <c r="D30" s="40" t="str">
        <f t="shared" si="2"/>
        <v>À surveiller</v>
      </c>
      <c r="E30" s="41"/>
      <c r="F30" s="42" t="s">
        <v>121</v>
      </c>
    </row>
    <row r="31" spans="1:6" x14ac:dyDescent="0.25">
      <c r="A31" s="39">
        <v>20</v>
      </c>
      <c r="B31" s="30" t="s">
        <v>122</v>
      </c>
      <c r="C31" s="29" t="s">
        <v>45</v>
      </c>
      <c r="D31" s="40" t="str">
        <f t="shared" si="2"/>
        <v/>
      </c>
      <c r="E31" s="41"/>
      <c r="F31" s="42"/>
    </row>
    <row r="32" spans="1:6" x14ac:dyDescent="0.25">
      <c r="A32" s="39">
        <v>21</v>
      </c>
      <c r="B32" s="30" t="s">
        <v>123</v>
      </c>
      <c r="C32" s="29" t="s">
        <v>45</v>
      </c>
      <c r="D32" s="40" t="str">
        <f t="shared" si="2"/>
        <v/>
      </c>
      <c r="E32" s="41"/>
      <c r="F32" s="42"/>
    </row>
    <row r="33" spans="1:6" x14ac:dyDescent="0.25">
      <c r="A33" s="39">
        <v>22</v>
      </c>
      <c r="B33" s="30" t="s">
        <v>124</v>
      </c>
      <c r="C33" s="29" t="s">
        <v>45</v>
      </c>
      <c r="D33" s="40" t="str">
        <f t="shared" si="2"/>
        <v/>
      </c>
      <c r="E33" s="41"/>
      <c r="F33" s="42"/>
    </row>
    <row r="34" spans="1:6" ht="19.5" customHeight="1" x14ac:dyDescent="0.25">
      <c r="A34" s="6" t="s">
        <v>125</v>
      </c>
      <c r="B34" s="6"/>
      <c r="C34" s="6"/>
      <c r="D34" s="6"/>
      <c r="E34" s="6"/>
      <c r="F34" s="6"/>
    </row>
    <row r="35" spans="1:6" x14ac:dyDescent="0.25">
      <c r="A35" s="39">
        <v>23</v>
      </c>
      <c r="B35" s="30" t="s">
        <v>126</v>
      </c>
      <c r="C35" s="29" t="s">
        <v>45</v>
      </c>
      <c r="D35" s="40" t="str">
        <f t="shared" ref="D35:D42" si="3">IF($C35="","",IF(OR($C35="Mauvais",$C35="Absent"),"À réparer",IF($C35="Moyen","À surveiller","")))</f>
        <v/>
      </c>
      <c r="E35" s="41"/>
      <c r="F35" s="42"/>
    </row>
    <row r="36" spans="1:6" x14ac:dyDescent="0.25">
      <c r="A36" s="39">
        <v>24</v>
      </c>
      <c r="B36" s="30" t="s">
        <v>127</v>
      </c>
      <c r="C36" s="29" t="s">
        <v>64</v>
      </c>
      <c r="D36" s="40" t="str">
        <f t="shared" si="3"/>
        <v>À réparer</v>
      </c>
      <c r="E36" s="41">
        <v>12</v>
      </c>
      <c r="F36" s="42" t="s">
        <v>128</v>
      </c>
    </row>
    <row r="37" spans="1:6" x14ac:dyDescent="0.25">
      <c r="A37" s="39">
        <v>25</v>
      </c>
      <c r="B37" s="30" t="s">
        <v>129</v>
      </c>
      <c r="C37" s="29" t="s">
        <v>64</v>
      </c>
      <c r="D37" s="40" t="str">
        <f t="shared" si="3"/>
        <v>À réparer</v>
      </c>
      <c r="E37" s="41">
        <v>3</v>
      </c>
      <c r="F37" s="42" t="s">
        <v>130</v>
      </c>
    </row>
    <row r="38" spans="1:6" x14ac:dyDescent="0.25">
      <c r="A38" s="39">
        <v>26</v>
      </c>
      <c r="B38" s="30" t="s">
        <v>131</v>
      </c>
      <c r="C38" s="29" t="s">
        <v>45</v>
      </c>
      <c r="D38" s="40" t="str">
        <f t="shared" si="3"/>
        <v/>
      </c>
      <c r="E38" s="41"/>
      <c r="F38" s="42"/>
    </row>
    <row r="39" spans="1:6" x14ac:dyDescent="0.25">
      <c r="A39" s="39">
        <v>27</v>
      </c>
      <c r="B39" s="30" t="s">
        <v>132</v>
      </c>
      <c r="C39" s="29" t="s">
        <v>45</v>
      </c>
      <c r="D39" s="40" t="str">
        <f t="shared" si="3"/>
        <v/>
      </c>
      <c r="E39" s="41"/>
      <c r="F39" s="42"/>
    </row>
    <row r="40" spans="1:6" x14ac:dyDescent="0.25">
      <c r="A40" s="39">
        <v>28</v>
      </c>
      <c r="B40" s="30" t="s">
        <v>133</v>
      </c>
      <c r="C40" s="29" t="s">
        <v>45</v>
      </c>
      <c r="D40" s="40" t="str">
        <f t="shared" si="3"/>
        <v/>
      </c>
      <c r="E40" s="41"/>
      <c r="F40" s="42"/>
    </row>
    <row r="41" spans="1:6" x14ac:dyDescent="0.25">
      <c r="A41" s="39">
        <v>29</v>
      </c>
      <c r="B41" s="30" t="s">
        <v>134</v>
      </c>
      <c r="C41" s="29" t="s">
        <v>45</v>
      </c>
      <c r="D41" s="40" t="str">
        <f t="shared" si="3"/>
        <v/>
      </c>
      <c r="E41" s="41"/>
      <c r="F41" s="42"/>
    </row>
    <row r="42" spans="1:6" x14ac:dyDescent="0.25">
      <c r="A42" s="39">
        <v>30</v>
      </c>
      <c r="B42" s="30" t="s">
        <v>135</v>
      </c>
      <c r="C42" s="29" t="s">
        <v>70</v>
      </c>
      <c r="D42" s="40" t="str">
        <f t="shared" si="3"/>
        <v/>
      </c>
      <c r="E42" s="41"/>
      <c r="F42" s="42" t="s">
        <v>136</v>
      </c>
    </row>
    <row r="44" spans="1:6" ht="21.75" customHeight="1" x14ac:dyDescent="0.25">
      <c r="A44" s="12" t="s">
        <v>137</v>
      </c>
      <c r="B44" s="12"/>
      <c r="C44" s="12"/>
      <c r="D44" s="12"/>
      <c r="E44" s="12"/>
      <c r="F44" s="12"/>
    </row>
    <row r="45" spans="1:6" x14ac:dyDescent="0.25">
      <c r="B45" s="33" t="s">
        <v>138</v>
      </c>
      <c r="C45" s="43">
        <f>COUNTIF($C$10:$C$42,"Bon")+COUNTIF($C$10:$C$42,"Moyen")+COUNTIF($C$10:$C$42,"Mauvais")+COUNTIF($C$10:$C$42,"Absent")</f>
        <v>29</v>
      </c>
      <c r="E45" s="33" t="s">
        <v>139</v>
      </c>
      <c r="F45" s="44">
        <f>IFERROR(COUNTIF($C$10:$C$42,"Bon")/C45,0)</f>
        <v>0.75862068965517238</v>
      </c>
    </row>
    <row r="46" spans="1:6" x14ac:dyDescent="0.25">
      <c r="B46" s="33" t="s">
        <v>140</v>
      </c>
      <c r="C46" s="45">
        <f>COUNTIF($C$10:$C$42,"Bon")</f>
        <v>22</v>
      </c>
      <c r="E46" s="33" t="s">
        <v>141</v>
      </c>
      <c r="F46" s="46">
        <f>SUM($E$10:$E$42)</f>
        <v>50</v>
      </c>
    </row>
    <row r="47" spans="1:6" x14ac:dyDescent="0.25">
      <c r="B47" s="33" t="s">
        <v>142</v>
      </c>
      <c r="C47" s="45">
        <f>COUNTIF($C$10:$C$42,"Moyen")</f>
        <v>4</v>
      </c>
      <c r="E47" s="33" t="s">
        <v>49</v>
      </c>
      <c r="F47" s="47" t="str">
        <f>$F$6</f>
        <v>3/4</v>
      </c>
    </row>
    <row r="48" spans="1:6" ht="21.75" customHeight="1" x14ac:dyDescent="0.25">
      <c r="B48" s="33" t="s">
        <v>143</v>
      </c>
      <c r="C48" s="43">
        <f>COUNTIF($C$10:$C$42,"Mauvais")+COUNTIF($C$10:$C$42,"Absent")</f>
        <v>3</v>
      </c>
      <c r="E48" s="48" t="s">
        <v>144</v>
      </c>
      <c r="F48" s="49" t="str">
        <f>IF(C45=0,"—",IF(COUNTIF($C$10:$C$42,"Mauvais")+COUNTIF($C$10:$C$42,"Absent")&gt;0,"Non conforme — réparations nécessaires",IF(COUNTIF($C$10:$C$42,"Moyen")&gt;0,"Acceptable avec réserves","Conforme")))</f>
        <v>Non conforme — réparations nécessaires</v>
      </c>
    </row>
    <row r="50" spans="1:6" x14ac:dyDescent="0.25">
      <c r="B50" s="50" t="s">
        <v>145</v>
      </c>
      <c r="E50" s="50" t="s">
        <v>146</v>
      </c>
    </row>
    <row r="51" spans="1:6" ht="45.75" customHeight="1" x14ac:dyDescent="0.25">
      <c r="B51" s="5"/>
      <c r="C51" s="5"/>
      <c r="E51" s="5"/>
      <c r="F51" s="5"/>
    </row>
    <row r="53" spans="1:6" ht="25.5" customHeight="1" x14ac:dyDescent="0.25">
      <c r="A53" s="4" t="s">
        <v>147</v>
      </c>
      <c r="B53" s="4"/>
      <c r="C53" s="4"/>
      <c r="D53" s="4"/>
      <c r="E53" s="4"/>
      <c r="F53" s="4"/>
    </row>
  </sheetData>
  <mergeCells count="10">
    <mergeCell ref="A34:F34"/>
    <mergeCell ref="A44:F44"/>
    <mergeCell ref="B51:C51"/>
    <mergeCell ref="E51:F51"/>
    <mergeCell ref="A53:F53"/>
    <mergeCell ref="A1:F1"/>
    <mergeCell ref="A2:F2"/>
    <mergeCell ref="A9:F9"/>
    <mergeCell ref="A18:F18"/>
    <mergeCell ref="A26:F26"/>
  </mergeCells>
  <conditionalFormatting sqref="C10:C42">
    <cfRule type="cellIs" dxfId="26" priority="2" operator="equal">
      <formula>"Bon"</formula>
    </cfRule>
    <cfRule type="cellIs" dxfId="25" priority="3" operator="equal">
      <formula>"Moyen"</formula>
    </cfRule>
    <cfRule type="cellIs" dxfId="24" priority="4" operator="equal">
      <formula>"Mauvais"</formula>
    </cfRule>
    <cfRule type="cellIs" dxfId="23" priority="5" operator="equal">
      <formula>"Absent"</formula>
    </cfRule>
    <cfRule type="cellIs" dxfId="22" priority="6" operator="equal">
      <formula>"N.A."</formula>
    </cfRule>
  </conditionalFormatting>
  <conditionalFormatting sqref="D10:D42">
    <cfRule type="cellIs" dxfId="21" priority="7" operator="equal">
      <formula>"À réparer"</formula>
    </cfRule>
    <cfRule type="cellIs" dxfId="20" priority="8" operator="equal">
      <formula>"À surveiller"</formula>
    </cfRule>
  </conditionalFormatting>
  <conditionalFormatting sqref="F48">
    <cfRule type="cellIs" dxfId="19" priority="9" operator="equal">
      <formula>"Conforme"</formula>
    </cfRule>
    <cfRule type="cellIs" dxfId="18" priority="10" operator="equal">
      <formula>"Acceptable avec réserves"</formula>
    </cfRule>
    <cfRule type="cellIs" dxfId="17" priority="11" operator="equal">
      <formula>"Non conforme — réparations nécessaires"</formula>
    </cfRule>
  </conditionalFormatting>
  <dataValidations count="4">
    <dataValidation type="list" allowBlank="1" showErrorMessage="1" errorTitle="Valeur non valide" error="Choisissez une valeur dans la liste." sqref="C3" xr:uid="{00000000-0002-0000-0200-000000000000}">
      <formula1>ParcImmat</formula1>
      <formula2>0</formula2>
    </dataValidation>
    <dataValidation type="list" allowBlank="1" showErrorMessage="1" errorTitle="Valeur non valide" error="Choisissez une valeur dans la liste." sqref="F3" xr:uid="{00000000-0002-0000-0200-000001000000}">
      <formula1>TypesControle</formula1>
      <formula2>0</formula2>
    </dataValidation>
    <dataValidation type="list" allowBlank="1" showErrorMessage="1" errorTitle="Valeur non valide" error="Choisissez une valeur dans la liste." sqref="F6" xr:uid="{00000000-0002-0000-0200-000002000000}">
      <formula1>NiveauxCarb</formula1>
      <formula2>0</formula2>
    </dataValidation>
    <dataValidation type="list" allowBlank="1" showErrorMessage="1" errorTitle="Valeur non valide" error="Choisissez une valeur dans la liste." sqref="C10:C42" xr:uid="{00000000-0002-0000-0200-000003000000}">
      <formula1>Etats</formula1>
      <formula2>0</formula2>
    </dataValidation>
  </dataValidation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7476E"/>
  </sheetPr>
  <dimension ref="A1:H16"/>
  <sheetViews>
    <sheetView showGridLines="0" zoomScaleNormal="100" workbookViewId="0">
      <pane ySplit="2" topLeftCell="A3" activePane="bottomLeft" state="frozen"/>
      <selection pane="bottomLeft"/>
    </sheetView>
  </sheetViews>
  <sheetFormatPr baseColWidth="10" defaultColWidth="8.7109375" defaultRowHeight="15" x14ac:dyDescent="0.25"/>
  <cols>
    <col min="1" max="1" width="32" customWidth="1"/>
    <col min="2" max="2" width="20" customWidth="1"/>
    <col min="3" max="3" width="3" customWidth="1"/>
    <col min="4" max="8" width="22" customWidth="1"/>
  </cols>
  <sheetData>
    <row r="1" spans="1:8" ht="31.5" customHeight="1" x14ac:dyDescent="0.25">
      <c r="A1" s="10" t="s">
        <v>27</v>
      </c>
      <c r="B1" s="10"/>
      <c r="C1" s="10"/>
      <c r="D1" s="10"/>
      <c r="E1" s="10"/>
      <c r="F1" s="10"/>
      <c r="G1" s="10"/>
      <c r="H1" s="10"/>
    </row>
    <row r="2" spans="1:8" ht="30" customHeight="1" x14ac:dyDescent="0.25">
      <c r="A2" s="9" t="s">
        <v>37</v>
      </c>
      <c r="B2" s="9"/>
      <c r="C2" s="9"/>
      <c r="D2" s="9"/>
      <c r="E2" s="9"/>
      <c r="F2" s="9"/>
      <c r="G2" s="9"/>
      <c r="H2" s="9"/>
    </row>
    <row r="4" spans="1:8" ht="21.75" customHeight="1" x14ac:dyDescent="0.25">
      <c r="A4" s="12" t="s">
        <v>38</v>
      </c>
      <c r="B4" s="12"/>
    </row>
    <row r="5" spans="1:8" x14ac:dyDescent="0.25">
      <c r="A5" s="25" t="s">
        <v>39</v>
      </c>
      <c r="B5" s="26">
        <v>46553</v>
      </c>
    </row>
    <row r="6" spans="1:8" x14ac:dyDescent="0.25">
      <c r="A6" s="25" t="s">
        <v>40</v>
      </c>
      <c r="B6" s="27">
        <v>30</v>
      </c>
    </row>
    <row r="7" spans="1:8" x14ac:dyDescent="0.25">
      <c r="A7" s="25" t="s">
        <v>41</v>
      </c>
      <c r="B7" s="27">
        <v>2027</v>
      </c>
    </row>
    <row r="8" spans="1:8" x14ac:dyDescent="0.25">
      <c r="A8" s="25" t="s">
        <v>42</v>
      </c>
      <c r="B8" s="28" t="s">
        <v>43</v>
      </c>
    </row>
    <row r="10" spans="1:8" ht="21.75" customHeight="1" x14ac:dyDescent="0.25">
      <c r="A10" s="12" t="s">
        <v>44</v>
      </c>
      <c r="B10" s="12"/>
    </row>
    <row r="11" spans="1:8" x14ac:dyDescent="0.25">
      <c r="A11" s="29" t="s">
        <v>45</v>
      </c>
      <c r="B11" s="30" t="s">
        <v>46</v>
      </c>
      <c r="D11" s="31" t="s">
        <v>47</v>
      </c>
      <c r="E11" s="31" t="s">
        <v>48</v>
      </c>
      <c r="F11" s="31" t="s">
        <v>49</v>
      </c>
      <c r="G11" s="31" t="s">
        <v>50</v>
      </c>
      <c r="H11" s="31" t="s">
        <v>51</v>
      </c>
    </row>
    <row r="12" spans="1:8" x14ac:dyDescent="0.25">
      <c r="A12" s="29" t="s">
        <v>52</v>
      </c>
      <c r="B12" s="30" t="s">
        <v>53</v>
      </c>
      <c r="D12" s="30" t="s">
        <v>45</v>
      </c>
      <c r="E12" s="30" t="s">
        <v>54</v>
      </c>
      <c r="F12" s="30" t="s">
        <v>55</v>
      </c>
      <c r="G12" s="30" t="s">
        <v>56</v>
      </c>
      <c r="H12" s="30" t="s">
        <v>57</v>
      </c>
    </row>
    <row r="13" spans="1:8" x14ac:dyDescent="0.25">
      <c r="A13" s="29" t="s">
        <v>58</v>
      </c>
      <c r="B13" s="30" t="s">
        <v>59</v>
      </c>
      <c r="D13" s="30" t="s">
        <v>52</v>
      </c>
      <c r="E13" s="30" t="s">
        <v>60</v>
      </c>
      <c r="F13" s="30" t="s">
        <v>61</v>
      </c>
      <c r="G13" s="30" t="s">
        <v>62</v>
      </c>
      <c r="H13" s="30" t="s">
        <v>63</v>
      </c>
    </row>
    <row r="14" spans="1:8" x14ac:dyDescent="0.25">
      <c r="A14" s="29" t="s">
        <v>64</v>
      </c>
      <c r="B14" s="30" t="s">
        <v>65</v>
      </c>
      <c r="D14" s="30" t="s">
        <v>58</v>
      </c>
      <c r="E14" s="30" t="s">
        <v>66</v>
      </c>
      <c r="F14" s="30" t="s">
        <v>67</v>
      </c>
      <c r="G14" s="30" t="s">
        <v>68</v>
      </c>
      <c r="H14" s="30" t="s">
        <v>69</v>
      </c>
    </row>
    <row r="15" spans="1:8" x14ac:dyDescent="0.25">
      <c r="A15" s="29" t="s">
        <v>70</v>
      </c>
      <c r="B15" s="30" t="s">
        <v>71</v>
      </c>
      <c r="D15" s="30" t="s">
        <v>64</v>
      </c>
      <c r="E15" s="30" t="s">
        <v>72</v>
      </c>
      <c r="F15" s="30" t="s">
        <v>73</v>
      </c>
      <c r="G15" s="30" t="s">
        <v>74</v>
      </c>
      <c r="H15" s="30" t="s">
        <v>75</v>
      </c>
    </row>
    <row r="16" spans="1:8" x14ac:dyDescent="0.25">
      <c r="D16" s="30" t="s">
        <v>70</v>
      </c>
      <c r="E16" s="30" t="s">
        <v>76</v>
      </c>
      <c r="F16" s="30" t="s">
        <v>77</v>
      </c>
      <c r="G16" s="30" t="s">
        <v>78</v>
      </c>
    </row>
  </sheetData>
  <mergeCells count="4">
    <mergeCell ref="A1:H1"/>
    <mergeCell ref="A2:H2"/>
    <mergeCell ref="A4:B4"/>
    <mergeCell ref="A10:B10"/>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7476E"/>
    <pageSetUpPr fitToPage="1"/>
  </sheetPr>
  <dimension ref="A1:O203"/>
  <sheetViews>
    <sheetView showGridLines="0" zoomScaleNormal="100" workbookViewId="0">
      <pane ySplit="3" topLeftCell="A4" activePane="bottomLeft" state="frozen"/>
      <selection pane="bottomLeft"/>
    </sheetView>
  </sheetViews>
  <sheetFormatPr baseColWidth="10" defaultColWidth="8.7109375" defaultRowHeight="15" x14ac:dyDescent="0.25"/>
  <cols>
    <col min="1" max="1" width="6" customWidth="1"/>
    <col min="2" max="2" width="12" customWidth="1"/>
    <col min="3" max="3" width="15" customWidth="1"/>
    <col min="4" max="4" width="20" customWidth="1"/>
    <col min="5" max="5" width="18" customWidth="1"/>
    <col min="6" max="6" width="16" customWidth="1"/>
    <col min="7" max="7" width="12" customWidth="1"/>
    <col min="8" max="8" width="11" customWidth="1"/>
    <col min="9" max="10" width="9" customWidth="1"/>
    <col min="11" max="11" width="11" customWidth="1"/>
    <col min="12" max="12" width="24" customWidth="1"/>
    <col min="13" max="13" width="14" customWidth="1"/>
    <col min="14" max="14" width="15" customWidth="1"/>
    <col min="15" max="15" width="30" customWidth="1"/>
  </cols>
  <sheetData>
    <row r="1" spans="1:15" ht="31.5" customHeight="1" x14ac:dyDescent="0.25">
      <c r="A1" s="10" t="s">
        <v>31</v>
      </c>
      <c r="B1" s="10"/>
      <c r="C1" s="10"/>
      <c r="D1" s="10"/>
      <c r="E1" s="10"/>
      <c r="F1" s="10"/>
      <c r="G1" s="10"/>
      <c r="H1" s="10"/>
      <c r="I1" s="10"/>
      <c r="J1" s="10"/>
      <c r="K1" s="10"/>
      <c r="L1" s="10"/>
      <c r="M1" s="10"/>
      <c r="N1" s="10"/>
      <c r="O1" s="10"/>
    </row>
    <row r="2" spans="1:15" ht="30" customHeight="1" x14ac:dyDescent="0.25">
      <c r="A2" s="9" t="s">
        <v>148</v>
      </c>
      <c r="B2" s="9"/>
      <c r="C2" s="9"/>
      <c r="D2" s="9"/>
      <c r="E2" s="9"/>
      <c r="F2" s="9"/>
      <c r="G2" s="9"/>
      <c r="H2" s="9"/>
      <c r="I2" s="9"/>
      <c r="J2" s="9"/>
      <c r="K2" s="9"/>
      <c r="L2" s="9"/>
      <c r="M2" s="9"/>
      <c r="N2" s="9"/>
      <c r="O2" s="9"/>
    </row>
    <row r="3" spans="1:15" ht="30" customHeight="1" x14ac:dyDescent="0.25">
      <c r="A3" s="37" t="s">
        <v>149</v>
      </c>
      <c r="B3" s="37" t="s">
        <v>150</v>
      </c>
      <c r="C3" s="37" t="s">
        <v>80</v>
      </c>
      <c r="D3" s="37" t="s">
        <v>151</v>
      </c>
      <c r="E3" s="37" t="s">
        <v>82</v>
      </c>
      <c r="F3" s="37" t="s">
        <v>86</v>
      </c>
      <c r="G3" s="37" t="s">
        <v>88</v>
      </c>
      <c r="H3" s="37" t="s">
        <v>138</v>
      </c>
      <c r="I3" s="37" t="s">
        <v>152</v>
      </c>
      <c r="J3" s="37" t="s">
        <v>153</v>
      </c>
      <c r="K3" s="37" t="s">
        <v>154</v>
      </c>
      <c r="L3" s="37" t="s">
        <v>144</v>
      </c>
      <c r="M3" s="37" t="s">
        <v>155</v>
      </c>
      <c r="N3" s="37" t="s">
        <v>51</v>
      </c>
      <c r="O3" s="37" t="s">
        <v>156</v>
      </c>
    </row>
    <row r="4" spans="1:15" x14ac:dyDescent="0.25">
      <c r="A4" s="51">
        <f t="shared" ref="A4:A35" si="0">IF($C4="","",ROW()-3)</f>
        <v>1</v>
      </c>
      <c r="B4" s="26">
        <v>46402</v>
      </c>
      <c r="C4" s="30" t="s">
        <v>157</v>
      </c>
      <c r="D4" s="52" t="str">
        <f t="shared" ref="D4:D35" si="1">IFERROR(INDEX(ParcMarque,MATCH($C4,ParcImmat,0))&amp;" "&amp;INDEX(ParcModele,MATCH($C4,ParcImmat,0)),"")</f>
        <v>Renault Trafic</v>
      </c>
      <c r="E4" s="53" t="s">
        <v>66</v>
      </c>
      <c r="F4" s="30" t="s">
        <v>158</v>
      </c>
      <c r="G4" s="54">
        <v>129000</v>
      </c>
      <c r="H4" s="53">
        <v>30</v>
      </c>
      <c r="I4" s="53">
        <v>2</v>
      </c>
      <c r="J4" s="53">
        <v>1</v>
      </c>
      <c r="K4" s="55">
        <f t="shared" ref="K4:K35" si="2">IF($H4="","",(($H4-N($I4)-N($J4))/$H4))</f>
        <v>0.9</v>
      </c>
      <c r="L4" s="56" t="str">
        <f t="shared" ref="L4:L35" si="3">IF($H4="","",IF(N($J4)&gt;0,"Non conforme",IF(N($I4)&gt;0,"Réserves","Conforme")))</f>
        <v>Non conforme</v>
      </c>
      <c r="M4" s="41">
        <v>180</v>
      </c>
      <c r="N4" s="30" t="s">
        <v>75</v>
      </c>
      <c r="O4" s="42" t="s">
        <v>159</v>
      </c>
    </row>
    <row r="5" spans="1:15" x14ac:dyDescent="0.25">
      <c r="A5" s="51">
        <f t="shared" si="0"/>
        <v>2</v>
      </c>
      <c r="B5" s="26">
        <v>46421</v>
      </c>
      <c r="C5" s="30" t="s">
        <v>81</v>
      </c>
      <c r="D5" s="52" t="str">
        <f t="shared" si="1"/>
        <v>Renault Clio</v>
      </c>
      <c r="E5" s="53" t="s">
        <v>54</v>
      </c>
      <c r="F5" s="30" t="s">
        <v>87</v>
      </c>
      <c r="G5" s="54">
        <v>65000</v>
      </c>
      <c r="H5" s="53">
        <v>30</v>
      </c>
      <c r="I5" s="53">
        <v>1</v>
      </c>
      <c r="J5" s="53">
        <v>0</v>
      </c>
      <c r="K5" s="55">
        <f t="shared" si="2"/>
        <v>0.96666666666666667</v>
      </c>
      <c r="L5" s="56" t="str">
        <f t="shared" si="3"/>
        <v>Réserves</v>
      </c>
      <c r="M5" s="41">
        <v>0</v>
      </c>
      <c r="N5" s="30" t="s">
        <v>57</v>
      </c>
      <c r="O5" s="42"/>
    </row>
    <row r="6" spans="1:15" x14ac:dyDescent="0.25">
      <c r="A6" s="51">
        <f t="shared" si="0"/>
        <v>3</v>
      </c>
      <c r="B6" s="26">
        <v>46438</v>
      </c>
      <c r="C6" s="30" t="s">
        <v>160</v>
      </c>
      <c r="D6" s="52" t="str">
        <f t="shared" si="1"/>
        <v>Ford Transit</v>
      </c>
      <c r="E6" s="53" t="s">
        <v>66</v>
      </c>
      <c r="F6" s="30" t="s">
        <v>161</v>
      </c>
      <c r="G6" s="54">
        <v>180000</v>
      </c>
      <c r="H6" s="53">
        <v>30</v>
      </c>
      <c r="I6" s="53">
        <v>3</v>
      </c>
      <c r="J6" s="53">
        <v>2</v>
      </c>
      <c r="K6" s="55">
        <f t="shared" si="2"/>
        <v>0.83333333333333337</v>
      </c>
      <c r="L6" s="56" t="str">
        <f t="shared" si="3"/>
        <v>Non conforme</v>
      </c>
      <c r="M6" s="41">
        <v>420</v>
      </c>
      <c r="N6" s="30" t="s">
        <v>69</v>
      </c>
      <c r="O6" s="42" t="s">
        <v>162</v>
      </c>
    </row>
    <row r="7" spans="1:15" x14ac:dyDescent="0.25">
      <c r="A7" s="51">
        <f t="shared" si="0"/>
        <v>4</v>
      </c>
      <c r="B7" s="26">
        <v>46456</v>
      </c>
      <c r="C7" s="30" t="s">
        <v>163</v>
      </c>
      <c r="D7" s="52" t="str">
        <f t="shared" si="1"/>
        <v>Peugeot Partner</v>
      </c>
      <c r="E7" s="53" t="s">
        <v>60</v>
      </c>
      <c r="F7" s="30" t="s">
        <v>164</v>
      </c>
      <c r="G7" s="54">
        <v>92000</v>
      </c>
      <c r="H7" s="53">
        <v>30</v>
      </c>
      <c r="I7" s="53">
        <v>1</v>
      </c>
      <c r="J7" s="53">
        <v>0</v>
      </c>
      <c r="K7" s="55">
        <f t="shared" si="2"/>
        <v>0.96666666666666667</v>
      </c>
      <c r="L7" s="56" t="str">
        <f t="shared" si="3"/>
        <v>Réserves</v>
      </c>
      <c r="M7" s="41">
        <v>0</v>
      </c>
      <c r="N7" s="30" t="s">
        <v>57</v>
      </c>
      <c r="O7" s="42"/>
    </row>
    <row r="8" spans="1:15" x14ac:dyDescent="0.25">
      <c r="A8" s="51">
        <f t="shared" si="0"/>
        <v>5</v>
      </c>
      <c r="B8" s="26">
        <v>46474</v>
      </c>
      <c r="C8" s="30" t="s">
        <v>165</v>
      </c>
      <c r="D8" s="52" t="str">
        <f t="shared" si="1"/>
        <v>Citroën Berlingo</v>
      </c>
      <c r="E8" s="53" t="s">
        <v>54</v>
      </c>
      <c r="F8" s="30" t="s">
        <v>166</v>
      </c>
      <c r="G8" s="54">
        <v>39000</v>
      </c>
      <c r="H8" s="53">
        <v>30</v>
      </c>
      <c r="I8" s="53">
        <v>0</v>
      </c>
      <c r="J8" s="53">
        <v>0</v>
      </c>
      <c r="K8" s="55">
        <f t="shared" si="2"/>
        <v>1</v>
      </c>
      <c r="L8" s="56" t="str">
        <f t="shared" si="3"/>
        <v>Conforme</v>
      </c>
      <c r="M8" s="41">
        <v>0</v>
      </c>
      <c r="N8" s="30" t="s">
        <v>57</v>
      </c>
      <c r="O8" s="42" t="s">
        <v>167</v>
      </c>
    </row>
    <row r="9" spans="1:15" x14ac:dyDescent="0.25">
      <c r="A9" s="51">
        <f t="shared" si="0"/>
        <v>6</v>
      </c>
      <c r="B9" s="26">
        <v>46491</v>
      </c>
      <c r="C9" s="30" t="s">
        <v>81</v>
      </c>
      <c r="D9" s="52" t="str">
        <f t="shared" si="1"/>
        <v>Renault Clio</v>
      </c>
      <c r="E9" s="53" t="s">
        <v>60</v>
      </c>
      <c r="F9" s="30" t="s">
        <v>87</v>
      </c>
      <c r="G9" s="54">
        <v>66800</v>
      </c>
      <c r="H9" s="53">
        <v>30</v>
      </c>
      <c r="I9" s="53">
        <v>2</v>
      </c>
      <c r="J9" s="53">
        <v>1</v>
      </c>
      <c r="K9" s="55">
        <f t="shared" si="2"/>
        <v>0.9</v>
      </c>
      <c r="L9" s="56" t="str">
        <f t="shared" si="3"/>
        <v>Non conforme</v>
      </c>
      <c r="M9" s="41">
        <v>55</v>
      </c>
      <c r="N9" s="30" t="s">
        <v>63</v>
      </c>
      <c r="O9" s="42" t="s">
        <v>168</v>
      </c>
    </row>
    <row r="10" spans="1:15" x14ac:dyDescent="0.25">
      <c r="A10" s="51">
        <f t="shared" si="0"/>
        <v>7</v>
      </c>
      <c r="B10" s="26">
        <v>46507</v>
      </c>
      <c r="C10" s="30" t="s">
        <v>157</v>
      </c>
      <c r="D10" s="52" t="str">
        <f t="shared" si="1"/>
        <v>Renault Trafic</v>
      </c>
      <c r="E10" s="53" t="s">
        <v>66</v>
      </c>
      <c r="F10" s="30" t="s">
        <v>158</v>
      </c>
      <c r="G10" s="54">
        <v>131500</v>
      </c>
      <c r="H10" s="53">
        <v>30</v>
      </c>
      <c r="I10" s="53">
        <v>1</v>
      </c>
      <c r="J10" s="53">
        <v>0</v>
      </c>
      <c r="K10" s="55">
        <f t="shared" si="2"/>
        <v>0.96666666666666667</v>
      </c>
      <c r="L10" s="56" t="str">
        <f t="shared" si="3"/>
        <v>Réserves</v>
      </c>
      <c r="M10" s="41">
        <v>0</v>
      </c>
      <c r="N10" s="30" t="s">
        <v>57</v>
      </c>
      <c r="O10" s="42"/>
    </row>
    <row r="11" spans="1:15" x14ac:dyDescent="0.25">
      <c r="A11" s="51">
        <f t="shared" si="0"/>
        <v>8</v>
      </c>
      <c r="B11" s="26">
        <v>46519</v>
      </c>
      <c r="C11" s="30" t="s">
        <v>169</v>
      </c>
      <c r="D11" s="52" t="str">
        <f t="shared" si="1"/>
        <v>Volkswagen Golf</v>
      </c>
      <c r="E11" s="53" t="s">
        <v>54</v>
      </c>
      <c r="F11" s="30" t="s">
        <v>170</v>
      </c>
      <c r="G11" s="54">
        <v>17500</v>
      </c>
      <c r="H11" s="53">
        <v>30</v>
      </c>
      <c r="I11" s="53">
        <v>0</v>
      </c>
      <c r="J11" s="53">
        <v>0</v>
      </c>
      <c r="K11" s="55">
        <f t="shared" si="2"/>
        <v>1</v>
      </c>
      <c r="L11" s="56" t="str">
        <f t="shared" si="3"/>
        <v>Conforme</v>
      </c>
      <c r="M11" s="41">
        <v>0</v>
      </c>
      <c r="N11" s="30" t="s">
        <v>57</v>
      </c>
      <c r="O11" s="42" t="s">
        <v>171</v>
      </c>
    </row>
    <row r="12" spans="1:15" x14ac:dyDescent="0.25">
      <c r="A12" s="51">
        <f t="shared" si="0"/>
        <v>9</v>
      </c>
      <c r="B12" s="26">
        <v>46533</v>
      </c>
      <c r="C12" s="30" t="s">
        <v>160</v>
      </c>
      <c r="D12" s="52" t="str">
        <f t="shared" si="1"/>
        <v>Ford Transit</v>
      </c>
      <c r="E12" s="53" t="s">
        <v>66</v>
      </c>
      <c r="F12" s="30" t="s">
        <v>161</v>
      </c>
      <c r="G12" s="54">
        <v>186000</v>
      </c>
      <c r="H12" s="53">
        <v>30</v>
      </c>
      <c r="I12" s="53">
        <v>2</v>
      </c>
      <c r="J12" s="53">
        <v>2</v>
      </c>
      <c r="K12" s="55">
        <f t="shared" si="2"/>
        <v>0.8666666666666667</v>
      </c>
      <c r="L12" s="56" t="str">
        <f t="shared" si="3"/>
        <v>Non conforme</v>
      </c>
      <c r="M12" s="41">
        <v>260</v>
      </c>
      <c r="N12" s="30" t="s">
        <v>69</v>
      </c>
      <c r="O12" s="42" t="s">
        <v>172</v>
      </c>
    </row>
    <row r="13" spans="1:15" x14ac:dyDescent="0.25">
      <c r="A13" s="51">
        <f t="shared" si="0"/>
        <v>10</v>
      </c>
      <c r="B13" s="26">
        <v>46543</v>
      </c>
      <c r="C13" s="30" t="s">
        <v>163</v>
      </c>
      <c r="D13" s="52" t="str">
        <f t="shared" si="1"/>
        <v>Peugeot Partner</v>
      </c>
      <c r="E13" s="53" t="s">
        <v>66</v>
      </c>
      <c r="F13" s="30" t="s">
        <v>164</v>
      </c>
      <c r="G13" s="54">
        <v>94000</v>
      </c>
      <c r="H13" s="53">
        <v>30</v>
      </c>
      <c r="I13" s="53">
        <v>3</v>
      </c>
      <c r="J13" s="53">
        <v>0</v>
      </c>
      <c r="K13" s="55">
        <f t="shared" si="2"/>
        <v>0.9</v>
      </c>
      <c r="L13" s="56" t="str">
        <f t="shared" si="3"/>
        <v>Réserves</v>
      </c>
      <c r="M13" s="41">
        <v>0</v>
      </c>
      <c r="N13" s="30" t="s">
        <v>63</v>
      </c>
      <c r="O13" s="42" t="s">
        <v>173</v>
      </c>
    </row>
    <row r="14" spans="1:15" x14ac:dyDescent="0.25">
      <c r="A14" s="51">
        <f t="shared" si="0"/>
        <v>11</v>
      </c>
      <c r="B14" s="26">
        <v>46550</v>
      </c>
      <c r="C14" s="30" t="s">
        <v>81</v>
      </c>
      <c r="D14" s="52" t="str">
        <f t="shared" si="1"/>
        <v>Renault Clio</v>
      </c>
      <c r="E14" s="53" t="s">
        <v>54</v>
      </c>
      <c r="F14" s="30" t="s">
        <v>87</v>
      </c>
      <c r="G14" s="54">
        <v>68250</v>
      </c>
      <c r="H14" s="53">
        <v>30</v>
      </c>
      <c r="I14" s="53">
        <v>2</v>
      </c>
      <c r="J14" s="53">
        <v>2</v>
      </c>
      <c r="K14" s="55">
        <f t="shared" si="2"/>
        <v>0.8666666666666667</v>
      </c>
      <c r="L14" s="56" t="str">
        <f t="shared" si="3"/>
        <v>Non conforme</v>
      </c>
      <c r="M14" s="41">
        <v>50</v>
      </c>
      <c r="N14" s="30" t="s">
        <v>63</v>
      </c>
      <c r="O14" s="42" t="s">
        <v>174</v>
      </c>
    </row>
    <row r="15" spans="1:15" x14ac:dyDescent="0.25">
      <c r="A15" s="51" t="str">
        <f t="shared" si="0"/>
        <v/>
      </c>
      <c r="B15" s="26"/>
      <c r="C15" s="30"/>
      <c r="D15" s="52" t="str">
        <f t="shared" si="1"/>
        <v/>
      </c>
      <c r="E15" s="53"/>
      <c r="F15" s="30"/>
      <c r="G15" s="54"/>
      <c r="H15" s="53"/>
      <c r="I15" s="53"/>
      <c r="J15" s="53"/>
      <c r="K15" s="55" t="str">
        <f t="shared" si="2"/>
        <v/>
      </c>
      <c r="L15" s="56" t="str">
        <f t="shared" si="3"/>
        <v/>
      </c>
      <c r="M15" s="41"/>
      <c r="N15" s="30"/>
      <c r="O15" s="42"/>
    </row>
    <row r="16" spans="1:15" x14ac:dyDescent="0.25">
      <c r="A16" s="51" t="str">
        <f t="shared" si="0"/>
        <v/>
      </c>
      <c r="B16" s="26"/>
      <c r="C16" s="30"/>
      <c r="D16" s="52" t="str">
        <f t="shared" si="1"/>
        <v/>
      </c>
      <c r="E16" s="53"/>
      <c r="F16" s="30"/>
      <c r="G16" s="54"/>
      <c r="H16" s="53"/>
      <c r="I16" s="53"/>
      <c r="J16" s="53"/>
      <c r="K16" s="55" t="str">
        <f t="shared" si="2"/>
        <v/>
      </c>
      <c r="L16" s="56" t="str">
        <f t="shared" si="3"/>
        <v/>
      </c>
      <c r="M16" s="41"/>
      <c r="N16" s="30"/>
      <c r="O16" s="42"/>
    </row>
    <row r="17" spans="1:15" x14ac:dyDescent="0.25">
      <c r="A17" s="51" t="str">
        <f t="shared" si="0"/>
        <v/>
      </c>
      <c r="B17" s="26"/>
      <c r="C17" s="30"/>
      <c r="D17" s="52" t="str">
        <f t="shared" si="1"/>
        <v/>
      </c>
      <c r="E17" s="53"/>
      <c r="F17" s="30"/>
      <c r="G17" s="54"/>
      <c r="H17" s="53"/>
      <c r="I17" s="53"/>
      <c r="J17" s="53"/>
      <c r="K17" s="55" t="str">
        <f t="shared" si="2"/>
        <v/>
      </c>
      <c r="L17" s="56" t="str">
        <f t="shared" si="3"/>
        <v/>
      </c>
      <c r="M17" s="41"/>
      <c r="N17" s="30"/>
      <c r="O17" s="42"/>
    </row>
    <row r="18" spans="1:15" x14ac:dyDescent="0.25">
      <c r="A18" s="51" t="str">
        <f t="shared" si="0"/>
        <v/>
      </c>
      <c r="B18" s="26"/>
      <c r="C18" s="30"/>
      <c r="D18" s="52" t="str">
        <f t="shared" si="1"/>
        <v/>
      </c>
      <c r="E18" s="53"/>
      <c r="F18" s="30"/>
      <c r="G18" s="54"/>
      <c r="H18" s="53"/>
      <c r="I18" s="53"/>
      <c r="J18" s="53"/>
      <c r="K18" s="55" t="str">
        <f t="shared" si="2"/>
        <v/>
      </c>
      <c r="L18" s="56" t="str">
        <f t="shared" si="3"/>
        <v/>
      </c>
      <c r="M18" s="41"/>
      <c r="N18" s="30"/>
      <c r="O18" s="42"/>
    </row>
    <row r="19" spans="1:15" x14ac:dyDescent="0.25">
      <c r="A19" s="51" t="str">
        <f t="shared" si="0"/>
        <v/>
      </c>
      <c r="B19" s="26"/>
      <c r="C19" s="30"/>
      <c r="D19" s="52" t="str">
        <f t="shared" si="1"/>
        <v/>
      </c>
      <c r="E19" s="53"/>
      <c r="F19" s="30"/>
      <c r="G19" s="54"/>
      <c r="H19" s="53"/>
      <c r="I19" s="53"/>
      <c r="J19" s="53"/>
      <c r="K19" s="55" t="str">
        <f t="shared" si="2"/>
        <v/>
      </c>
      <c r="L19" s="56" t="str">
        <f t="shared" si="3"/>
        <v/>
      </c>
      <c r="M19" s="41"/>
      <c r="N19" s="30"/>
      <c r="O19" s="42"/>
    </row>
    <row r="20" spans="1:15" x14ac:dyDescent="0.25">
      <c r="A20" s="51" t="str">
        <f t="shared" si="0"/>
        <v/>
      </c>
      <c r="B20" s="26"/>
      <c r="C20" s="30"/>
      <c r="D20" s="52" t="str">
        <f t="shared" si="1"/>
        <v/>
      </c>
      <c r="E20" s="53"/>
      <c r="F20" s="30"/>
      <c r="G20" s="54"/>
      <c r="H20" s="53"/>
      <c r="I20" s="53"/>
      <c r="J20" s="53"/>
      <c r="K20" s="55" t="str">
        <f t="shared" si="2"/>
        <v/>
      </c>
      <c r="L20" s="56" t="str">
        <f t="shared" si="3"/>
        <v/>
      </c>
      <c r="M20" s="41"/>
      <c r="N20" s="30"/>
      <c r="O20" s="42"/>
    </row>
    <row r="21" spans="1:15" x14ac:dyDescent="0.25">
      <c r="A21" s="51" t="str">
        <f t="shared" si="0"/>
        <v/>
      </c>
      <c r="B21" s="26"/>
      <c r="C21" s="30"/>
      <c r="D21" s="52" t="str">
        <f t="shared" si="1"/>
        <v/>
      </c>
      <c r="E21" s="53"/>
      <c r="F21" s="30"/>
      <c r="G21" s="54"/>
      <c r="H21" s="53"/>
      <c r="I21" s="53"/>
      <c r="J21" s="53"/>
      <c r="K21" s="55" t="str">
        <f t="shared" si="2"/>
        <v/>
      </c>
      <c r="L21" s="56" t="str">
        <f t="shared" si="3"/>
        <v/>
      </c>
      <c r="M21" s="41"/>
      <c r="N21" s="30"/>
      <c r="O21" s="42"/>
    </row>
    <row r="22" spans="1:15" x14ac:dyDescent="0.25">
      <c r="A22" s="51" t="str">
        <f t="shared" si="0"/>
        <v/>
      </c>
      <c r="B22" s="26"/>
      <c r="C22" s="30"/>
      <c r="D22" s="52" t="str">
        <f t="shared" si="1"/>
        <v/>
      </c>
      <c r="E22" s="53"/>
      <c r="F22" s="30"/>
      <c r="G22" s="54"/>
      <c r="H22" s="53"/>
      <c r="I22" s="53"/>
      <c r="J22" s="53"/>
      <c r="K22" s="55" t="str">
        <f t="shared" si="2"/>
        <v/>
      </c>
      <c r="L22" s="56" t="str">
        <f t="shared" si="3"/>
        <v/>
      </c>
      <c r="M22" s="41"/>
      <c r="N22" s="30"/>
      <c r="O22" s="42"/>
    </row>
    <row r="23" spans="1:15" x14ac:dyDescent="0.25">
      <c r="A23" s="51" t="str">
        <f t="shared" si="0"/>
        <v/>
      </c>
      <c r="B23" s="26"/>
      <c r="C23" s="30"/>
      <c r="D23" s="52" t="str">
        <f t="shared" si="1"/>
        <v/>
      </c>
      <c r="E23" s="53"/>
      <c r="F23" s="30"/>
      <c r="G23" s="54"/>
      <c r="H23" s="53"/>
      <c r="I23" s="53"/>
      <c r="J23" s="53"/>
      <c r="K23" s="55" t="str">
        <f t="shared" si="2"/>
        <v/>
      </c>
      <c r="L23" s="56" t="str">
        <f t="shared" si="3"/>
        <v/>
      </c>
      <c r="M23" s="41"/>
      <c r="N23" s="30"/>
      <c r="O23" s="42"/>
    </row>
    <row r="24" spans="1:15" x14ac:dyDescent="0.25">
      <c r="A24" s="51" t="str">
        <f t="shared" si="0"/>
        <v/>
      </c>
      <c r="B24" s="26"/>
      <c r="C24" s="30"/>
      <c r="D24" s="52" t="str">
        <f t="shared" si="1"/>
        <v/>
      </c>
      <c r="E24" s="53"/>
      <c r="F24" s="30"/>
      <c r="G24" s="54"/>
      <c r="H24" s="53"/>
      <c r="I24" s="53"/>
      <c r="J24" s="53"/>
      <c r="K24" s="55" t="str">
        <f t="shared" si="2"/>
        <v/>
      </c>
      <c r="L24" s="56" t="str">
        <f t="shared" si="3"/>
        <v/>
      </c>
      <c r="M24" s="41"/>
      <c r="N24" s="30"/>
      <c r="O24" s="42"/>
    </row>
    <row r="25" spans="1:15" x14ac:dyDescent="0.25">
      <c r="A25" s="51" t="str">
        <f t="shared" si="0"/>
        <v/>
      </c>
      <c r="B25" s="26"/>
      <c r="C25" s="30"/>
      <c r="D25" s="52" t="str">
        <f t="shared" si="1"/>
        <v/>
      </c>
      <c r="E25" s="53"/>
      <c r="F25" s="30"/>
      <c r="G25" s="54"/>
      <c r="H25" s="53"/>
      <c r="I25" s="53"/>
      <c r="J25" s="53"/>
      <c r="K25" s="55" t="str">
        <f t="shared" si="2"/>
        <v/>
      </c>
      <c r="L25" s="56" t="str">
        <f t="shared" si="3"/>
        <v/>
      </c>
      <c r="M25" s="41"/>
      <c r="N25" s="30"/>
      <c r="O25" s="42"/>
    </row>
    <row r="26" spans="1:15" x14ac:dyDescent="0.25">
      <c r="A26" s="51" t="str">
        <f t="shared" si="0"/>
        <v/>
      </c>
      <c r="B26" s="26"/>
      <c r="C26" s="30"/>
      <c r="D26" s="52" t="str">
        <f t="shared" si="1"/>
        <v/>
      </c>
      <c r="E26" s="53"/>
      <c r="F26" s="30"/>
      <c r="G26" s="54"/>
      <c r="H26" s="53"/>
      <c r="I26" s="53"/>
      <c r="J26" s="53"/>
      <c r="K26" s="55" t="str">
        <f t="shared" si="2"/>
        <v/>
      </c>
      <c r="L26" s="56" t="str">
        <f t="shared" si="3"/>
        <v/>
      </c>
      <c r="M26" s="41"/>
      <c r="N26" s="30"/>
      <c r="O26" s="42"/>
    </row>
    <row r="27" spans="1:15" x14ac:dyDescent="0.25">
      <c r="A27" s="51" t="str">
        <f t="shared" si="0"/>
        <v/>
      </c>
      <c r="B27" s="26"/>
      <c r="C27" s="30"/>
      <c r="D27" s="52" t="str">
        <f t="shared" si="1"/>
        <v/>
      </c>
      <c r="E27" s="53"/>
      <c r="F27" s="30"/>
      <c r="G27" s="54"/>
      <c r="H27" s="53"/>
      <c r="I27" s="53"/>
      <c r="J27" s="53"/>
      <c r="K27" s="55" t="str">
        <f t="shared" si="2"/>
        <v/>
      </c>
      <c r="L27" s="56" t="str">
        <f t="shared" si="3"/>
        <v/>
      </c>
      <c r="M27" s="41"/>
      <c r="N27" s="30"/>
      <c r="O27" s="42"/>
    </row>
    <row r="28" spans="1:15" x14ac:dyDescent="0.25">
      <c r="A28" s="51" t="str">
        <f t="shared" si="0"/>
        <v/>
      </c>
      <c r="B28" s="26"/>
      <c r="C28" s="30"/>
      <c r="D28" s="52" t="str">
        <f t="shared" si="1"/>
        <v/>
      </c>
      <c r="E28" s="53"/>
      <c r="F28" s="30"/>
      <c r="G28" s="54"/>
      <c r="H28" s="53"/>
      <c r="I28" s="53"/>
      <c r="J28" s="53"/>
      <c r="K28" s="55" t="str">
        <f t="shared" si="2"/>
        <v/>
      </c>
      <c r="L28" s="56" t="str">
        <f t="shared" si="3"/>
        <v/>
      </c>
      <c r="M28" s="41"/>
      <c r="N28" s="30"/>
      <c r="O28" s="42"/>
    </row>
    <row r="29" spans="1:15" x14ac:dyDescent="0.25">
      <c r="A29" s="51" t="str">
        <f t="shared" si="0"/>
        <v/>
      </c>
      <c r="B29" s="26"/>
      <c r="C29" s="30"/>
      <c r="D29" s="52" t="str">
        <f t="shared" si="1"/>
        <v/>
      </c>
      <c r="E29" s="53"/>
      <c r="F29" s="30"/>
      <c r="G29" s="54"/>
      <c r="H29" s="53"/>
      <c r="I29" s="53"/>
      <c r="J29" s="53"/>
      <c r="K29" s="55" t="str">
        <f t="shared" si="2"/>
        <v/>
      </c>
      <c r="L29" s="56" t="str">
        <f t="shared" si="3"/>
        <v/>
      </c>
      <c r="M29" s="41"/>
      <c r="N29" s="30"/>
      <c r="O29" s="42"/>
    </row>
    <row r="30" spans="1:15" x14ac:dyDescent="0.25">
      <c r="A30" s="51" t="str">
        <f t="shared" si="0"/>
        <v/>
      </c>
      <c r="B30" s="26"/>
      <c r="C30" s="30"/>
      <c r="D30" s="52" t="str">
        <f t="shared" si="1"/>
        <v/>
      </c>
      <c r="E30" s="53"/>
      <c r="F30" s="30"/>
      <c r="G30" s="54"/>
      <c r="H30" s="53"/>
      <c r="I30" s="53"/>
      <c r="J30" s="53"/>
      <c r="K30" s="55" t="str">
        <f t="shared" si="2"/>
        <v/>
      </c>
      <c r="L30" s="56" t="str">
        <f t="shared" si="3"/>
        <v/>
      </c>
      <c r="M30" s="41"/>
      <c r="N30" s="30"/>
      <c r="O30" s="42"/>
    </row>
    <row r="31" spans="1:15" x14ac:dyDescent="0.25">
      <c r="A31" s="51" t="str">
        <f t="shared" si="0"/>
        <v/>
      </c>
      <c r="B31" s="26"/>
      <c r="C31" s="30"/>
      <c r="D31" s="52" t="str">
        <f t="shared" si="1"/>
        <v/>
      </c>
      <c r="E31" s="53"/>
      <c r="F31" s="30"/>
      <c r="G31" s="54"/>
      <c r="H31" s="53"/>
      <c r="I31" s="53"/>
      <c r="J31" s="53"/>
      <c r="K31" s="55" t="str">
        <f t="shared" si="2"/>
        <v/>
      </c>
      <c r="L31" s="56" t="str">
        <f t="shared" si="3"/>
        <v/>
      </c>
      <c r="M31" s="41"/>
      <c r="N31" s="30"/>
      <c r="O31" s="42"/>
    </row>
    <row r="32" spans="1:15" x14ac:dyDescent="0.25">
      <c r="A32" s="51" t="str">
        <f t="shared" si="0"/>
        <v/>
      </c>
      <c r="B32" s="26"/>
      <c r="C32" s="30"/>
      <c r="D32" s="52" t="str">
        <f t="shared" si="1"/>
        <v/>
      </c>
      <c r="E32" s="53"/>
      <c r="F32" s="30"/>
      <c r="G32" s="54"/>
      <c r="H32" s="53"/>
      <c r="I32" s="53"/>
      <c r="J32" s="53"/>
      <c r="K32" s="55" t="str">
        <f t="shared" si="2"/>
        <v/>
      </c>
      <c r="L32" s="56" t="str">
        <f t="shared" si="3"/>
        <v/>
      </c>
      <c r="M32" s="41"/>
      <c r="N32" s="30"/>
      <c r="O32" s="42"/>
    </row>
    <row r="33" spans="1:15" x14ac:dyDescent="0.25">
      <c r="A33" s="51" t="str">
        <f t="shared" si="0"/>
        <v/>
      </c>
      <c r="B33" s="26"/>
      <c r="C33" s="30"/>
      <c r="D33" s="52" t="str">
        <f t="shared" si="1"/>
        <v/>
      </c>
      <c r="E33" s="53"/>
      <c r="F33" s="30"/>
      <c r="G33" s="54"/>
      <c r="H33" s="53"/>
      <c r="I33" s="53"/>
      <c r="J33" s="53"/>
      <c r="K33" s="55" t="str">
        <f t="shared" si="2"/>
        <v/>
      </c>
      <c r="L33" s="56" t="str">
        <f t="shared" si="3"/>
        <v/>
      </c>
      <c r="M33" s="41"/>
      <c r="N33" s="30"/>
      <c r="O33" s="42"/>
    </row>
    <row r="34" spans="1:15" x14ac:dyDescent="0.25">
      <c r="A34" s="51" t="str">
        <f t="shared" si="0"/>
        <v/>
      </c>
      <c r="B34" s="26"/>
      <c r="C34" s="30"/>
      <c r="D34" s="52" t="str">
        <f t="shared" si="1"/>
        <v/>
      </c>
      <c r="E34" s="53"/>
      <c r="F34" s="30"/>
      <c r="G34" s="54"/>
      <c r="H34" s="53"/>
      <c r="I34" s="53"/>
      <c r="J34" s="53"/>
      <c r="K34" s="55" t="str">
        <f t="shared" si="2"/>
        <v/>
      </c>
      <c r="L34" s="56" t="str">
        <f t="shared" si="3"/>
        <v/>
      </c>
      <c r="M34" s="41"/>
      <c r="N34" s="30"/>
      <c r="O34" s="42"/>
    </row>
    <row r="35" spans="1:15" x14ac:dyDescent="0.25">
      <c r="A35" s="51" t="str">
        <f t="shared" si="0"/>
        <v/>
      </c>
      <c r="B35" s="26"/>
      <c r="C35" s="30"/>
      <c r="D35" s="52" t="str">
        <f t="shared" si="1"/>
        <v/>
      </c>
      <c r="E35" s="53"/>
      <c r="F35" s="30"/>
      <c r="G35" s="54"/>
      <c r="H35" s="53"/>
      <c r="I35" s="53"/>
      <c r="J35" s="53"/>
      <c r="K35" s="55" t="str">
        <f t="shared" si="2"/>
        <v/>
      </c>
      <c r="L35" s="56" t="str">
        <f t="shared" si="3"/>
        <v/>
      </c>
      <c r="M35" s="41"/>
      <c r="N35" s="30"/>
      <c r="O35" s="42"/>
    </row>
    <row r="36" spans="1:15" x14ac:dyDescent="0.25">
      <c r="A36" s="51" t="str">
        <f t="shared" ref="A36:A67" si="4">IF($C36="","",ROW()-3)</f>
        <v/>
      </c>
      <c r="B36" s="26"/>
      <c r="C36" s="30"/>
      <c r="D36" s="52" t="str">
        <f t="shared" ref="D36:D67" si="5">IFERROR(INDEX(ParcMarque,MATCH($C36,ParcImmat,0))&amp;" "&amp;INDEX(ParcModele,MATCH($C36,ParcImmat,0)),"")</f>
        <v/>
      </c>
      <c r="E36" s="53"/>
      <c r="F36" s="30"/>
      <c r="G36" s="54"/>
      <c r="H36" s="53"/>
      <c r="I36" s="53"/>
      <c r="J36" s="53"/>
      <c r="K36" s="55" t="str">
        <f t="shared" ref="K36:K67" si="6">IF($H36="","",(($H36-N($I36)-N($J36))/$H36))</f>
        <v/>
      </c>
      <c r="L36" s="56" t="str">
        <f t="shared" ref="L36:L67" si="7">IF($H36="","",IF(N($J36)&gt;0,"Non conforme",IF(N($I36)&gt;0,"Réserves","Conforme")))</f>
        <v/>
      </c>
      <c r="M36" s="41"/>
      <c r="N36" s="30"/>
      <c r="O36" s="42"/>
    </row>
    <row r="37" spans="1:15" x14ac:dyDescent="0.25">
      <c r="A37" s="51" t="str">
        <f t="shared" si="4"/>
        <v/>
      </c>
      <c r="B37" s="26"/>
      <c r="C37" s="30"/>
      <c r="D37" s="52" t="str">
        <f t="shared" si="5"/>
        <v/>
      </c>
      <c r="E37" s="53"/>
      <c r="F37" s="30"/>
      <c r="G37" s="54"/>
      <c r="H37" s="53"/>
      <c r="I37" s="53"/>
      <c r="J37" s="53"/>
      <c r="K37" s="55" t="str">
        <f t="shared" si="6"/>
        <v/>
      </c>
      <c r="L37" s="56" t="str">
        <f t="shared" si="7"/>
        <v/>
      </c>
      <c r="M37" s="41"/>
      <c r="N37" s="30"/>
      <c r="O37" s="42"/>
    </row>
    <row r="38" spans="1:15" x14ac:dyDescent="0.25">
      <c r="A38" s="51" t="str">
        <f t="shared" si="4"/>
        <v/>
      </c>
      <c r="B38" s="26"/>
      <c r="C38" s="30"/>
      <c r="D38" s="52" t="str">
        <f t="shared" si="5"/>
        <v/>
      </c>
      <c r="E38" s="53"/>
      <c r="F38" s="30"/>
      <c r="G38" s="54"/>
      <c r="H38" s="53"/>
      <c r="I38" s="53"/>
      <c r="J38" s="53"/>
      <c r="K38" s="55" t="str">
        <f t="shared" si="6"/>
        <v/>
      </c>
      <c r="L38" s="56" t="str">
        <f t="shared" si="7"/>
        <v/>
      </c>
      <c r="M38" s="41"/>
      <c r="N38" s="30"/>
      <c r="O38" s="42"/>
    </row>
    <row r="39" spans="1:15" x14ac:dyDescent="0.25">
      <c r="A39" s="51" t="str">
        <f t="shared" si="4"/>
        <v/>
      </c>
      <c r="B39" s="26"/>
      <c r="C39" s="30"/>
      <c r="D39" s="52" t="str">
        <f t="shared" si="5"/>
        <v/>
      </c>
      <c r="E39" s="53"/>
      <c r="F39" s="30"/>
      <c r="G39" s="54"/>
      <c r="H39" s="53"/>
      <c r="I39" s="53"/>
      <c r="J39" s="53"/>
      <c r="K39" s="55" t="str">
        <f t="shared" si="6"/>
        <v/>
      </c>
      <c r="L39" s="56" t="str">
        <f t="shared" si="7"/>
        <v/>
      </c>
      <c r="M39" s="41"/>
      <c r="N39" s="30"/>
      <c r="O39" s="42"/>
    </row>
    <row r="40" spans="1:15" x14ac:dyDescent="0.25">
      <c r="A40" s="51" t="str">
        <f t="shared" si="4"/>
        <v/>
      </c>
      <c r="B40" s="26"/>
      <c r="C40" s="30"/>
      <c r="D40" s="52" t="str">
        <f t="shared" si="5"/>
        <v/>
      </c>
      <c r="E40" s="53"/>
      <c r="F40" s="30"/>
      <c r="G40" s="54"/>
      <c r="H40" s="53"/>
      <c r="I40" s="53"/>
      <c r="J40" s="53"/>
      <c r="K40" s="55" t="str">
        <f t="shared" si="6"/>
        <v/>
      </c>
      <c r="L40" s="56" t="str">
        <f t="shared" si="7"/>
        <v/>
      </c>
      <c r="M40" s="41"/>
      <c r="N40" s="30"/>
      <c r="O40" s="42"/>
    </row>
    <row r="41" spans="1:15" x14ac:dyDescent="0.25">
      <c r="A41" s="51" t="str">
        <f t="shared" si="4"/>
        <v/>
      </c>
      <c r="B41" s="26"/>
      <c r="C41" s="30"/>
      <c r="D41" s="52" t="str">
        <f t="shared" si="5"/>
        <v/>
      </c>
      <c r="E41" s="53"/>
      <c r="F41" s="30"/>
      <c r="G41" s="54"/>
      <c r="H41" s="53"/>
      <c r="I41" s="53"/>
      <c r="J41" s="53"/>
      <c r="K41" s="55" t="str">
        <f t="shared" si="6"/>
        <v/>
      </c>
      <c r="L41" s="56" t="str">
        <f t="shared" si="7"/>
        <v/>
      </c>
      <c r="M41" s="41"/>
      <c r="N41" s="30"/>
      <c r="O41" s="42"/>
    </row>
    <row r="42" spans="1:15" x14ac:dyDescent="0.25">
      <c r="A42" s="51" t="str">
        <f t="shared" si="4"/>
        <v/>
      </c>
      <c r="B42" s="26"/>
      <c r="C42" s="30"/>
      <c r="D42" s="52" t="str">
        <f t="shared" si="5"/>
        <v/>
      </c>
      <c r="E42" s="53"/>
      <c r="F42" s="30"/>
      <c r="G42" s="54"/>
      <c r="H42" s="53"/>
      <c r="I42" s="53"/>
      <c r="J42" s="53"/>
      <c r="K42" s="55" t="str">
        <f t="shared" si="6"/>
        <v/>
      </c>
      <c r="L42" s="56" t="str">
        <f t="shared" si="7"/>
        <v/>
      </c>
      <c r="M42" s="41"/>
      <c r="N42" s="30"/>
      <c r="O42" s="42"/>
    </row>
    <row r="43" spans="1:15" x14ac:dyDescent="0.25">
      <c r="A43" s="51" t="str">
        <f t="shared" si="4"/>
        <v/>
      </c>
      <c r="B43" s="26"/>
      <c r="C43" s="30"/>
      <c r="D43" s="52" t="str">
        <f t="shared" si="5"/>
        <v/>
      </c>
      <c r="E43" s="53"/>
      <c r="F43" s="30"/>
      <c r="G43" s="54"/>
      <c r="H43" s="53"/>
      <c r="I43" s="53"/>
      <c r="J43" s="53"/>
      <c r="K43" s="55" t="str">
        <f t="shared" si="6"/>
        <v/>
      </c>
      <c r="L43" s="56" t="str">
        <f t="shared" si="7"/>
        <v/>
      </c>
      <c r="M43" s="41"/>
      <c r="N43" s="30"/>
      <c r="O43" s="42"/>
    </row>
    <row r="44" spans="1:15" x14ac:dyDescent="0.25">
      <c r="A44" s="51" t="str">
        <f t="shared" si="4"/>
        <v/>
      </c>
      <c r="B44" s="26"/>
      <c r="C44" s="30"/>
      <c r="D44" s="52" t="str">
        <f t="shared" si="5"/>
        <v/>
      </c>
      <c r="E44" s="53"/>
      <c r="F44" s="30"/>
      <c r="G44" s="54"/>
      <c r="H44" s="53"/>
      <c r="I44" s="53"/>
      <c r="J44" s="53"/>
      <c r="K44" s="55" t="str">
        <f t="shared" si="6"/>
        <v/>
      </c>
      <c r="L44" s="56" t="str">
        <f t="shared" si="7"/>
        <v/>
      </c>
      <c r="M44" s="41"/>
      <c r="N44" s="30"/>
      <c r="O44" s="42"/>
    </row>
    <row r="45" spans="1:15" x14ac:dyDescent="0.25">
      <c r="A45" s="51" t="str">
        <f t="shared" si="4"/>
        <v/>
      </c>
      <c r="B45" s="26"/>
      <c r="C45" s="30"/>
      <c r="D45" s="52" t="str">
        <f t="shared" si="5"/>
        <v/>
      </c>
      <c r="E45" s="53"/>
      <c r="F45" s="30"/>
      <c r="G45" s="54"/>
      <c r="H45" s="53"/>
      <c r="I45" s="53"/>
      <c r="J45" s="53"/>
      <c r="K45" s="55" t="str">
        <f t="shared" si="6"/>
        <v/>
      </c>
      <c r="L45" s="56" t="str">
        <f t="shared" si="7"/>
        <v/>
      </c>
      <c r="M45" s="41"/>
      <c r="N45" s="30"/>
      <c r="O45" s="42"/>
    </row>
    <row r="46" spans="1:15" x14ac:dyDescent="0.25">
      <c r="A46" s="51" t="str">
        <f t="shared" si="4"/>
        <v/>
      </c>
      <c r="B46" s="26"/>
      <c r="C46" s="30"/>
      <c r="D46" s="52" t="str">
        <f t="shared" si="5"/>
        <v/>
      </c>
      <c r="E46" s="53"/>
      <c r="F46" s="30"/>
      <c r="G46" s="54"/>
      <c r="H46" s="53"/>
      <c r="I46" s="53"/>
      <c r="J46" s="53"/>
      <c r="K46" s="55" t="str">
        <f t="shared" si="6"/>
        <v/>
      </c>
      <c r="L46" s="56" t="str">
        <f t="shared" si="7"/>
        <v/>
      </c>
      <c r="M46" s="41"/>
      <c r="N46" s="30"/>
      <c r="O46" s="42"/>
    </row>
    <row r="47" spans="1:15" x14ac:dyDescent="0.25">
      <c r="A47" s="51" t="str">
        <f t="shared" si="4"/>
        <v/>
      </c>
      <c r="B47" s="26"/>
      <c r="C47" s="30"/>
      <c r="D47" s="52" t="str">
        <f t="shared" si="5"/>
        <v/>
      </c>
      <c r="E47" s="53"/>
      <c r="F47" s="30"/>
      <c r="G47" s="54"/>
      <c r="H47" s="53"/>
      <c r="I47" s="53"/>
      <c r="J47" s="53"/>
      <c r="K47" s="55" t="str">
        <f t="shared" si="6"/>
        <v/>
      </c>
      <c r="L47" s="56" t="str">
        <f t="shared" si="7"/>
        <v/>
      </c>
      <c r="M47" s="41"/>
      <c r="N47" s="30"/>
      <c r="O47" s="42"/>
    </row>
    <row r="48" spans="1:15" x14ac:dyDescent="0.25">
      <c r="A48" s="51" t="str">
        <f t="shared" si="4"/>
        <v/>
      </c>
      <c r="B48" s="26"/>
      <c r="C48" s="30"/>
      <c r="D48" s="52" t="str">
        <f t="shared" si="5"/>
        <v/>
      </c>
      <c r="E48" s="53"/>
      <c r="F48" s="30"/>
      <c r="G48" s="54"/>
      <c r="H48" s="53"/>
      <c r="I48" s="53"/>
      <c r="J48" s="53"/>
      <c r="K48" s="55" t="str">
        <f t="shared" si="6"/>
        <v/>
      </c>
      <c r="L48" s="56" t="str">
        <f t="shared" si="7"/>
        <v/>
      </c>
      <c r="M48" s="41"/>
      <c r="N48" s="30"/>
      <c r="O48" s="42"/>
    </row>
    <row r="49" spans="1:15" x14ac:dyDescent="0.25">
      <c r="A49" s="51" t="str">
        <f t="shared" si="4"/>
        <v/>
      </c>
      <c r="B49" s="26"/>
      <c r="C49" s="30"/>
      <c r="D49" s="52" t="str">
        <f t="shared" si="5"/>
        <v/>
      </c>
      <c r="E49" s="53"/>
      <c r="F49" s="30"/>
      <c r="G49" s="54"/>
      <c r="H49" s="53"/>
      <c r="I49" s="53"/>
      <c r="J49" s="53"/>
      <c r="K49" s="55" t="str">
        <f t="shared" si="6"/>
        <v/>
      </c>
      <c r="L49" s="56" t="str">
        <f t="shared" si="7"/>
        <v/>
      </c>
      <c r="M49" s="41"/>
      <c r="N49" s="30"/>
      <c r="O49" s="42"/>
    </row>
    <row r="50" spans="1:15" x14ac:dyDescent="0.25">
      <c r="A50" s="51" t="str">
        <f t="shared" si="4"/>
        <v/>
      </c>
      <c r="B50" s="26"/>
      <c r="C50" s="30"/>
      <c r="D50" s="52" t="str">
        <f t="shared" si="5"/>
        <v/>
      </c>
      <c r="E50" s="53"/>
      <c r="F50" s="30"/>
      <c r="G50" s="54"/>
      <c r="H50" s="53"/>
      <c r="I50" s="53"/>
      <c r="J50" s="53"/>
      <c r="K50" s="55" t="str">
        <f t="shared" si="6"/>
        <v/>
      </c>
      <c r="L50" s="56" t="str">
        <f t="shared" si="7"/>
        <v/>
      </c>
      <c r="M50" s="41"/>
      <c r="N50" s="30"/>
      <c r="O50" s="42"/>
    </row>
    <row r="51" spans="1:15" x14ac:dyDescent="0.25">
      <c r="A51" s="51" t="str">
        <f t="shared" si="4"/>
        <v/>
      </c>
      <c r="B51" s="26"/>
      <c r="C51" s="30"/>
      <c r="D51" s="52" t="str">
        <f t="shared" si="5"/>
        <v/>
      </c>
      <c r="E51" s="53"/>
      <c r="F51" s="30"/>
      <c r="G51" s="54"/>
      <c r="H51" s="53"/>
      <c r="I51" s="53"/>
      <c r="J51" s="53"/>
      <c r="K51" s="55" t="str">
        <f t="shared" si="6"/>
        <v/>
      </c>
      <c r="L51" s="56" t="str">
        <f t="shared" si="7"/>
        <v/>
      </c>
      <c r="M51" s="41"/>
      <c r="N51" s="30"/>
      <c r="O51" s="42"/>
    </row>
    <row r="52" spans="1:15" x14ac:dyDescent="0.25">
      <c r="A52" s="51" t="str">
        <f t="shared" si="4"/>
        <v/>
      </c>
      <c r="B52" s="26"/>
      <c r="C52" s="30"/>
      <c r="D52" s="52" t="str">
        <f t="shared" si="5"/>
        <v/>
      </c>
      <c r="E52" s="53"/>
      <c r="F52" s="30"/>
      <c r="G52" s="54"/>
      <c r="H52" s="53"/>
      <c r="I52" s="53"/>
      <c r="J52" s="53"/>
      <c r="K52" s="55" t="str">
        <f t="shared" si="6"/>
        <v/>
      </c>
      <c r="L52" s="56" t="str">
        <f t="shared" si="7"/>
        <v/>
      </c>
      <c r="M52" s="41"/>
      <c r="N52" s="30"/>
      <c r="O52" s="42"/>
    </row>
    <row r="53" spans="1:15" x14ac:dyDescent="0.25">
      <c r="A53" s="51" t="str">
        <f t="shared" si="4"/>
        <v/>
      </c>
      <c r="B53" s="26"/>
      <c r="C53" s="30"/>
      <c r="D53" s="52" t="str">
        <f t="shared" si="5"/>
        <v/>
      </c>
      <c r="E53" s="53"/>
      <c r="F53" s="30"/>
      <c r="G53" s="54"/>
      <c r="H53" s="53"/>
      <c r="I53" s="53"/>
      <c r="J53" s="53"/>
      <c r="K53" s="55" t="str">
        <f t="shared" si="6"/>
        <v/>
      </c>
      <c r="L53" s="56" t="str">
        <f t="shared" si="7"/>
        <v/>
      </c>
      <c r="M53" s="41"/>
      <c r="N53" s="30"/>
      <c r="O53" s="42"/>
    </row>
    <row r="54" spans="1:15" x14ac:dyDescent="0.25">
      <c r="A54" s="51" t="str">
        <f t="shared" si="4"/>
        <v/>
      </c>
      <c r="B54" s="26"/>
      <c r="C54" s="30"/>
      <c r="D54" s="52" t="str">
        <f t="shared" si="5"/>
        <v/>
      </c>
      <c r="E54" s="53"/>
      <c r="F54" s="30"/>
      <c r="G54" s="54"/>
      <c r="H54" s="53"/>
      <c r="I54" s="53"/>
      <c r="J54" s="53"/>
      <c r="K54" s="55" t="str">
        <f t="shared" si="6"/>
        <v/>
      </c>
      <c r="L54" s="56" t="str">
        <f t="shared" si="7"/>
        <v/>
      </c>
      <c r="M54" s="41"/>
      <c r="N54" s="30"/>
      <c r="O54" s="42"/>
    </row>
    <row r="55" spans="1:15" x14ac:dyDescent="0.25">
      <c r="A55" s="51" t="str">
        <f t="shared" si="4"/>
        <v/>
      </c>
      <c r="B55" s="26"/>
      <c r="C55" s="30"/>
      <c r="D55" s="52" t="str">
        <f t="shared" si="5"/>
        <v/>
      </c>
      <c r="E55" s="53"/>
      <c r="F55" s="30"/>
      <c r="G55" s="54"/>
      <c r="H55" s="53"/>
      <c r="I55" s="53"/>
      <c r="J55" s="53"/>
      <c r="K55" s="55" t="str">
        <f t="shared" si="6"/>
        <v/>
      </c>
      <c r="L55" s="56" t="str">
        <f t="shared" si="7"/>
        <v/>
      </c>
      <c r="M55" s="41"/>
      <c r="N55" s="30"/>
      <c r="O55" s="42"/>
    </row>
    <row r="56" spans="1:15" x14ac:dyDescent="0.25">
      <c r="A56" s="51" t="str">
        <f t="shared" si="4"/>
        <v/>
      </c>
      <c r="B56" s="26"/>
      <c r="C56" s="30"/>
      <c r="D56" s="52" t="str">
        <f t="shared" si="5"/>
        <v/>
      </c>
      <c r="E56" s="53"/>
      <c r="F56" s="30"/>
      <c r="G56" s="54"/>
      <c r="H56" s="53"/>
      <c r="I56" s="53"/>
      <c r="J56" s="53"/>
      <c r="K56" s="55" t="str">
        <f t="shared" si="6"/>
        <v/>
      </c>
      <c r="L56" s="56" t="str">
        <f t="shared" si="7"/>
        <v/>
      </c>
      <c r="M56" s="41"/>
      <c r="N56" s="30"/>
      <c r="O56" s="42"/>
    </row>
    <row r="57" spans="1:15" x14ac:dyDescent="0.25">
      <c r="A57" s="51" t="str">
        <f t="shared" si="4"/>
        <v/>
      </c>
      <c r="B57" s="26"/>
      <c r="C57" s="30"/>
      <c r="D57" s="52" t="str">
        <f t="shared" si="5"/>
        <v/>
      </c>
      <c r="E57" s="53"/>
      <c r="F57" s="30"/>
      <c r="G57" s="54"/>
      <c r="H57" s="53"/>
      <c r="I57" s="53"/>
      <c r="J57" s="53"/>
      <c r="K57" s="55" t="str">
        <f t="shared" si="6"/>
        <v/>
      </c>
      <c r="L57" s="56" t="str">
        <f t="shared" si="7"/>
        <v/>
      </c>
      <c r="M57" s="41"/>
      <c r="N57" s="30"/>
      <c r="O57" s="42"/>
    </row>
    <row r="58" spans="1:15" x14ac:dyDescent="0.25">
      <c r="A58" s="51" t="str">
        <f t="shared" si="4"/>
        <v/>
      </c>
      <c r="B58" s="26"/>
      <c r="C58" s="30"/>
      <c r="D58" s="52" t="str">
        <f t="shared" si="5"/>
        <v/>
      </c>
      <c r="E58" s="53"/>
      <c r="F58" s="30"/>
      <c r="G58" s="54"/>
      <c r="H58" s="53"/>
      <c r="I58" s="53"/>
      <c r="J58" s="53"/>
      <c r="K58" s="55" t="str">
        <f t="shared" si="6"/>
        <v/>
      </c>
      <c r="L58" s="56" t="str">
        <f t="shared" si="7"/>
        <v/>
      </c>
      <c r="M58" s="41"/>
      <c r="N58" s="30"/>
      <c r="O58" s="42"/>
    </row>
    <row r="59" spans="1:15" x14ac:dyDescent="0.25">
      <c r="A59" s="51" t="str">
        <f t="shared" si="4"/>
        <v/>
      </c>
      <c r="B59" s="26"/>
      <c r="C59" s="30"/>
      <c r="D59" s="52" t="str">
        <f t="shared" si="5"/>
        <v/>
      </c>
      <c r="E59" s="53"/>
      <c r="F59" s="30"/>
      <c r="G59" s="54"/>
      <c r="H59" s="53"/>
      <c r="I59" s="53"/>
      <c r="J59" s="53"/>
      <c r="K59" s="55" t="str">
        <f t="shared" si="6"/>
        <v/>
      </c>
      <c r="L59" s="56" t="str">
        <f t="shared" si="7"/>
        <v/>
      </c>
      <c r="M59" s="41"/>
      <c r="N59" s="30"/>
      <c r="O59" s="42"/>
    </row>
    <row r="60" spans="1:15" x14ac:dyDescent="0.25">
      <c r="A60" s="51" t="str">
        <f t="shared" si="4"/>
        <v/>
      </c>
      <c r="B60" s="26"/>
      <c r="C60" s="30"/>
      <c r="D60" s="52" t="str">
        <f t="shared" si="5"/>
        <v/>
      </c>
      <c r="E60" s="53"/>
      <c r="F60" s="30"/>
      <c r="G60" s="54"/>
      <c r="H60" s="53"/>
      <c r="I60" s="53"/>
      <c r="J60" s="53"/>
      <c r="K60" s="55" t="str">
        <f t="shared" si="6"/>
        <v/>
      </c>
      <c r="L60" s="56" t="str">
        <f t="shared" si="7"/>
        <v/>
      </c>
      <c r="M60" s="41"/>
      <c r="N60" s="30"/>
      <c r="O60" s="42"/>
    </row>
    <row r="61" spans="1:15" x14ac:dyDescent="0.25">
      <c r="A61" s="51" t="str">
        <f t="shared" si="4"/>
        <v/>
      </c>
      <c r="B61" s="26"/>
      <c r="C61" s="30"/>
      <c r="D61" s="52" t="str">
        <f t="shared" si="5"/>
        <v/>
      </c>
      <c r="E61" s="53"/>
      <c r="F61" s="30"/>
      <c r="G61" s="54"/>
      <c r="H61" s="53"/>
      <c r="I61" s="53"/>
      <c r="J61" s="53"/>
      <c r="K61" s="55" t="str">
        <f t="shared" si="6"/>
        <v/>
      </c>
      <c r="L61" s="56" t="str">
        <f t="shared" si="7"/>
        <v/>
      </c>
      <c r="M61" s="41"/>
      <c r="N61" s="30"/>
      <c r="O61" s="42"/>
    </row>
    <row r="62" spans="1:15" x14ac:dyDescent="0.25">
      <c r="A62" s="51" t="str">
        <f t="shared" si="4"/>
        <v/>
      </c>
      <c r="B62" s="26"/>
      <c r="C62" s="30"/>
      <c r="D62" s="52" t="str">
        <f t="shared" si="5"/>
        <v/>
      </c>
      <c r="E62" s="53"/>
      <c r="F62" s="30"/>
      <c r="G62" s="54"/>
      <c r="H62" s="53"/>
      <c r="I62" s="53"/>
      <c r="J62" s="53"/>
      <c r="K62" s="55" t="str">
        <f t="shared" si="6"/>
        <v/>
      </c>
      <c r="L62" s="56" t="str">
        <f t="shared" si="7"/>
        <v/>
      </c>
      <c r="M62" s="41"/>
      <c r="N62" s="30"/>
      <c r="O62" s="42"/>
    </row>
    <row r="63" spans="1:15" x14ac:dyDescent="0.25">
      <c r="A63" s="51" t="str">
        <f t="shared" si="4"/>
        <v/>
      </c>
      <c r="B63" s="26"/>
      <c r="C63" s="30"/>
      <c r="D63" s="52" t="str">
        <f t="shared" si="5"/>
        <v/>
      </c>
      <c r="E63" s="53"/>
      <c r="F63" s="30"/>
      <c r="G63" s="54"/>
      <c r="H63" s="53"/>
      <c r="I63" s="53"/>
      <c r="J63" s="53"/>
      <c r="K63" s="55" t="str">
        <f t="shared" si="6"/>
        <v/>
      </c>
      <c r="L63" s="56" t="str">
        <f t="shared" si="7"/>
        <v/>
      </c>
      <c r="M63" s="41"/>
      <c r="N63" s="30"/>
      <c r="O63" s="42"/>
    </row>
    <row r="64" spans="1:15" x14ac:dyDescent="0.25">
      <c r="A64" s="51" t="str">
        <f t="shared" si="4"/>
        <v/>
      </c>
      <c r="B64" s="26"/>
      <c r="C64" s="30"/>
      <c r="D64" s="52" t="str">
        <f t="shared" si="5"/>
        <v/>
      </c>
      <c r="E64" s="53"/>
      <c r="F64" s="30"/>
      <c r="G64" s="54"/>
      <c r="H64" s="53"/>
      <c r="I64" s="53"/>
      <c r="J64" s="53"/>
      <c r="K64" s="55" t="str">
        <f t="shared" si="6"/>
        <v/>
      </c>
      <c r="L64" s="56" t="str">
        <f t="shared" si="7"/>
        <v/>
      </c>
      <c r="M64" s="41"/>
      <c r="N64" s="30"/>
      <c r="O64" s="42"/>
    </row>
    <row r="65" spans="1:15" x14ac:dyDescent="0.25">
      <c r="A65" s="51" t="str">
        <f t="shared" si="4"/>
        <v/>
      </c>
      <c r="B65" s="26"/>
      <c r="C65" s="30"/>
      <c r="D65" s="52" t="str">
        <f t="shared" si="5"/>
        <v/>
      </c>
      <c r="E65" s="53"/>
      <c r="F65" s="30"/>
      <c r="G65" s="54"/>
      <c r="H65" s="53"/>
      <c r="I65" s="53"/>
      <c r="J65" s="53"/>
      <c r="K65" s="55" t="str">
        <f t="shared" si="6"/>
        <v/>
      </c>
      <c r="L65" s="56" t="str">
        <f t="shared" si="7"/>
        <v/>
      </c>
      <c r="M65" s="41"/>
      <c r="N65" s="30"/>
      <c r="O65" s="42"/>
    </row>
    <row r="66" spans="1:15" x14ac:dyDescent="0.25">
      <c r="A66" s="51" t="str">
        <f t="shared" si="4"/>
        <v/>
      </c>
      <c r="B66" s="26"/>
      <c r="C66" s="30"/>
      <c r="D66" s="52" t="str">
        <f t="shared" si="5"/>
        <v/>
      </c>
      <c r="E66" s="53"/>
      <c r="F66" s="30"/>
      <c r="G66" s="54"/>
      <c r="H66" s="53"/>
      <c r="I66" s="53"/>
      <c r="J66" s="53"/>
      <c r="K66" s="55" t="str">
        <f t="shared" si="6"/>
        <v/>
      </c>
      <c r="L66" s="56" t="str">
        <f t="shared" si="7"/>
        <v/>
      </c>
      <c r="M66" s="41"/>
      <c r="N66" s="30"/>
      <c r="O66" s="42"/>
    </row>
    <row r="67" spans="1:15" x14ac:dyDescent="0.25">
      <c r="A67" s="51" t="str">
        <f t="shared" si="4"/>
        <v/>
      </c>
      <c r="B67" s="26"/>
      <c r="C67" s="30"/>
      <c r="D67" s="52" t="str">
        <f t="shared" si="5"/>
        <v/>
      </c>
      <c r="E67" s="53"/>
      <c r="F67" s="30"/>
      <c r="G67" s="54"/>
      <c r="H67" s="53"/>
      <c r="I67" s="53"/>
      <c r="J67" s="53"/>
      <c r="K67" s="55" t="str">
        <f t="shared" si="6"/>
        <v/>
      </c>
      <c r="L67" s="56" t="str">
        <f t="shared" si="7"/>
        <v/>
      </c>
      <c r="M67" s="41"/>
      <c r="N67" s="30"/>
      <c r="O67" s="42"/>
    </row>
    <row r="68" spans="1:15" x14ac:dyDescent="0.25">
      <c r="A68" s="51" t="str">
        <f t="shared" ref="A68:A99" si="8">IF($C68="","",ROW()-3)</f>
        <v/>
      </c>
      <c r="B68" s="26"/>
      <c r="C68" s="30"/>
      <c r="D68" s="52" t="str">
        <f t="shared" ref="D68:D99" si="9">IFERROR(INDEX(ParcMarque,MATCH($C68,ParcImmat,0))&amp;" "&amp;INDEX(ParcModele,MATCH($C68,ParcImmat,0)),"")</f>
        <v/>
      </c>
      <c r="E68" s="53"/>
      <c r="F68" s="30"/>
      <c r="G68" s="54"/>
      <c r="H68" s="53"/>
      <c r="I68" s="53"/>
      <c r="J68" s="53"/>
      <c r="K68" s="55" t="str">
        <f t="shared" ref="K68:K99" si="10">IF($H68="","",(($H68-N($I68)-N($J68))/$H68))</f>
        <v/>
      </c>
      <c r="L68" s="56" t="str">
        <f t="shared" ref="L68:L99" si="11">IF($H68="","",IF(N($J68)&gt;0,"Non conforme",IF(N($I68)&gt;0,"Réserves","Conforme")))</f>
        <v/>
      </c>
      <c r="M68" s="41"/>
      <c r="N68" s="30"/>
      <c r="O68" s="42"/>
    </row>
    <row r="69" spans="1:15" x14ac:dyDescent="0.25">
      <c r="A69" s="51" t="str">
        <f t="shared" si="8"/>
        <v/>
      </c>
      <c r="B69" s="26"/>
      <c r="C69" s="30"/>
      <c r="D69" s="52" t="str">
        <f t="shared" si="9"/>
        <v/>
      </c>
      <c r="E69" s="53"/>
      <c r="F69" s="30"/>
      <c r="G69" s="54"/>
      <c r="H69" s="53"/>
      <c r="I69" s="53"/>
      <c r="J69" s="53"/>
      <c r="K69" s="55" t="str">
        <f t="shared" si="10"/>
        <v/>
      </c>
      <c r="L69" s="56" t="str">
        <f t="shared" si="11"/>
        <v/>
      </c>
      <c r="M69" s="41"/>
      <c r="N69" s="30"/>
      <c r="O69" s="42"/>
    </row>
    <row r="70" spans="1:15" x14ac:dyDescent="0.25">
      <c r="A70" s="51" t="str">
        <f t="shared" si="8"/>
        <v/>
      </c>
      <c r="B70" s="26"/>
      <c r="C70" s="30"/>
      <c r="D70" s="52" t="str">
        <f t="shared" si="9"/>
        <v/>
      </c>
      <c r="E70" s="53"/>
      <c r="F70" s="30"/>
      <c r="G70" s="54"/>
      <c r="H70" s="53"/>
      <c r="I70" s="53"/>
      <c r="J70" s="53"/>
      <c r="K70" s="55" t="str">
        <f t="shared" si="10"/>
        <v/>
      </c>
      <c r="L70" s="56" t="str">
        <f t="shared" si="11"/>
        <v/>
      </c>
      <c r="M70" s="41"/>
      <c r="N70" s="30"/>
      <c r="O70" s="42"/>
    </row>
    <row r="71" spans="1:15" x14ac:dyDescent="0.25">
      <c r="A71" s="51" t="str">
        <f t="shared" si="8"/>
        <v/>
      </c>
      <c r="B71" s="26"/>
      <c r="C71" s="30"/>
      <c r="D71" s="52" t="str">
        <f t="shared" si="9"/>
        <v/>
      </c>
      <c r="E71" s="53"/>
      <c r="F71" s="30"/>
      <c r="G71" s="54"/>
      <c r="H71" s="53"/>
      <c r="I71" s="53"/>
      <c r="J71" s="53"/>
      <c r="K71" s="55" t="str">
        <f t="shared" si="10"/>
        <v/>
      </c>
      <c r="L71" s="56" t="str">
        <f t="shared" si="11"/>
        <v/>
      </c>
      <c r="M71" s="41"/>
      <c r="N71" s="30"/>
      <c r="O71" s="42"/>
    </row>
    <row r="72" spans="1:15" x14ac:dyDescent="0.25">
      <c r="A72" s="51" t="str">
        <f t="shared" si="8"/>
        <v/>
      </c>
      <c r="B72" s="26"/>
      <c r="C72" s="30"/>
      <c r="D72" s="52" t="str">
        <f t="shared" si="9"/>
        <v/>
      </c>
      <c r="E72" s="53"/>
      <c r="F72" s="30"/>
      <c r="G72" s="54"/>
      <c r="H72" s="53"/>
      <c r="I72" s="53"/>
      <c r="J72" s="53"/>
      <c r="K72" s="55" t="str">
        <f t="shared" si="10"/>
        <v/>
      </c>
      <c r="L72" s="56" t="str">
        <f t="shared" si="11"/>
        <v/>
      </c>
      <c r="M72" s="41"/>
      <c r="N72" s="30"/>
      <c r="O72" s="42"/>
    </row>
    <row r="73" spans="1:15" x14ac:dyDescent="0.25">
      <c r="A73" s="51" t="str">
        <f t="shared" si="8"/>
        <v/>
      </c>
      <c r="B73" s="26"/>
      <c r="C73" s="30"/>
      <c r="D73" s="52" t="str">
        <f t="shared" si="9"/>
        <v/>
      </c>
      <c r="E73" s="53"/>
      <c r="F73" s="30"/>
      <c r="G73" s="54"/>
      <c r="H73" s="53"/>
      <c r="I73" s="53"/>
      <c r="J73" s="53"/>
      <c r="K73" s="55" t="str">
        <f t="shared" si="10"/>
        <v/>
      </c>
      <c r="L73" s="56" t="str">
        <f t="shared" si="11"/>
        <v/>
      </c>
      <c r="M73" s="41"/>
      <c r="N73" s="30"/>
      <c r="O73" s="42"/>
    </row>
    <row r="74" spans="1:15" x14ac:dyDescent="0.25">
      <c r="A74" s="51" t="str">
        <f t="shared" si="8"/>
        <v/>
      </c>
      <c r="B74" s="26"/>
      <c r="C74" s="30"/>
      <c r="D74" s="52" t="str">
        <f t="shared" si="9"/>
        <v/>
      </c>
      <c r="E74" s="53"/>
      <c r="F74" s="30"/>
      <c r="G74" s="54"/>
      <c r="H74" s="53"/>
      <c r="I74" s="53"/>
      <c r="J74" s="53"/>
      <c r="K74" s="55" t="str">
        <f t="shared" si="10"/>
        <v/>
      </c>
      <c r="L74" s="56" t="str">
        <f t="shared" si="11"/>
        <v/>
      </c>
      <c r="M74" s="41"/>
      <c r="N74" s="30"/>
      <c r="O74" s="42"/>
    </row>
    <row r="75" spans="1:15" x14ac:dyDescent="0.25">
      <c r="A75" s="51" t="str">
        <f t="shared" si="8"/>
        <v/>
      </c>
      <c r="B75" s="26"/>
      <c r="C75" s="30"/>
      <c r="D75" s="52" t="str">
        <f t="shared" si="9"/>
        <v/>
      </c>
      <c r="E75" s="53"/>
      <c r="F75" s="30"/>
      <c r="G75" s="54"/>
      <c r="H75" s="53"/>
      <c r="I75" s="53"/>
      <c r="J75" s="53"/>
      <c r="K75" s="55" t="str">
        <f t="shared" si="10"/>
        <v/>
      </c>
      <c r="L75" s="56" t="str">
        <f t="shared" si="11"/>
        <v/>
      </c>
      <c r="M75" s="41"/>
      <c r="N75" s="30"/>
      <c r="O75" s="42"/>
    </row>
    <row r="76" spans="1:15" x14ac:dyDescent="0.25">
      <c r="A76" s="51" t="str">
        <f t="shared" si="8"/>
        <v/>
      </c>
      <c r="B76" s="26"/>
      <c r="C76" s="30"/>
      <c r="D76" s="52" t="str">
        <f t="shared" si="9"/>
        <v/>
      </c>
      <c r="E76" s="53"/>
      <c r="F76" s="30"/>
      <c r="G76" s="54"/>
      <c r="H76" s="53"/>
      <c r="I76" s="53"/>
      <c r="J76" s="53"/>
      <c r="K76" s="55" t="str">
        <f t="shared" si="10"/>
        <v/>
      </c>
      <c r="L76" s="56" t="str">
        <f t="shared" si="11"/>
        <v/>
      </c>
      <c r="M76" s="41"/>
      <c r="N76" s="30"/>
      <c r="O76" s="42"/>
    </row>
    <row r="77" spans="1:15" x14ac:dyDescent="0.25">
      <c r="A77" s="51" t="str">
        <f t="shared" si="8"/>
        <v/>
      </c>
      <c r="B77" s="26"/>
      <c r="C77" s="30"/>
      <c r="D77" s="52" t="str">
        <f t="shared" si="9"/>
        <v/>
      </c>
      <c r="E77" s="53"/>
      <c r="F77" s="30"/>
      <c r="G77" s="54"/>
      <c r="H77" s="53"/>
      <c r="I77" s="53"/>
      <c r="J77" s="53"/>
      <c r="K77" s="55" t="str">
        <f t="shared" si="10"/>
        <v/>
      </c>
      <c r="L77" s="56" t="str">
        <f t="shared" si="11"/>
        <v/>
      </c>
      <c r="M77" s="41"/>
      <c r="N77" s="30"/>
      <c r="O77" s="42"/>
    </row>
    <row r="78" spans="1:15" x14ac:dyDescent="0.25">
      <c r="A78" s="51" t="str">
        <f t="shared" si="8"/>
        <v/>
      </c>
      <c r="B78" s="26"/>
      <c r="C78" s="30"/>
      <c r="D78" s="52" t="str">
        <f t="shared" si="9"/>
        <v/>
      </c>
      <c r="E78" s="53"/>
      <c r="F78" s="30"/>
      <c r="G78" s="54"/>
      <c r="H78" s="53"/>
      <c r="I78" s="53"/>
      <c r="J78" s="53"/>
      <c r="K78" s="55" t="str">
        <f t="shared" si="10"/>
        <v/>
      </c>
      <c r="L78" s="56" t="str">
        <f t="shared" si="11"/>
        <v/>
      </c>
      <c r="M78" s="41"/>
      <c r="N78" s="30"/>
      <c r="O78" s="42"/>
    </row>
    <row r="79" spans="1:15" x14ac:dyDescent="0.25">
      <c r="A79" s="51" t="str">
        <f t="shared" si="8"/>
        <v/>
      </c>
      <c r="B79" s="26"/>
      <c r="C79" s="30"/>
      <c r="D79" s="52" t="str">
        <f t="shared" si="9"/>
        <v/>
      </c>
      <c r="E79" s="53"/>
      <c r="F79" s="30"/>
      <c r="G79" s="54"/>
      <c r="H79" s="53"/>
      <c r="I79" s="53"/>
      <c r="J79" s="53"/>
      <c r="K79" s="55" t="str">
        <f t="shared" si="10"/>
        <v/>
      </c>
      <c r="L79" s="56" t="str">
        <f t="shared" si="11"/>
        <v/>
      </c>
      <c r="M79" s="41"/>
      <c r="N79" s="30"/>
      <c r="O79" s="42"/>
    </row>
    <row r="80" spans="1:15" x14ac:dyDescent="0.25">
      <c r="A80" s="51" t="str">
        <f t="shared" si="8"/>
        <v/>
      </c>
      <c r="B80" s="26"/>
      <c r="C80" s="30"/>
      <c r="D80" s="52" t="str">
        <f t="shared" si="9"/>
        <v/>
      </c>
      <c r="E80" s="53"/>
      <c r="F80" s="30"/>
      <c r="G80" s="54"/>
      <c r="H80" s="53"/>
      <c r="I80" s="53"/>
      <c r="J80" s="53"/>
      <c r="K80" s="55" t="str">
        <f t="shared" si="10"/>
        <v/>
      </c>
      <c r="L80" s="56" t="str">
        <f t="shared" si="11"/>
        <v/>
      </c>
      <c r="M80" s="41"/>
      <c r="N80" s="30"/>
      <c r="O80" s="42"/>
    </row>
    <row r="81" spans="1:15" x14ac:dyDescent="0.25">
      <c r="A81" s="51" t="str">
        <f t="shared" si="8"/>
        <v/>
      </c>
      <c r="B81" s="26"/>
      <c r="C81" s="30"/>
      <c r="D81" s="52" t="str">
        <f t="shared" si="9"/>
        <v/>
      </c>
      <c r="E81" s="53"/>
      <c r="F81" s="30"/>
      <c r="G81" s="54"/>
      <c r="H81" s="53"/>
      <c r="I81" s="53"/>
      <c r="J81" s="53"/>
      <c r="K81" s="55" t="str">
        <f t="shared" si="10"/>
        <v/>
      </c>
      <c r="L81" s="56" t="str">
        <f t="shared" si="11"/>
        <v/>
      </c>
      <c r="M81" s="41"/>
      <c r="N81" s="30"/>
      <c r="O81" s="42"/>
    </row>
    <row r="82" spans="1:15" x14ac:dyDescent="0.25">
      <c r="A82" s="51" t="str">
        <f t="shared" si="8"/>
        <v/>
      </c>
      <c r="B82" s="26"/>
      <c r="C82" s="30"/>
      <c r="D82" s="52" t="str">
        <f t="shared" si="9"/>
        <v/>
      </c>
      <c r="E82" s="53"/>
      <c r="F82" s="30"/>
      <c r="G82" s="54"/>
      <c r="H82" s="53"/>
      <c r="I82" s="53"/>
      <c r="J82" s="53"/>
      <c r="K82" s="55" t="str">
        <f t="shared" si="10"/>
        <v/>
      </c>
      <c r="L82" s="56" t="str">
        <f t="shared" si="11"/>
        <v/>
      </c>
      <c r="M82" s="41"/>
      <c r="N82" s="30"/>
      <c r="O82" s="42"/>
    </row>
    <row r="83" spans="1:15" x14ac:dyDescent="0.25">
      <c r="A83" s="51" t="str">
        <f t="shared" si="8"/>
        <v/>
      </c>
      <c r="B83" s="26"/>
      <c r="C83" s="30"/>
      <c r="D83" s="52" t="str">
        <f t="shared" si="9"/>
        <v/>
      </c>
      <c r="E83" s="53"/>
      <c r="F83" s="30"/>
      <c r="G83" s="54"/>
      <c r="H83" s="53"/>
      <c r="I83" s="53"/>
      <c r="J83" s="53"/>
      <c r="K83" s="55" t="str">
        <f t="shared" si="10"/>
        <v/>
      </c>
      <c r="L83" s="56" t="str">
        <f t="shared" si="11"/>
        <v/>
      </c>
      <c r="M83" s="41"/>
      <c r="N83" s="30"/>
      <c r="O83" s="42"/>
    </row>
    <row r="84" spans="1:15" x14ac:dyDescent="0.25">
      <c r="A84" s="51" t="str">
        <f t="shared" si="8"/>
        <v/>
      </c>
      <c r="B84" s="26"/>
      <c r="C84" s="30"/>
      <c r="D84" s="52" t="str">
        <f t="shared" si="9"/>
        <v/>
      </c>
      <c r="E84" s="53"/>
      <c r="F84" s="30"/>
      <c r="G84" s="54"/>
      <c r="H84" s="53"/>
      <c r="I84" s="53"/>
      <c r="J84" s="53"/>
      <c r="K84" s="55" t="str">
        <f t="shared" si="10"/>
        <v/>
      </c>
      <c r="L84" s="56" t="str">
        <f t="shared" si="11"/>
        <v/>
      </c>
      <c r="M84" s="41"/>
      <c r="N84" s="30"/>
      <c r="O84" s="42"/>
    </row>
    <row r="85" spans="1:15" x14ac:dyDescent="0.25">
      <c r="A85" s="51" t="str">
        <f t="shared" si="8"/>
        <v/>
      </c>
      <c r="B85" s="26"/>
      <c r="C85" s="30"/>
      <c r="D85" s="52" t="str">
        <f t="shared" si="9"/>
        <v/>
      </c>
      <c r="E85" s="53"/>
      <c r="F85" s="30"/>
      <c r="G85" s="54"/>
      <c r="H85" s="53"/>
      <c r="I85" s="53"/>
      <c r="J85" s="53"/>
      <c r="K85" s="55" t="str">
        <f t="shared" si="10"/>
        <v/>
      </c>
      <c r="L85" s="56" t="str">
        <f t="shared" si="11"/>
        <v/>
      </c>
      <c r="M85" s="41"/>
      <c r="N85" s="30"/>
      <c r="O85" s="42"/>
    </row>
    <row r="86" spans="1:15" x14ac:dyDescent="0.25">
      <c r="A86" s="51" t="str">
        <f t="shared" si="8"/>
        <v/>
      </c>
      <c r="B86" s="26"/>
      <c r="C86" s="30"/>
      <c r="D86" s="52" t="str">
        <f t="shared" si="9"/>
        <v/>
      </c>
      <c r="E86" s="53"/>
      <c r="F86" s="30"/>
      <c r="G86" s="54"/>
      <c r="H86" s="53"/>
      <c r="I86" s="53"/>
      <c r="J86" s="53"/>
      <c r="K86" s="55" t="str">
        <f t="shared" si="10"/>
        <v/>
      </c>
      <c r="L86" s="56" t="str">
        <f t="shared" si="11"/>
        <v/>
      </c>
      <c r="M86" s="41"/>
      <c r="N86" s="30"/>
      <c r="O86" s="42"/>
    </row>
    <row r="87" spans="1:15" x14ac:dyDescent="0.25">
      <c r="A87" s="51" t="str">
        <f t="shared" si="8"/>
        <v/>
      </c>
      <c r="B87" s="26"/>
      <c r="C87" s="30"/>
      <c r="D87" s="52" t="str">
        <f t="shared" si="9"/>
        <v/>
      </c>
      <c r="E87" s="53"/>
      <c r="F87" s="30"/>
      <c r="G87" s="54"/>
      <c r="H87" s="53"/>
      <c r="I87" s="53"/>
      <c r="J87" s="53"/>
      <c r="K87" s="55" t="str">
        <f t="shared" si="10"/>
        <v/>
      </c>
      <c r="L87" s="56" t="str">
        <f t="shared" si="11"/>
        <v/>
      </c>
      <c r="M87" s="41"/>
      <c r="N87" s="30"/>
      <c r="O87" s="42"/>
    </row>
    <row r="88" spans="1:15" x14ac:dyDescent="0.25">
      <c r="A88" s="51" t="str">
        <f t="shared" si="8"/>
        <v/>
      </c>
      <c r="B88" s="26"/>
      <c r="C88" s="30"/>
      <c r="D88" s="52" t="str">
        <f t="shared" si="9"/>
        <v/>
      </c>
      <c r="E88" s="53"/>
      <c r="F88" s="30"/>
      <c r="G88" s="54"/>
      <c r="H88" s="53"/>
      <c r="I88" s="53"/>
      <c r="J88" s="53"/>
      <c r="K88" s="55" t="str">
        <f t="shared" si="10"/>
        <v/>
      </c>
      <c r="L88" s="56" t="str">
        <f t="shared" si="11"/>
        <v/>
      </c>
      <c r="M88" s="41"/>
      <c r="N88" s="30"/>
      <c r="O88" s="42"/>
    </row>
    <row r="89" spans="1:15" x14ac:dyDescent="0.25">
      <c r="A89" s="51" t="str">
        <f t="shared" si="8"/>
        <v/>
      </c>
      <c r="B89" s="26"/>
      <c r="C89" s="30"/>
      <c r="D89" s="52" t="str">
        <f t="shared" si="9"/>
        <v/>
      </c>
      <c r="E89" s="53"/>
      <c r="F89" s="30"/>
      <c r="G89" s="54"/>
      <c r="H89" s="53"/>
      <c r="I89" s="53"/>
      <c r="J89" s="53"/>
      <c r="K89" s="55" t="str">
        <f t="shared" si="10"/>
        <v/>
      </c>
      <c r="L89" s="56" t="str">
        <f t="shared" si="11"/>
        <v/>
      </c>
      <c r="M89" s="41"/>
      <c r="N89" s="30"/>
      <c r="O89" s="42"/>
    </row>
    <row r="90" spans="1:15" x14ac:dyDescent="0.25">
      <c r="A90" s="51" t="str">
        <f t="shared" si="8"/>
        <v/>
      </c>
      <c r="B90" s="26"/>
      <c r="C90" s="30"/>
      <c r="D90" s="52" t="str">
        <f t="shared" si="9"/>
        <v/>
      </c>
      <c r="E90" s="53"/>
      <c r="F90" s="30"/>
      <c r="G90" s="54"/>
      <c r="H90" s="53"/>
      <c r="I90" s="53"/>
      <c r="J90" s="53"/>
      <c r="K90" s="55" t="str">
        <f t="shared" si="10"/>
        <v/>
      </c>
      <c r="L90" s="56" t="str">
        <f t="shared" si="11"/>
        <v/>
      </c>
      <c r="M90" s="41"/>
      <c r="N90" s="30"/>
      <c r="O90" s="42"/>
    </row>
    <row r="91" spans="1:15" x14ac:dyDescent="0.25">
      <c r="A91" s="51" t="str">
        <f t="shared" si="8"/>
        <v/>
      </c>
      <c r="B91" s="26"/>
      <c r="C91" s="30"/>
      <c r="D91" s="52" t="str">
        <f t="shared" si="9"/>
        <v/>
      </c>
      <c r="E91" s="53"/>
      <c r="F91" s="30"/>
      <c r="G91" s="54"/>
      <c r="H91" s="53"/>
      <c r="I91" s="53"/>
      <c r="J91" s="53"/>
      <c r="K91" s="55" t="str">
        <f t="shared" si="10"/>
        <v/>
      </c>
      <c r="L91" s="56" t="str">
        <f t="shared" si="11"/>
        <v/>
      </c>
      <c r="M91" s="41"/>
      <c r="N91" s="30"/>
      <c r="O91" s="42"/>
    </row>
    <row r="92" spans="1:15" x14ac:dyDescent="0.25">
      <c r="A92" s="51" t="str">
        <f t="shared" si="8"/>
        <v/>
      </c>
      <c r="B92" s="26"/>
      <c r="C92" s="30"/>
      <c r="D92" s="52" t="str">
        <f t="shared" si="9"/>
        <v/>
      </c>
      <c r="E92" s="53"/>
      <c r="F92" s="30"/>
      <c r="G92" s="54"/>
      <c r="H92" s="53"/>
      <c r="I92" s="53"/>
      <c r="J92" s="53"/>
      <c r="K92" s="55" t="str">
        <f t="shared" si="10"/>
        <v/>
      </c>
      <c r="L92" s="56" t="str">
        <f t="shared" si="11"/>
        <v/>
      </c>
      <c r="M92" s="41"/>
      <c r="N92" s="30"/>
      <c r="O92" s="42"/>
    </row>
    <row r="93" spans="1:15" x14ac:dyDescent="0.25">
      <c r="A93" s="51" t="str">
        <f t="shared" si="8"/>
        <v/>
      </c>
      <c r="B93" s="26"/>
      <c r="C93" s="30"/>
      <c r="D93" s="52" t="str">
        <f t="shared" si="9"/>
        <v/>
      </c>
      <c r="E93" s="53"/>
      <c r="F93" s="30"/>
      <c r="G93" s="54"/>
      <c r="H93" s="53"/>
      <c r="I93" s="53"/>
      <c r="J93" s="53"/>
      <c r="K93" s="55" t="str">
        <f t="shared" si="10"/>
        <v/>
      </c>
      <c r="L93" s="56" t="str">
        <f t="shared" si="11"/>
        <v/>
      </c>
      <c r="M93" s="41"/>
      <c r="N93" s="30"/>
      <c r="O93" s="42"/>
    </row>
    <row r="94" spans="1:15" x14ac:dyDescent="0.25">
      <c r="A94" s="51" t="str">
        <f t="shared" si="8"/>
        <v/>
      </c>
      <c r="B94" s="26"/>
      <c r="C94" s="30"/>
      <c r="D94" s="52" t="str">
        <f t="shared" si="9"/>
        <v/>
      </c>
      <c r="E94" s="53"/>
      <c r="F94" s="30"/>
      <c r="G94" s="54"/>
      <c r="H94" s="53"/>
      <c r="I94" s="53"/>
      <c r="J94" s="53"/>
      <c r="K94" s="55" t="str">
        <f t="shared" si="10"/>
        <v/>
      </c>
      <c r="L94" s="56" t="str">
        <f t="shared" si="11"/>
        <v/>
      </c>
      <c r="M94" s="41"/>
      <c r="N94" s="30"/>
      <c r="O94" s="42"/>
    </row>
    <row r="95" spans="1:15" x14ac:dyDescent="0.25">
      <c r="A95" s="51" t="str">
        <f t="shared" si="8"/>
        <v/>
      </c>
      <c r="B95" s="26"/>
      <c r="C95" s="30"/>
      <c r="D95" s="52" t="str">
        <f t="shared" si="9"/>
        <v/>
      </c>
      <c r="E95" s="53"/>
      <c r="F95" s="30"/>
      <c r="G95" s="54"/>
      <c r="H95" s="53"/>
      <c r="I95" s="53"/>
      <c r="J95" s="53"/>
      <c r="K95" s="55" t="str">
        <f t="shared" si="10"/>
        <v/>
      </c>
      <c r="L95" s="56" t="str">
        <f t="shared" si="11"/>
        <v/>
      </c>
      <c r="M95" s="41"/>
      <c r="N95" s="30"/>
      <c r="O95" s="42"/>
    </row>
    <row r="96" spans="1:15" x14ac:dyDescent="0.25">
      <c r="A96" s="51" t="str">
        <f t="shared" si="8"/>
        <v/>
      </c>
      <c r="B96" s="26"/>
      <c r="C96" s="30"/>
      <c r="D96" s="52" t="str">
        <f t="shared" si="9"/>
        <v/>
      </c>
      <c r="E96" s="53"/>
      <c r="F96" s="30"/>
      <c r="G96" s="54"/>
      <c r="H96" s="53"/>
      <c r="I96" s="53"/>
      <c r="J96" s="53"/>
      <c r="K96" s="55" t="str">
        <f t="shared" si="10"/>
        <v/>
      </c>
      <c r="L96" s="56" t="str">
        <f t="shared" si="11"/>
        <v/>
      </c>
      <c r="M96" s="41"/>
      <c r="N96" s="30"/>
      <c r="O96" s="42"/>
    </row>
    <row r="97" spans="1:15" x14ac:dyDescent="0.25">
      <c r="A97" s="51" t="str">
        <f t="shared" si="8"/>
        <v/>
      </c>
      <c r="B97" s="26"/>
      <c r="C97" s="30"/>
      <c r="D97" s="52" t="str">
        <f t="shared" si="9"/>
        <v/>
      </c>
      <c r="E97" s="53"/>
      <c r="F97" s="30"/>
      <c r="G97" s="54"/>
      <c r="H97" s="53"/>
      <c r="I97" s="53"/>
      <c r="J97" s="53"/>
      <c r="K97" s="55" t="str">
        <f t="shared" si="10"/>
        <v/>
      </c>
      <c r="L97" s="56" t="str">
        <f t="shared" si="11"/>
        <v/>
      </c>
      <c r="M97" s="41"/>
      <c r="N97" s="30"/>
      <c r="O97" s="42"/>
    </row>
    <row r="98" spans="1:15" x14ac:dyDescent="0.25">
      <c r="A98" s="51" t="str">
        <f t="shared" si="8"/>
        <v/>
      </c>
      <c r="B98" s="26"/>
      <c r="C98" s="30"/>
      <c r="D98" s="52" t="str">
        <f t="shared" si="9"/>
        <v/>
      </c>
      <c r="E98" s="53"/>
      <c r="F98" s="30"/>
      <c r="G98" s="54"/>
      <c r="H98" s="53"/>
      <c r="I98" s="53"/>
      <c r="J98" s="53"/>
      <c r="K98" s="55" t="str">
        <f t="shared" si="10"/>
        <v/>
      </c>
      <c r="L98" s="56" t="str">
        <f t="shared" si="11"/>
        <v/>
      </c>
      <c r="M98" s="41"/>
      <c r="N98" s="30"/>
      <c r="O98" s="42"/>
    </row>
    <row r="99" spans="1:15" x14ac:dyDescent="0.25">
      <c r="A99" s="51" t="str">
        <f t="shared" si="8"/>
        <v/>
      </c>
      <c r="B99" s="26"/>
      <c r="C99" s="30"/>
      <c r="D99" s="52" t="str">
        <f t="shared" si="9"/>
        <v/>
      </c>
      <c r="E99" s="53"/>
      <c r="F99" s="30"/>
      <c r="G99" s="54"/>
      <c r="H99" s="53"/>
      <c r="I99" s="53"/>
      <c r="J99" s="53"/>
      <c r="K99" s="55" t="str">
        <f t="shared" si="10"/>
        <v/>
      </c>
      <c r="L99" s="56" t="str">
        <f t="shared" si="11"/>
        <v/>
      </c>
      <c r="M99" s="41"/>
      <c r="N99" s="30"/>
      <c r="O99" s="42"/>
    </row>
    <row r="100" spans="1:15" x14ac:dyDescent="0.25">
      <c r="A100" s="51" t="str">
        <f t="shared" ref="A100:A131" si="12">IF($C100="","",ROW()-3)</f>
        <v/>
      </c>
      <c r="B100" s="26"/>
      <c r="C100" s="30"/>
      <c r="D100" s="52" t="str">
        <f t="shared" ref="D100:D131" si="13">IFERROR(INDEX(ParcMarque,MATCH($C100,ParcImmat,0))&amp;" "&amp;INDEX(ParcModele,MATCH($C100,ParcImmat,0)),"")</f>
        <v/>
      </c>
      <c r="E100" s="53"/>
      <c r="F100" s="30"/>
      <c r="G100" s="54"/>
      <c r="H100" s="53"/>
      <c r="I100" s="53"/>
      <c r="J100" s="53"/>
      <c r="K100" s="55" t="str">
        <f t="shared" ref="K100:K131" si="14">IF($H100="","",(($H100-N($I100)-N($J100))/$H100))</f>
        <v/>
      </c>
      <c r="L100" s="56" t="str">
        <f t="shared" ref="L100:L131" si="15">IF($H100="","",IF(N($J100)&gt;0,"Non conforme",IF(N($I100)&gt;0,"Réserves","Conforme")))</f>
        <v/>
      </c>
      <c r="M100" s="41"/>
      <c r="N100" s="30"/>
      <c r="O100" s="42"/>
    </row>
    <row r="101" spans="1:15" x14ac:dyDescent="0.25">
      <c r="A101" s="51" t="str">
        <f t="shared" si="12"/>
        <v/>
      </c>
      <c r="B101" s="26"/>
      <c r="C101" s="30"/>
      <c r="D101" s="52" t="str">
        <f t="shared" si="13"/>
        <v/>
      </c>
      <c r="E101" s="53"/>
      <c r="F101" s="30"/>
      <c r="G101" s="54"/>
      <c r="H101" s="53"/>
      <c r="I101" s="53"/>
      <c r="J101" s="53"/>
      <c r="K101" s="55" t="str">
        <f t="shared" si="14"/>
        <v/>
      </c>
      <c r="L101" s="56" t="str">
        <f t="shared" si="15"/>
        <v/>
      </c>
      <c r="M101" s="41"/>
      <c r="N101" s="30"/>
      <c r="O101" s="42"/>
    </row>
    <row r="102" spans="1:15" x14ac:dyDescent="0.25">
      <c r="A102" s="51" t="str">
        <f t="shared" si="12"/>
        <v/>
      </c>
      <c r="B102" s="26"/>
      <c r="C102" s="30"/>
      <c r="D102" s="52" t="str">
        <f t="shared" si="13"/>
        <v/>
      </c>
      <c r="E102" s="53"/>
      <c r="F102" s="30"/>
      <c r="G102" s="54"/>
      <c r="H102" s="53"/>
      <c r="I102" s="53"/>
      <c r="J102" s="53"/>
      <c r="K102" s="55" t="str">
        <f t="shared" si="14"/>
        <v/>
      </c>
      <c r="L102" s="56" t="str">
        <f t="shared" si="15"/>
        <v/>
      </c>
      <c r="M102" s="41"/>
      <c r="N102" s="30"/>
      <c r="O102" s="42"/>
    </row>
    <row r="103" spans="1:15" x14ac:dyDescent="0.25">
      <c r="A103" s="51" t="str">
        <f t="shared" si="12"/>
        <v/>
      </c>
      <c r="B103" s="26"/>
      <c r="C103" s="30"/>
      <c r="D103" s="52" t="str">
        <f t="shared" si="13"/>
        <v/>
      </c>
      <c r="E103" s="53"/>
      <c r="F103" s="30"/>
      <c r="G103" s="54"/>
      <c r="H103" s="53"/>
      <c r="I103" s="53"/>
      <c r="J103" s="53"/>
      <c r="K103" s="55" t="str">
        <f t="shared" si="14"/>
        <v/>
      </c>
      <c r="L103" s="56" t="str">
        <f t="shared" si="15"/>
        <v/>
      </c>
      <c r="M103" s="41"/>
      <c r="N103" s="30"/>
      <c r="O103" s="42"/>
    </row>
    <row r="104" spans="1:15" x14ac:dyDescent="0.25">
      <c r="A104" s="51" t="str">
        <f t="shared" si="12"/>
        <v/>
      </c>
      <c r="B104" s="26"/>
      <c r="C104" s="30"/>
      <c r="D104" s="52" t="str">
        <f t="shared" si="13"/>
        <v/>
      </c>
      <c r="E104" s="53"/>
      <c r="F104" s="30"/>
      <c r="G104" s="54"/>
      <c r="H104" s="53"/>
      <c r="I104" s="53"/>
      <c r="J104" s="53"/>
      <c r="K104" s="55" t="str">
        <f t="shared" si="14"/>
        <v/>
      </c>
      <c r="L104" s="56" t="str">
        <f t="shared" si="15"/>
        <v/>
      </c>
      <c r="M104" s="41"/>
      <c r="N104" s="30"/>
      <c r="O104" s="42"/>
    </row>
    <row r="105" spans="1:15" x14ac:dyDescent="0.25">
      <c r="A105" s="51" t="str">
        <f t="shared" si="12"/>
        <v/>
      </c>
      <c r="B105" s="26"/>
      <c r="C105" s="30"/>
      <c r="D105" s="52" t="str">
        <f t="shared" si="13"/>
        <v/>
      </c>
      <c r="E105" s="53"/>
      <c r="F105" s="30"/>
      <c r="G105" s="54"/>
      <c r="H105" s="53"/>
      <c r="I105" s="53"/>
      <c r="J105" s="53"/>
      <c r="K105" s="55" t="str">
        <f t="shared" si="14"/>
        <v/>
      </c>
      <c r="L105" s="56" t="str">
        <f t="shared" si="15"/>
        <v/>
      </c>
      <c r="M105" s="41"/>
      <c r="N105" s="30"/>
      <c r="O105" s="42"/>
    </row>
    <row r="106" spans="1:15" x14ac:dyDescent="0.25">
      <c r="A106" s="51" t="str">
        <f t="shared" si="12"/>
        <v/>
      </c>
      <c r="B106" s="26"/>
      <c r="C106" s="30"/>
      <c r="D106" s="52" t="str">
        <f t="shared" si="13"/>
        <v/>
      </c>
      <c r="E106" s="53"/>
      <c r="F106" s="30"/>
      <c r="G106" s="54"/>
      <c r="H106" s="53"/>
      <c r="I106" s="53"/>
      <c r="J106" s="53"/>
      <c r="K106" s="55" t="str">
        <f t="shared" si="14"/>
        <v/>
      </c>
      <c r="L106" s="56" t="str">
        <f t="shared" si="15"/>
        <v/>
      </c>
      <c r="M106" s="41"/>
      <c r="N106" s="30"/>
      <c r="O106" s="42"/>
    </row>
    <row r="107" spans="1:15" x14ac:dyDescent="0.25">
      <c r="A107" s="51" t="str">
        <f t="shared" si="12"/>
        <v/>
      </c>
      <c r="B107" s="26"/>
      <c r="C107" s="30"/>
      <c r="D107" s="52" t="str">
        <f t="shared" si="13"/>
        <v/>
      </c>
      <c r="E107" s="53"/>
      <c r="F107" s="30"/>
      <c r="G107" s="54"/>
      <c r="H107" s="53"/>
      <c r="I107" s="53"/>
      <c r="J107" s="53"/>
      <c r="K107" s="55" t="str">
        <f t="shared" si="14"/>
        <v/>
      </c>
      <c r="L107" s="56" t="str">
        <f t="shared" si="15"/>
        <v/>
      </c>
      <c r="M107" s="41"/>
      <c r="N107" s="30"/>
      <c r="O107" s="42"/>
    </row>
    <row r="108" spans="1:15" x14ac:dyDescent="0.25">
      <c r="A108" s="51" t="str">
        <f t="shared" si="12"/>
        <v/>
      </c>
      <c r="B108" s="26"/>
      <c r="C108" s="30"/>
      <c r="D108" s="52" t="str">
        <f t="shared" si="13"/>
        <v/>
      </c>
      <c r="E108" s="53"/>
      <c r="F108" s="30"/>
      <c r="G108" s="54"/>
      <c r="H108" s="53"/>
      <c r="I108" s="53"/>
      <c r="J108" s="53"/>
      <c r="K108" s="55" t="str">
        <f t="shared" si="14"/>
        <v/>
      </c>
      <c r="L108" s="56" t="str">
        <f t="shared" si="15"/>
        <v/>
      </c>
      <c r="M108" s="41"/>
      <c r="N108" s="30"/>
      <c r="O108" s="42"/>
    </row>
    <row r="109" spans="1:15" x14ac:dyDescent="0.25">
      <c r="A109" s="51" t="str">
        <f t="shared" si="12"/>
        <v/>
      </c>
      <c r="B109" s="26"/>
      <c r="C109" s="30"/>
      <c r="D109" s="52" t="str">
        <f t="shared" si="13"/>
        <v/>
      </c>
      <c r="E109" s="53"/>
      <c r="F109" s="30"/>
      <c r="G109" s="54"/>
      <c r="H109" s="53"/>
      <c r="I109" s="53"/>
      <c r="J109" s="53"/>
      <c r="K109" s="55" t="str">
        <f t="shared" si="14"/>
        <v/>
      </c>
      <c r="L109" s="56" t="str">
        <f t="shared" si="15"/>
        <v/>
      </c>
      <c r="M109" s="41"/>
      <c r="N109" s="30"/>
      <c r="O109" s="42"/>
    </row>
    <row r="110" spans="1:15" x14ac:dyDescent="0.25">
      <c r="A110" s="51" t="str">
        <f t="shared" si="12"/>
        <v/>
      </c>
      <c r="B110" s="26"/>
      <c r="C110" s="30"/>
      <c r="D110" s="52" t="str">
        <f t="shared" si="13"/>
        <v/>
      </c>
      <c r="E110" s="53"/>
      <c r="F110" s="30"/>
      <c r="G110" s="54"/>
      <c r="H110" s="53"/>
      <c r="I110" s="53"/>
      <c r="J110" s="53"/>
      <c r="K110" s="55" t="str">
        <f t="shared" si="14"/>
        <v/>
      </c>
      <c r="L110" s="56" t="str">
        <f t="shared" si="15"/>
        <v/>
      </c>
      <c r="M110" s="41"/>
      <c r="N110" s="30"/>
      <c r="O110" s="42"/>
    </row>
    <row r="111" spans="1:15" x14ac:dyDescent="0.25">
      <c r="A111" s="51" t="str">
        <f t="shared" si="12"/>
        <v/>
      </c>
      <c r="B111" s="26"/>
      <c r="C111" s="30"/>
      <c r="D111" s="52" t="str">
        <f t="shared" si="13"/>
        <v/>
      </c>
      <c r="E111" s="53"/>
      <c r="F111" s="30"/>
      <c r="G111" s="54"/>
      <c r="H111" s="53"/>
      <c r="I111" s="53"/>
      <c r="J111" s="53"/>
      <c r="K111" s="55" t="str">
        <f t="shared" si="14"/>
        <v/>
      </c>
      <c r="L111" s="56" t="str">
        <f t="shared" si="15"/>
        <v/>
      </c>
      <c r="M111" s="41"/>
      <c r="N111" s="30"/>
      <c r="O111" s="42"/>
    </row>
    <row r="112" spans="1:15" x14ac:dyDescent="0.25">
      <c r="A112" s="51" t="str">
        <f t="shared" si="12"/>
        <v/>
      </c>
      <c r="B112" s="26"/>
      <c r="C112" s="30"/>
      <c r="D112" s="52" t="str">
        <f t="shared" si="13"/>
        <v/>
      </c>
      <c r="E112" s="53"/>
      <c r="F112" s="30"/>
      <c r="G112" s="54"/>
      <c r="H112" s="53"/>
      <c r="I112" s="53"/>
      <c r="J112" s="53"/>
      <c r="K112" s="55" t="str">
        <f t="shared" si="14"/>
        <v/>
      </c>
      <c r="L112" s="56" t="str">
        <f t="shared" si="15"/>
        <v/>
      </c>
      <c r="M112" s="41"/>
      <c r="N112" s="30"/>
      <c r="O112" s="42"/>
    </row>
    <row r="113" spans="1:15" x14ac:dyDescent="0.25">
      <c r="A113" s="51" t="str">
        <f t="shared" si="12"/>
        <v/>
      </c>
      <c r="B113" s="26"/>
      <c r="C113" s="30"/>
      <c r="D113" s="52" t="str">
        <f t="shared" si="13"/>
        <v/>
      </c>
      <c r="E113" s="53"/>
      <c r="F113" s="30"/>
      <c r="G113" s="54"/>
      <c r="H113" s="53"/>
      <c r="I113" s="53"/>
      <c r="J113" s="53"/>
      <c r="K113" s="55" t="str">
        <f t="shared" si="14"/>
        <v/>
      </c>
      <c r="L113" s="56" t="str">
        <f t="shared" si="15"/>
        <v/>
      </c>
      <c r="M113" s="41"/>
      <c r="N113" s="30"/>
      <c r="O113" s="42"/>
    </row>
    <row r="114" spans="1:15" x14ac:dyDescent="0.25">
      <c r="A114" s="51" t="str">
        <f t="shared" si="12"/>
        <v/>
      </c>
      <c r="B114" s="26"/>
      <c r="C114" s="30"/>
      <c r="D114" s="52" t="str">
        <f t="shared" si="13"/>
        <v/>
      </c>
      <c r="E114" s="53"/>
      <c r="F114" s="30"/>
      <c r="G114" s="54"/>
      <c r="H114" s="53"/>
      <c r="I114" s="53"/>
      <c r="J114" s="53"/>
      <c r="K114" s="55" t="str">
        <f t="shared" si="14"/>
        <v/>
      </c>
      <c r="L114" s="56" t="str">
        <f t="shared" si="15"/>
        <v/>
      </c>
      <c r="M114" s="41"/>
      <c r="N114" s="30"/>
      <c r="O114" s="42"/>
    </row>
    <row r="115" spans="1:15" x14ac:dyDescent="0.25">
      <c r="A115" s="51" t="str">
        <f t="shared" si="12"/>
        <v/>
      </c>
      <c r="B115" s="26"/>
      <c r="C115" s="30"/>
      <c r="D115" s="52" t="str">
        <f t="shared" si="13"/>
        <v/>
      </c>
      <c r="E115" s="53"/>
      <c r="F115" s="30"/>
      <c r="G115" s="54"/>
      <c r="H115" s="53"/>
      <c r="I115" s="53"/>
      <c r="J115" s="53"/>
      <c r="K115" s="55" t="str">
        <f t="shared" si="14"/>
        <v/>
      </c>
      <c r="L115" s="56" t="str">
        <f t="shared" si="15"/>
        <v/>
      </c>
      <c r="M115" s="41"/>
      <c r="N115" s="30"/>
      <c r="O115" s="42"/>
    </row>
    <row r="116" spans="1:15" x14ac:dyDescent="0.25">
      <c r="A116" s="51" t="str">
        <f t="shared" si="12"/>
        <v/>
      </c>
      <c r="B116" s="26"/>
      <c r="C116" s="30"/>
      <c r="D116" s="52" t="str">
        <f t="shared" si="13"/>
        <v/>
      </c>
      <c r="E116" s="53"/>
      <c r="F116" s="30"/>
      <c r="G116" s="54"/>
      <c r="H116" s="53"/>
      <c r="I116" s="53"/>
      <c r="J116" s="53"/>
      <c r="K116" s="55" t="str">
        <f t="shared" si="14"/>
        <v/>
      </c>
      <c r="L116" s="56" t="str">
        <f t="shared" si="15"/>
        <v/>
      </c>
      <c r="M116" s="41"/>
      <c r="N116" s="30"/>
      <c r="O116" s="42"/>
    </row>
    <row r="117" spans="1:15" x14ac:dyDescent="0.25">
      <c r="A117" s="51" t="str">
        <f t="shared" si="12"/>
        <v/>
      </c>
      <c r="B117" s="26"/>
      <c r="C117" s="30"/>
      <c r="D117" s="52" t="str">
        <f t="shared" si="13"/>
        <v/>
      </c>
      <c r="E117" s="53"/>
      <c r="F117" s="30"/>
      <c r="G117" s="54"/>
      <c r="H117" s="53"/>
      <c r="I117" s="53"/>
      <c r="J117" s="53"/>
      <c r="K117" s="55" t="str">
        <f t="shared" si="14"/>
        <v/>
      </c>
      <c r="L117" s="56" t="str">
        <f t="shared" si="15"/>
        <v/>
      </c>
      <c r="M117" s="41"/>
      <c r="N117" s="30"/>
      <c r="O117" s="42"/>
    </row>
    <row r="118" spans="1:15" x14ac:dyDescent="0.25">
      <c r="A118" s="51" t="str">
        <f t="shared" si="12"/>
        <v/>
      </c>
      <c r="B118" s="26"/>
      <c r="C118" s="30"/>
      <c r="D118" s="52" t="str">
        <f t="shared" si="13"/>
        <v/>
      </c>
      <c r="E118" s="53"/>
      <c r="F118" s="30"/>
      <c r="G118" s="54"/>
      <c r="H118" s="53"/>
      <c r="I118" s="53"/>
      <c r="J118" s="53"/>
      <c r="K118" s="55" t="str">
        <f t="shared" si="14"/>
        <v/>
      </c>
      <c r="L118" s="56" t="str">
        <f t="shared" si="15"/>
        <v/>
      </c>
      <c r="M118" s="41"/>
      <c r="N118" s="30"/>
      <c r="O118" s="42"/>
    </row>
    <row r="119" spans="1:15" x14ac:dyDescent="0.25">
      <c r="A119" s="51" t="str">
        <f t="shared" si="12"/>
        <v/>
      </c>
      <c r="B119" s="26"/>
      <c r="C119" s="30"/>
      <c r="D119" s="52" t="str">
        <f t="shared" si="13"/>
        <v/>
      </c>
      <c r="E119" s="53"/>
      <c r="F119" s="30"/>
      <c r="G119" s="54"/>
      <c r="H119" s="53"/>
      <c r="I119" s="53"/>
      <c r="J119" s="53"/>
      <c r="K119" s="55" t="str">
        <f t="shared" si="14"/>
        <v/>
      </c>
      <c r="L119" s="56" t="str">
        <f t="shared" si="15"/>
        <v/>
      </c>
      <c r="M119" s="41"/>
      <c r="N119" s="30"/>
      <c r="O119" s="42"/>
    </row>
    <row r="120" spans="1:15" x14ac:dyDescent="0.25">
      <c r="A120" s="51" t="str">
        <f t="shared" si="12"/>
        <v/>
      </c>
      <c r="B120" s="26"/>
      <c r="C120" s="30"/>
      <c r="D120" s="52" t="str">
        <f t="shared" si="13"/>
        <v/>
      </c>
      <c r="E120" s="53"/>
      <c r="F120" s="30"/>
      <c r="G120" s="54"/>
      <c r="H120" s="53"/>
      <c r="I120" s="53"/>
      <c r="J120" s="53"/>
      <c r="K120" s="55" t="str">
        <f t="shared" si="14"/>
        <v/>
      </c>
      <c r="L120" s="56" t="str">
        <f t="shared" si="15"/>
        <v/>
      </c>
      <c r="M120" s="41"/>
      <c r="N120" s="30"/>
      <c r="O120" s="42"/>
    </row>
    <row r="121" spans="1:15" x14ac:dyDescent="0.25">
      <c r="A121" s="51" t="str">
        <f t="shared" si="12"/>
        <v/>
      </c>
      <c r="B121" s="26"/>
      <c r="C121" s="30"/>
      <c r="D121" s="52" t="str">
        <f t="shared" si="13"/>
        <v/>
      </c>
      <c r="E121" s="53"/>
      <c r="F121" s="30"/>
      <c r="G121" s="54"/>
      <c r="H121" s="53"/>
      <c r="I121" s="53"/>
      <c r="J121" s="53"/>
      <c r="K121" s="55" t="str">
        <f t="shared" si="14"/>
        <v/>
      </c>
      <c r="L121" s="56" t="str">
        <f t="shared" si="15"/>
        <v/>
      </c>
      <c r="M121" s="41"/>
      <c r="N121" s="30"/>
      <c r="O121" s="42"/>
    </row>
    <row r="122" spans="1:15" x14ac:dyDescent="0.25">
      <c r="A122" s="51" t="str">
        <f t="shared" si="12"/>
        <v/>
      </c>
      <c r="B122" s="26"/>
      <c r="C122" s="30"/>
      <c r="D122" s="52" t="str">
        <f t="shared" si="13"/>
        <v/>
      </c>
      <c r="E122" s="53"/>
      <c r="F122" s="30"/>
      <c r="G122" s="54"/>
      <c r="H122" s="53"/>
      <c r="I122" s="53"/>
      <c r="J122" s="53"/>
      <c r="K122" s="55" t="str">
        <f t="shared" si="14"/>
        <v/>
      </c>
      <c r="L122" s="56" t="str">
        <f t="shared" si="15"/>
        <v/>
      </c>
      <c r="M122" s="41"/>
      <c r="N122" s="30"/>
      <c r="O122" s="42"/>
    </row>
    <row r="123" spans="1:15" x14ac:dyDescent="0.25">
      <c r="A123" s="51" t="str">
        <f t="shared" si="12"/>
        <v/>
      </c>
      <c r="B123" s="26"/>
      <c r="C123" s="30"/>
      <c r="D123" s="52" t="str">
        <f t="shared" si="13"/>
        <v/>
      </c>
      <c r="E123" s="53"/>
      <c r="F123" s="30"/>
      <c r="G123" s="54"/>
      <c r="H123" s="53"/>
      <c r="I123" s="53"/>
      <c r="J123" s="53"/>
      <c r="K123" s="55" t="str">
        <f t="shared" si="14"/>
        <v/>
      </c>
      <c r="L123" s="56" t="str">
        <f t="shared" si="15"/>
        <v/>
      </c>
      <c r="M123" s="41"/>
      <c r="N123" s="30"/>
      <c r="O123" s="42"/>
    </row>
    <row r="124" spans="1:15" x14ac:dyDescent="0.25">
      <c r="A124" s="51" t="str">
        <f t="shared" si="12"/>
        <v/>
      </c>
      <c r="B124" s="26"/>
      <c r="C124" s="30"/>
      <c r="D124" s="52" t="str">
        <f t="shared" si="13"/>
        <v/>
      </c>
      <c r="E124" s="53"/>
      <c r="F124" s="30"/>
      <c r="G124" s="54"/>
      <c r="H124" s="53"/>
      <c r="I124" s="53"/>
      <c r="J124" s="53"/>
      <c r="K124" s="55" t="str">
        <f t="shared" si="14"/>
        <v/>
      </c>
      <c r="L124" s="56" t="str">
        <f t="shared" si="15"/>
        <v/>
      </c>
      <c r="M124" s="41"/>
      <c r="N124" s="30"/>
      <c r="O124" s="42"/>
    </row>
    <row r="125" spans="1:15" x14ac:dyDescent="0.25">
      <c r="A125" s="51" t="str">
        <f t="shared" si="12"/>
        <v/>
      </c>
      <c r="B125" s="26"/>
      <c r="C125" s="30"/>
      <c r="D125" s="52" t="str">
        <f t="shared" si="13"/>
        <v/>
      </c>
      <c r="E125" s="53"/>
      <c r="F125" s="30"/>
      <c r="G125" s="54"/>
      <c r="H125" s="53"/>
      <c r="I125" s="53"/>
      <c r="J125" s="53"/>
      <c r="K125" s="55" t="str">
        <f t="shared" si="14"/>
        <v/>
      </c>
      <c r="L125" s="56" t="str">
        <f t="shared" si="15"/>
        <v/>
      </c>
      <c r="M125" s="41"/>
      <c r="N125" s="30"/>
      <c r="O125" s="42"/>
    </row>
    <row r="126" spans="1:15" x14ac:dyDescent="0.25">
      <c r="A126" s="51" t="str">
        <f t="shared" si="12"/>
        <v/>
      </c>
      <c r="B126" s="26"/>
      <c r="C126" s="30"/>
      <c r="D126" s="52" t="str">
        <f t="shared" si="13"/>
        <v/>
      </c>
      <c r="E126" s="53"/>
      <c r="F126" s="30"/>
      <c r="G126" s="54"/>
      <c r="H126" s="53"/>
      <c r="I126" s="53"/>
      <c r="J126" s="53"/>
      <c r="K126" s="55" t="str">
        <f t="shared" si="14"/>
        <v/>
      </c>
      <c r="L126" s="56" t="str">
        <f t="shared" si="15"/>
        <v/>
      </c>
      <c r="M126" s="41"/>
      <c r="N126" s="30"/>
      <c r="O126" s="42"/>
    </row>
    <row r="127" spans="1:15" x14ac:dyDescent="0.25">
      <c r="A127" s="51" t="str">
        <f t="shared" si="12"/>
        <v/>
      </c>
      <c r="B127" s="26"/>
      <c r="C127" s="30"/>
      <c r="D127" s="52" t="str">
        <f t="shared" si="13"/>
        <v/>
      </c>
      <c r="E127" s="53"/>
      <c r="F127" s="30"/>
      <c r="G127" s="54"/>
      <c r="H127" s="53"/>
      <c r="I127" s="53"/>
      <c r="J127" s="53"/>
      <c r="K127" s="55" t="str">
        <f t="shared" si="14"/>
        <v/>
      </c>
      <c r="L127" s="56" t="str">
        <f t="shared" si="15"/>
        <v/>
      </c>
      <c r="M127" s="41"/>
      <c r="N127" s="30"/>
      <c r="O127" s="42"/>
    </row>
    <row r="128" spans="1:15" x14ac:dyDescent="0.25">
      <c r="A128" s="51" t="str">
        <f t="shared" si="12"/>
        <v/>
      </c>
      <c r="B128" s="26"/>
      <c r="C128" s="30"/>
      <c r="D128" s="52" t="str">
        <f t="shared" si="13"/>
        <v/>
      </c>
      <c r="E128" s="53"/>
      <c r="F128" s="30"/>
      <c r="G128" s="54"/>
      <c r="H128" s="53"/>
      <c r="I128" s="53"/>
      <c r="J128" s="53"/>
      <c r="K128" s="55" t="str">
        <f t="shared" si="14"/>
        <v/>
      </c>
      <c r="L128" s="56" t="str">
        <f t="shared" si="15"/>
        <v/>
      </c>
      <c r="M128" s="41"/>
      <c r="N128" s="30"/>
      <c r="O128" s="42"/>
    </row>
    <row r="129" spans="1:15" x14ac:dyDescent="0.25">
      <c r="A129" s="51" t="str">
        <f t="shared" si="12"/>
        <v/>
      </c>
      <c r="B129" s="26"/>
      <c r="C129" s="30"/>
      <c r="D129" s="52" t="str">
        <f t="shared" si="13"/>
        <v/>
      </c>
      <c r="E129" s="53"/>
      <c r="F129" s="30"/>
      <c r="G129" s="54"/>
      <c r="H129" s="53"/>
      <c r="I129" s="53"/>
      <c r="J129" s="53"/>
      <c r="K129" s="55" t="str">
        <f t="shared" si="14"/>
        <v/>
      </c>
      <c r="L129" s="56" t="str">
        <f t="shared" si="15"/>
        <v/>
      </c>
      <c r="M129" s="41"/>
      <c r="N129" s="30"/>
      <c r="O129" s="42"/>
    </row>
    <row r="130" spans="1:15" x14ac:dyDescent="0.25">
      <c r="A130" s="51" t="str">
        <f t="shared" si="12"/>
        <v/>
      </c>
      <c r="B130" s="26"/>
      <c r="C130" s="30"/>
      <c r="D130" s="52" t="str">
        <f t="shared" si="13"/>
        <v/>
      </c>
      <c r="E130" s="53"/>
      <c r="F130" s="30"/>
      <c r="G130" s="54"/>
      <c r="H130" s="53"/>
      <c r="I130" s="53"/>
      <c r="J130" s="53"/>
      <c r="K130" s="55" t="str">
        <f t="shared" si="14"/>
        <v/>
      </c>
      <c r="L130" s="56" t="str">
        <f t="shared" si="15"/>
        <v/>
      </c>
      <c r="M130" s="41"/>
      <c r="N130" s="30"/>
      <c r="O130" s="42"/>
    </row>
    <row r="131" spans="1:15" x14ac:dyDescent="0.25">
      <c r="A131" s="51" t="str">
        <f t="shared" si="12"/>
        <v/>
      </c>
      <c r="B131" s="26"/>
      <c r="C131" s="30"/>
      <c r="D131" s="52" t="str">
        <f t="shared" si="13"/>
        <v/>
      </c>
      <c r="E131" s="53"/>
      <c r="F131" s="30"/>
      <c r="G131" s="54"/>
      <c r="H131" s="53"/>
      <c r="I131" s="53"/>
      <c r="J131" s="53"/>
      <c r="K131" s="55" t="str">
        <f t="shared" si="14"/>
        <v/>
      </c>
      <c r="L131" s="56" t="str">
        <f t="shared" si="15"/>
        <v/>
      </c>
      <c r="M131" s="41"/>
      <c r="N131" s="30"/>
      <c r="O131" s="42"/>
    </row>
    <row r="132" spans="1:15" x14ac:dyDescent="0.25">
      <c r="A132" s="51" t="str">
        <f t="shared" ref="A132:A163" si="16">IF($C132="","",ROW()-3)</f>
        <v/>
      </c>
      <c r="B132" s="26"/>
      <c r="C132" s="30"/>
      <c r="D132" s="52" t="str">
        <f t="shared" ref="D132:D163" si="17">IFERROR(INDEX(ParcMarque,MATCH($C132,ParcImmat,0))&amp;" "&amp;INDEX(ParcModele,MATCH($C132,ParcImmat,0)),"")</f>
        <v/>
      </c>
      <c r="E132" s="53"/>
      <c r="F132" s="30"/>
      <c r="G132" s="54"/>
      <c r="H132" s="53"/>
      <c r="I132" s="53"/>
      <c r="J132" s="53"/>
      <c r="K132" s="55" t="str">
        <f t="shared" ref="K132:K163" si="18">IF($H132="","",(($H132-N($I132)-N($J132))/$H132))</f>
        <v/>
      </c>
      <c r="L132" s="56" t="str">
        <f t="shared" ref="L132:L163" si="19">IF($H132="","",IF(N($J132)&gt;0,"Non conforme",IF(N($I132)&gt;0,"Réserves","Conforme")))</f>
        <v/>
      </c>
      <c r="M132" s="41"/>
      <c r="N132" s="30"/>
      <c r="O132" s="42"/>
    </row>
    <row r="133" spans="1:15" x14ac:dyDescent="0.25">
      <c r="A133" s="51" t="str">
        <f t="shared" si="16"/>
        <v/>
      </c>
      <c r="B133" s="26"/>
      <c r="C133" s="30"/>
      <c r="D133" s="52" t="str">
        <f t="shared" si="17"/>
        <v/>
      </c>
      <c r="E133" s="53"/>
      <c r="F133" s="30"/>
      <c r="G133" s="54"/>
      <c r="H133" s="53"/>
      <c r="I133" s="53"/>
      <c r="J133" s="53"/>
      <c r="K133" s="55" t="str">
        <f t="shared" si="18"/>
        <v/>
      </c>
      <c r="L133" s="56" t="str">
        <f t="shared" si="19"/>
        <v/>
      </c>
      <c r="M133" s="41"/>
      <c r="N133" s="30"/>
      <c r="O133" s="42"/>
    </row>
    <row r="134" spans="1:15" x14ac:dyDescent="0.25">
      <c r="A134" s="51" t="str">
        <f t="shared" si="16"/>
        <v/>
      </c>
      <c r="B134" s="26"/>
      <c r="C134" s="30"/>
      <c r="D134" s="52" t="str">
        <f t="shared" si="17"/>
        <v/>
      </c>
      <c r="E134" s="53"/>
      <c r="F134" s="30"/>
      <c r="G134" s="54"/>
      <c r="H134" s="53"/>
      <c r="I134" s="53"/>
      <c r="J134" s="53"/>
      <c r="K134" s="55" t="str">
        <f t="shared" si="18"/>
        <v/>
      </c>
      <c r="L134" s="56" t="str">
        <f t="shared" si="19"/>
        <v/>
      </c>
      <c r="M134" s="41"/>
      <c r="N134" s="30"/>
      <c r="O134" s="42"/>
    </row>
    <row r="135" spans="1:15" x14ac:dyDescent="0.25">
      <c r="A135" s="51" t="str">
        <f t="shared" si="16"/>
        <v/>
      </c>
      <c r="B135" s="26"/>
      <c r="C135" s="30"/>
      <c r="D135" s="52" t="str">
        <f t="shared" si="17"/>
        <v/>
      </c>
      <c r="E135" s="53"/>
      <c r="F135" s="30"/>
      <c r="G135" s="54"/>
      <c r="H135" s="53"/>
      <c r="I135" s="53"/>
      <c r="J135" s="53"/>
      <c r="K135" s="55" t="str">
        <f t="shared" si="18"/>
        <v/>
      </c>
      <c r="L135" s="56" t="str">
        <f t="shared" si="19"/>
        <v/>
      </c>
      <c r="M135" s="41"/>
      <c r="N135" s="30"/>
      <c r="O135" s="42"/>
    </row>
    <row r="136" spans="1:15" x14ac:dyDescent="0.25">
      <c r="A136" s="51" t="str">
        <f t="shared" si="16"/>
        <v/>
      </c>
      <c r="B136" s="26"/>
      <c r="C136" s="30"/>
      <c r="D136" s="52" t="str">
        <f t="shared" si="17"/>
        <v/>
      </c>
      <c r="E136" s="53"/>
      <c r="F136" s="30"/>
      <c r="G136" s="54"/>
      <c r="H136" s="53"/>
      <c r="I136" s="53"/>
      <c r="J136" s="53"/>
      <c r="K136" s="55" t="str">
        <f t="shared" si="18"/>
        <v/>
      </c>
      <c r="L136" s="56" t="str">
        <f t="shared" si="19"/>
        <v/>
      </c>
      <c r="M136" s="41"/>
      <c r="N136" s="30"/>
      <c r="O136" s="42"/>
    </row>
    <row r="137" spans="1:15" x14ac:dyDescent="0.25">
      <c r="A137" s="51" t="str">
        <f t="shared" si="16"/>
        <v/>
      </c>
      <c r="B137" s="26"/>
      <c r="C137" s="30"/>
      <c r="D137" s="52" t="str">
        <f t="shared" si="17"/>
        <v/>
      </c>
      <c r="E137" s="53"/>
      <c r="F137" s="30"/>
      <c r="G137" s="54"/>
      <c r="H137" s="53"/>
      <c r="I137" s="53"/>
      <c r="J137" s="53"/>
      <c r="K137" s="55" t="str">
        <f t="shared" si="18"/>
        <v/>
      </c>
      <c r="L137" s="56" t="str">
        <f t="shared" si="19"/>
        <v/>
      </c>
      <c r="M137" s="41"/>
      <c r="N137" s="30"/>
      <c r="O137" s="42"/>
    </row>
    <row r="138" spans="1:15" x14ac:dyDescent="0.25">
      <c r="A138" s="51" t="str">
        <f t="shared" si="16"/>
        <v/>
      </c>
      <c r="B138" s="26"/>
      <c r="C138" s="30"/>
      <c r="D138" s="52" t="str">
        <f t="shared" si="17"/>
        <v/>
      </c>
      <c r="E138" s="53"/>
      <c r="F138" s="30"/>
      <c r="G138" s="54"/>
      <c r="H138" s="53"/>
      <c r="I138" s="53"/>
      <c r="J138" s="53"/>
      <c r="K138" s="55" t="str">
        <f t="shared" si="18"/>
        <v/>
      </c>
      <c r="L138" s="56" t="str">
        <f t="shared" si="19"/>
        <v/>
      </c>
      <c r="M138" s="41"/>
      <c r="N138" s="30"/>
      <c r="O138" s="42"/>
    </row>
    <row r="139" spans="1:15" x14ac:dyDescent="0.25">
      <c r="A139" s="51" t="str">
        <f t="shared" si="16"/>
        <v/>
      </c>
      <c r="B139" s="26"/>
      <c r="C139" s="30"/>
      <c r="D139" s="52" t="str">
        <f t="shared" si="17"/>
        <v/>
      </c>
      <c r="E139" s="53"/>
      <c r="F139" s="30"/>
      <c r="G139" s="54"/>
      <c r="H139" s="53"/>
      <c r="I139" s="53"/>
      <c r="J139" s="53"/>
      <c r="K139" s="55" t="str">
        <f t="shared" si="18"/>
        <v/>
      </c>
      <c r="L139" s="56" t="str">
        <f t="shared" si="19"/>
        <v/>
      </c>
      <c r="M139" s="41"/>
      <c r="N139" s="30"/>
      <c r="O139" s="42"/>
    </row>
    <row r="140" spans="1:15" x14ac:dyDescent="0.25">
      <c r="A140" s="51" t="str">
        <f t="shared" si="16"/>
        <v/>
      </c>
      <c r="B140" s="26"/>
      <c r="C140" s="30"/>
      <c r="D140" s="52" t="str">
        <f t="shared" si="17"/>
        <v/>
      </c>
      <c r="E140" s="53"/>
      <c r="F140" s="30"/>
      <c r="G140" s="54"/>
      <c r="H140" s="53"/>
      <c r="I140" s="53"/>
      <c r="J140" s="53"/>
      <c r="K140" s="55" t="str">
        <f t="shared" si="18"/>
        <v/>
      </c>
      <c r="L140" s="56" t="str">
        <f t="shared" si="19"/>
        <v/>
      </c>
      <c r="M140" s="41"/>
      <c r="N140" s="30"/>
      <c r="O140" s="42"/>
    </row>
    <row r="141" spans="1:15" x14ac:dyDescent="0.25">
      <c r="A141" s="51" t="str">
        <f t="shared" si="16"/>
        <v/>
      </c>
      <c r="B141" s="26"/>
      <c r="C141" s="30"/>
      <c r="D141" s="52" t="str">
        <f t="shared" si="17"/>
        <v/>
      </c>
      <c r="E141" s="53"/>
      <c r="F141" s="30"/>
      <c r="G141" s="54"/>
      <c r="H141" s="53"/>
      <c r="I141" s="53"/>
      <c r="J141" s="53"/>
      <c r="K141" s="55" t="str">
        <f t="shared" si="18"/>
        <v/>
      </c>
      <c r="L141" s="56" t="str">
        <f t="shared" si="19"/>
        <v/>
      </c>
      <c r="M141" s="41"/>
      <c r="N141" s="30"/>
      <c r="O141" s="42"/>
    </row>
    <row r="142" spans="1:15" x14ac:dyDescent="0.25">
      <c r="A142" s="51" t="str">
        <f t="shared" si="16"/>
        <v/>
      </c>
      <c r="B142" s="26"/>
      <c r="C142" s="30"/>
      <c r="D142" s="52" t="str">
        <f t="shared" si="17"/>
        <v/>
      </c>
      <c r="E142" s="53"/>
      <c r="F142" s="30"/>
      <c r="G142" s="54"/>
      <c r="H142" s="53"/>
      <c r="I142" s="53"/>
      <c r="J142" s="53"/>
      <c r="K142" s="55" t="str">
        <f t="shared" si="18"/>
        <v/>
      </c>
      <c r="L142" s="56" t="str">
        <f t="shared" si="19"/>
        <v/>
      </c>
      <c r="M142" s="41"/>
      <c r="N142" s="30"/>
      <c r="O142" s="42"/>
    </row>
    <row r="143" spans="1:15" x14ac:dyDescent="0.25">
      <c r="A143" s="51" t="str">
        <f t="shared" si="16"/>
        <v/>
      </c>
      <c r="B143" s="26"/>
      <c r="C143" s="30"/>
      <c r="D143" s="52" t="str">
        <f t="shared" si="17"/>
        <v/>
      </c>
      <c r="E143" s="53"/>
      <c r="F143" s="30"/>
      <c r="G143" s="54"/>
      <c r="H143" s="53"/>
      <c r="I143" s="53"/>
      <c r="J143" s="53"/>
      <c r="K143" s="55" t="str">
        <f t="shared" si="18"/>
        <v/>
      </c>
      <c r="L143" s="56" t="str">
        <f t="shared" si="19"/>
        <v/>
      </c>
      <c r="M143" s="41"/>
      <c r="N143" s="30"/>
      <c r="O143" s="42"/>
    </row>
    <row r="144" spans="1:15" x14ac:dyDescent="0.25">
      <c r="A144" s="51" t="str">
        <f t="shared" si="16"/>
        <v/>
      </c>
      <c r="B144" s="26"/>
      <c r="C144" s="30"/>
      <c r="D144" s="52" t="str">
        <f t="shared" si="17"/>
        <v/>
      </c>
      <c r="E144" s="53"/>
      <c r="F144" s="30"/>
      <c r="G144" s="54"/>
      <c r="H144" s="53"/>
      <c r="I144" s="53"/>
      <c r="J144" s="53"/>
      <c r="K144" s="55" t="str">
        <f t="shared" si="18"/>
        <v/>
      </c>
      <c r="L144" s="56" t="str">
        <f t="shared" si="19"/>
        <v/>
      </c>
      <c r="M144" s="41"/>
      <c r="N144" s="30"/>
      <c r="O144" s="42"/>
    </row>
    <row r="145" spans="1:15" x14ac:dyDescent="0.25">
      <c r="A145" s="51" t="str">
        <f t="shared" si="16"/>
        <v/>
      </c>
      <c r="B145" s="26"/>
      <c r="C145" s="30"/>
      <c r="D145" s="52" t="str">
        <f t="shared" si="17"/>
        <v/>
      </c>
      <c r="E145" s="53"/>
      <c r="F145" s="30"/>
      <c r="G145" s="54"/>
      <c r="H145" s="53"/>
      <c r="I145" s="53"/>
      <c r="J145" s="53"/>
      <c r="K145" s="55" t="str">
        <f t="shared" si="18"/>
        <v/>
      </c>
      <c r="L145" s="56" t="str">
        <f t="shared" si="19"/>
        <v/>
      </c>
      <c r="M145" s="41"/>
      <c r="N145" s="30"/>
      <c r="O145" s="42"/>
    </row>
    <row r="146" spans="1:15" x14ac:dyDescent="0.25">
      <c r="A146" s="51" t="str">
        <f t="shared" si="16"/>
        <v/>
      </c>
      <c r="B146" s="26"/>
      <c r="C146" s="30"/>
      <c r="D146" s="52" t="str">
        <f t="shared" si="17"/>
        <v/>
      </c>
      <c r="E146" s="53"/>
      <c r="F146" s="30"/>
      <c r="G146" s="54"/>
      <c r="H146" s="53"/>
      <c r="I146" s="53"/>
      <c r="J146" s="53"/>
      <c r="K146" s="55" t="str">
        <f t="shared" si="18"/>
        <v/>
      </c>
      <c r="L146" s="56" t="str">
        <f t="shared" si="19"/>
        <v/>
      </c>
      <c r="M146" s="41"/>
      <c r="N146" s="30"/>
      <c r="O146" s="42"/>
    </row>
    <row r="147" spans="1:15" x14ac:dyDescent="0.25">
      <c r="A147" s="51" t="str">
        <f t="shared" si="16"/>
        <v/>
      </c>
      <c r="B147" s="26"/>
      <c r="C147" s="30"/>
      <c r="D147" s="52" t="str">
        <f t="shared" si="17"/>
        <v/>
      </c>
      <c r="E147" s="53"/>
      <c r="F147" s="30"/>
      <c r="G147" s="54"/>
      <c r="H147" s="53"/>
      <c r="I147" s="53"/>
      <c r="J147" s="53"/>
      <c r="K147" s="55" t="str">
        <f t="shared" si="18"/>
        <v/>
      </c>
      <c r="L147" s="56" t="str">
        <f t="shared" si="19"/>
        <v/>
      </c>
      <c r="M147" s="41"/>
      <c r="N147" s="30"/>
      <c r="O147" s="42"/>
    </row>
    <row r="148" spans="1:15" x14ac:dyDescent="0.25">
      <c r="A148" s="51" t="str">
        <f t="shared" si="16"/>
        <v/>
      </c>
      <c r="B148" s="26"/>
      <c r="C148" s="30"/>
      <c r="D148" s="52" t="str">
        <f t="shared" si="17"/>
        <v/>
      </c>
      <c r="E148" s="53"/>
      <c r="F148" s="30"/>
      <c r="G148" s="54"/>
      <c r="H148" s="53"/>
      <c r="I148" s="53"/>
      <c r="J148" s="53"/>
      <c r="K148" s="55" t="str">
        <f t="shared" si="18"/>
        <v/>
      </c>
      <c r="L148" s="56" t="str">
        <f t="shared" si="19"/>
        <v/>
      </c>
      <c r="M148" s="41"/>
      <c r="N148" s="30"/>
      <c r="O148" s="42"/>
    </row>
    <row r="149" spans="1:15" x14ac:dyDescent="0.25">
      <c r="A149" s="51" t="str">
        <f t="shared" si="16"/>
        <v/>
      </c>
      <c r="B149" s="26"/>
      <c r="C149" s="30"/>
      <c r="D149" s="52" t="str">
        <f t="shared" si="17"/>
        <v/>
      </c>
      <c r="E149" s="53"/>
      <c r="F149" s="30"/>
      <c r="G149" s="54"/>
      <c r="H149" s="53"/>
      <c r="I149" s="53"/>
      <c r="J149" s="53"/>
      <c r="K149" s="55" t="str">
        <f t="shared" si="18"/>
        <v/>
      </c>
      <c r="L149" s="56" t="str">
        <f t="shared" si="19"/>
        <v/>
      </c>
      <c r="M149" s="41"/>
      <c r="N149" s="30"/>
      <c r="O149" s="42"/>
    </row>
    <row r="150" spans="1:15" x14ac:dyDescent="0.25">
      <c r="A150" s="51" t="str">
        <f t="shared" si="16"/>
        <v/>
      </c>
      <c r="B150" s="26"/>
      <c r="C150" s="30"/>
      <c r="D150" s="52" t="str">
        <f t="shared" si="17"/>
        <v/>
      </c>
      <c r="E150" s="53"/>
      <c r="F150" s="30"/>
      <c r="G150" s="54"/>
      <c r="H150" s="53"/>
      <c r="I150" s="53"/>
      <c r="J150" s="53"/>
      <c r="K150" s="55" t="str">
        <f t="shared" si="18"/>
        <v/>
      </c>
      <c r="L150" s="56" t="str">
        <f t="shared" si="19"/>
        <v/>
      </c>
      <c r="M150" s="41"/>
      <c r="N150" s="30"/>
      <c r="O150" s="42"/>
    </row>
    <row r="151" spans="1:15" x14ac:dyDescent="0.25">
      <c r="A151" s="51" t="str">
        <f t="shared" si="16"/>
        <v/>
      </c>
      <c r="B151" s="26"/>
      <c r="C151" s="30"/>
      <c r="D151" s="52" t="str">
        <f t="shared" si="17"/>
        <v/>
      </c>
      <c r="E151" s="53"/>
      <c r="F151" s="30"/>
      <c r="G151" s="54"/>
      <c r="H151" s="53"/>
      <c r="I151" s="53"/>
      <c r="J151" s="53"/>
      <c r="K151" s="55" t="str">
        <f t="shared" si="18"/>
        <v/>
      </c>
      <c r="L151" s="56" t="str">
        <f t="shared" si="19"/>
        <v/>
      </c>
      <c r="M151" s="41"/>
      <c r="N151" s="30"/>
      <c r="O151" s="42"/>
    </row>
    <row r="152" spans="1:15" x14ac:dyDescent="0.25">
      <c r="A152" s="51" t="str">
        <f t="shared" si="16"/>
        <v/>
      </c>
      <c r="B152" s="26"/>
      <c r="C152" s="30"/>
      <c r="D152" s="52" t="str">
        <f t="shared" si="17"/>
        <v/>
      </c>
      <c r="E152" s="53"/>
      <c r="F152" s="30"/>
      <c r="G152" s="54"/>
      <c r="H152" s="53"/>
      <c r="I152" s="53"/>
      <c r="J152" s="53"/>
      <c r="K152" s="55" t="str">
        <f t="shared" si="18"/>
        <v/>
      </c>
      <c r="L152" s="56" t="str">
        <f t="shared" si="19"/>
        <v/>
      </c>
      <c r="M152" s="41"/>
      <c r="N152" s="30"/>
      <c r="O152" s="42"/>
    </row>
    <row r="153" spans="1:15" x14ac:dyDescent="0.25">
      <c r="A153" s="51" t="str">
        <f t="shared" si="16"/>
        <v/>
      </c>
      <c r="B153" s="26"/>
      <c r="C153" s="30"/>
      <c r="D153" s="52" t="str">
        <f t="shared" si="17"/>
        <v/>
      </c>
      <c r="E153" s="53"/>
      <c r="F153" s="30"/>
      <c r="G153" s="54"/>
      <c r="H153" s="53"/>
      <c r="I153" s="53"/>
      <c r="J153" s="53"/>
      <c r="K153" s="55" t="str">
        <f t="shared" si="18"/>
        <v/>
      </c>
      <c r="L153" s="56" t="str">
        <f t="shared" si="19"/>
        <v/>
      </c>
      <c r="M153" s="41"/>
      <c r="N153" s="30"/>
      <c r="O153" s="42"/>
    </row>
    <row r="154" spans="1:15" x14ac:dyDescent="0.25">
      <c r="A154" s="51" t="str">
        <f t="shared" si="16"/>
        <v/>
      </c>
      <c r="B154" s="26"/>
      <c r="C154" s="30"/>
      <c r="D154" s="52" t="str">
        <f t="shared" si="17"/>
        <v/>
      </c>
      <c r="E154" s="53"/>
      <c r="F154" s="30"/>
      <c r="G154" s="54"/>
      <c r="H154" s="53"/>
      <c r="I154" s="53"/>
      <c r="J154" s="53"/>
      <c r="K154" s="55" t="str">
        <f t="shared" si="18"/>
        <v/>
      </c>
      <c r="L154" s="56" t="str">
        <f t="shared" si="19"/>
        <v/>
      </c>
      <c r="M154" s="41"/>
      <c r="N154" s="30"/>
      <c r="O154" s="42"/>
    </row>
    <row r="155" spans="1:15" x14ac:dyDescent="0.25">
      <c r="A155" s="51" t="str">
        <f t="shared" si="16"/>
        <v/>
      </c>
      <c r="B155" s="26"/>
      <c r="C155" s="30"/>
      <c r="D155" s="52" t="str">
        <f t="shared" si="17"/>
        <v/>
      </c>
      <c r="E155" s="53"/>
      <c r="F155" s="30"/>
      <c r="G155" s="54"/>
      <c r="H155" s="53"/>
      <c r="I155" s="53"/>
      <c r="J155" s="53"/>
      <c r="K155" s="55" t="str">
        <f t="shared" si="18"/>
        <v/>
      </c>
      <c r="L155" s="56" t="str">
        <f t="shared" si="19"/>
        <v/>
      </c>
      <c r="M155" s="41"/>
      <c r="N155" s="30"/>
      <c r="O155" s="42"/>
    </row>
    <row r="156" spans="1:15" x14ac:dyDescent="0.25">
      <c r="A156" s="51" t="str">
        <f t="shared" si="16"/>
        <v/>
      </c>
      <c r="B156" s="26"/>
      <c r="C156" s="30"/>
      <c r="D156" s="52" t="str">
        <f t="shared" si="17"/>
        <v/>
      </c>
      <c r="E156" s="53"/>
      <c r="F156" s="30"/>
      <c r="G156" s="54"/>
      <c r="H156" s="53"/>
      <c r="I156" s="53"/>
      <c r="J156" s="53"/>
      <c r="K156" s="55" t="str">
        <f t="shared" si="18"/>
        <v/>
      </c>
      <c r="L156" s="56" t="str">
        <f t="shared" si="19"/>
        <v/>
      </c>
      <c r="M156" s="41"/>
      <c r="N156" s="30"/>
      <c r="O156" s="42"/>
    </row>
    <row r="157" spans="1:15" x14ac:dyDescent="0.25">
      <c r="A157" s="51" t="str">
        <f t="shared" si="16"/>
        <v/>
      </c>
      <c r="B157" s="26"/>
      <c r="C157" s="30"/>
      <c r="D157" s="52" t="str">
        <f t="shared" si="17"/>
        <v/>
      </c>
      <c r="E157" s="53"/>
      <c r="F157" s="30"/>
      <c r="G157" s="54"/>
      <c r="H157" s="53"/>
      <c r="I157" s="53"/>
      <c r="J157" s="53"/>
      <c r="K157" s="55" t="str">
        <f t="shared" si="18"/>
        <v/>
      </c>
      <c r="L157" s="56" t="str">
        <f t="shared" si="19"/>
        <v/>
      </c>
      <c r="M157" s="41"/>
      <c r="N157" s="30"/>
      <c r="O157" s="42"/>
    </row>
    <row r="158" spans="1:15" x14ac:dyDescent="0.25">
      <c r="A158" s="51" t="str">
        <f t="shared" si="16"/>
        <v/>
      </c>
      <c r="B158" s="26"/>
      <c r="C158" s="30"/>
      <c r="D158" s="52" t="str">
        <f t="shared" si="17"/>
        <v/>
      </c>
      <c r="E158" s="53"/>
      <c r="F158" s="30"/>
      <c r="G158" s="54"/>
      <c r="H158" s="53"/>
      <c r="I158" s="53"/>
      <c r="J158" s="53"/>
      <c r="K158" s="55" t="str">
        <f t="shared" si="18"/>
        <v/>
      </c>
      <c r="L158" s="56" t="str">
        <f t="shared" si="19"/>
        <v/>
      </c>
      <c r="M158" s="41"/>
      <c r="N158" s="30"/>
      <c r="O158" s="42"/>
    </row>
    <row r="159" spans="1:15" x14ac:dyDescent="0.25">
      <c r="A159" s="51" t="str">
        <f t="shared" si="16"/>
        <v/>
      </c>
      <c r="B159" s="26"/>
      <c r="C159" s="30"/>
      <c r="D159" s="52" t="str">
        <f t="shared" si="17"/>
        <v/>
      </c>
      <c r="E159" s="53"/>
      <c r="F159" s="30"/>
      <c r="G159" s="54"/>
      <c r="H159" s="53"/>
      <c r="I159" s="53"/>
      <c r="J159" s="53"/>
      <c r="K159" s="55" t="str">
        <f t="shared" si="18"/>
        <v/>
      </c>
      <c r="L159" s="56" t="str">
        <f t="shared" si="19"/>
        <v/>
      </c>
      <c r="M159" s="41"/>
      <c r="N159" s="30"/>
      <c r="O159" s="42"/>
    </row>
    <row r="160" spans="1:15" x14ac:dyDescent="0.25">
      <c r="A160" s="51" t="str">
        <f t="shared" si="16"/>
        <v/>
      </c>
      <c r="B160" s="26"/>
      <c r="C160" s="30"/>
      <c r="D160" s="52" t="str">
        <f t="shared" si="17"/>
        <v/>
      </c>
      <c r="E160" s="53"/>
      <c r="F160" s="30"/>
      <c r="G160" s="54"/>
      <c r="H160" s="53"/>
      <c r="I160" s="53"/>
      <c r="J160" s="53"/>
      <c r="K160" s="55" t="str">
        <f t="shared" si="18"/>
        <v/>
      </c>
      <c r="L160" s="56" t="str">
        <f t="shared" si="19"/>
        <v/>
      </c>
      <c r="M160" s="41"/>
      <c r="N160" s="30"/>
      <c r="O160" s="42"/>
    </row>
    <row r="161" spans="1:15" x14ac:dyDescent="0.25">
      <c r="A161" s="51" t="str">
        <f t="shared" si="16"/>
        <v/>
      </c>
      <c r="B161" s="26"/>
      <c r="C161" s="30"/>
      <c r="D161" s="52" t="str">
        <f t="shared" si="17"/>
        <v/>
      </c>
      <c r="E161" s="53"/>
      <c r="F161" s="30"/>
      <c r="G161" s="54"/>
      <c r="H161" s="53"/>
      <c r="I161" s="53"/>
      <c r="J161" s="53"/>
      <c r="K161" s="55" t="str">
        <f t="shared" si="18"/>
        <v/>
      </c>
      <c r="L161" s="56" t="str">
        <f t="shared" si="19"/>
        <v/>
      </c>
      <c r="M161" s="41"/>
      <c r="N161" s="30"/>
      <c r="O161" s="42"/>
    </row>
    <row r="162" spans="1:15" x14ac:dyDescent="0.25">
      <c r="A162" s="51" t="str">
        <f t="shared" si="16"/>
        <v/>
      </c>
      <c r="B162" s="26"/>
      <c r="C162" s="30"/>
      <c r="D162" s="52" t="str">
        <f t="shared" si="17"/>
        <v/>
      </c>
      <c r="E162" s="53"/>
      <c r="F162" s="30"/>
      <c r="G162" s="54"/>
      <c r="H162" s="53"/>
      <c r="I162" s="53"/>
      <c r="J162" s="53"/>
      <c r="K162" s="55" t="str">
        <f t="shared" si="18"/>
        <v/>
      </c>
      <c r="L162" s="56" t="str">
        <f t="shared" si="19"/>
        <v/>
      </c>
      <c r="M162" s="41"/>
      <c r="N162" s="30"/>
      <c r="O162" s="42"/>
    </row>
    <row r="163" spans="1:15" x14ac:dyDescent="0.25">
      <c r="A163" s="51" t="str">
        <f t="shared" si="16"/>
        <v/>
      </c>
      <c r="B163" s="26"/>
      <c r="C163" s="30"/>
      <c r="D163" s="52" t="str">
        <f t="shared" si="17"/>
        <v/>
      </c>
      <c r="E163" s="53"/>
      <c r="F163" s="30"/>
      <c r="G163" s="54"/>
      <c r="H163" s="53"/>
      <c r="I163" s="53"/>
      <c r="J163" s="53"/>
      <c r="K163" s="55" t="str">
        <f t="shared" si="18"/>
        <v/>
      </c>
      <c r="L163" s="56" t="str">
        <f t="shared" si="19"/>
        <v/>
      </c>
      <c r="M163" s="41"/>
      <c r="N163" s="30"/>
      <c r="O163" s="42"/>
    </row>
    <row r="164" spans="1:15" x14ac:dyDescent="0.25">
      <c r="A164" s="51" t="str">
        <f t="shared" ref="A164:A195" si="20">IF($C164="","",ROW()-3)</f>
        <v/>
      </c>
      <c r="B164" s="26"/>
      <c r="C164" s="30"/>
      <c r="D164" s="52" t="str">
        <f t="shared" ref="D164:D195" si="21">IFERROR(INDEX(ParcMarque,MATCH($C164,ParcImmat,0))&amp;" "&amp;INDEX(ParcModele,MATCH($C164,ParcImmat,0)),"")</f>
        <v/>
      </c>
      <c r="E164" s="53"/>
      <c r="F164" s="30"/>
      <c r="G164" s="54"/>
      <c r="H164" s="53"/>
      <c r="I164" s="53"/>
      <c r="J164" s="53"/>
      <c r="K164" s="55" t="str">
        <f t="shared" ref="K164:K195" si="22">IF($H164="","",(($H164-N($I164)-N($J164))/$H164))</f>
        <v/>
      </c>
      <c r="L164" s="56" t="str">
        <f t="shared" ref="L164:L195" si="23">IF($H164="","",IF(N($J164)&gt;0,"Non conforme",IF(N($I164)&gt;0,"Réserves","Conforme")))</f>
        <v/>
      </c>
      <c r="M164" s="41"/>
      <c r="N164" s="30"/>
      <c r="O164" s="42"/>
    </row>
    <row r="165" spans="1:15" x14ac:dyDescent="0.25">
      <c r="A165" s="51" t="str">
        <f t="shared" si="20"/>
        <v/>
      </c>
      <c r="B165" s="26"/>
      <c r="C165" s="30"/>
      <c r="D165" s="52" t="str">
        <f t="shared" si="21"/>
        <v/>
      </c>
      <c r="E165" s="53"/>
      <c r="F165" s="30"/>
      <c r="G165" s="54"/>
      <c r="H165" s="53"/>
      <c r="I165" s="53"/>
      <c r="J165" s="53"/>
      <c r="K165" s="55" t="str">
        <f t="shared" si="22"/>
        <v/>
      </c>
      <c r="L165" s="56" t="str">
        <f t="shared" si="23"/>
        <v/>
      </c>
      <c r="M165" s="41"/>
      <c r="N165" s="30"/>
      <c r="O165" s="42"/>
    </row>
    <row r="166" spans="1:15" x14ac:dyDescent="0.25">
      <c r="A166" s="51" t="str">
        <f t="shared" si="20"/>
        <v/>
      </c>
      <c r="B166" s="26"/>
      <c r="C166" s="30"/>
      <c r="D166" s="52" t="str">
        <f t="shared" si="21"/>
        <v/>
      </c>
      <c r="E166" s="53"/>
      <c r="F166" s="30"/>
      <c r="G166" s="54"/>
      <c r="H166" s="53"/>
      <c r="I166" s="53"/>
      <c r="J166" s="53"/>
      <c r="K166" s="55" t="str">
        <f t="shared" si="22"/>
        <v/>
      </c>
      <c r="L166" s="56" t="str">
        <f t="shared" si="23"/>
        <v/>
      </c>
      <c r="M166" s="41"/>
      <c r="N166" s="30"/>
      <c r="O166" s="42"/>
    </row>
    <row r="167" spans="1:15" x14ac:dyDescent="0.25">
      <c r="A167" s="51" t="str">
        <f t="shared" si="20"/>
        <v/>
      </c>
      <c r="B167" s="26"/>
      <c r="C167" s="30"/>
      <c r="D167" s="52" t="str">
        <f t="shared" si="21"/>
        <v/>
      </c>
      <c r="E167" s="53"/>
      <c r="F167" s="30"/>
      <c r="G167" s="54"/>
      <c r="H167" s="53"/>
      <c r="I167" s="53"/>
      <c r="J167" s="53"/>
      <c r="K167" s="55" t="str">
        <f t="shared" si="22"/>
        <v/>
      </c>
      <c r="L167" s="56" t="str">
        <f t="shared" si="23"/>
        <v/>
      </c>
      <c r="M167" s="41"/>
      <c r="N167" s="30"/>
      <c r="O167" s="42"/>
    </row>
    <row r="168" spans="1:15" x14ac:dyDescent="0.25">
      <c r="A168" s="51" t="str">
        <f t="shared" si="20"/>
        <v/>
      </c>
      <c r="B168" s="26"/>
      <c r="C168" s="30"/>
      <c r="D168" s="52" t="str">
        <f t="shared" si="21"/>
        <v/>
      </c>
      <c r="E168" s="53"/>
      <c r="F168" s="30"/>
      <c r="G168" s="54"/>
      <c r="H168" s="53"/>
      <c r="I168" s="53"/>
      <c r="J168" s="53"/>
      <c r="K168" s="55" t="str">
        <f t="shared" si="22"/>
        <v/>
      </c>
      <c r="L168" s="56" t="str">
        <f t="shared" si="23"/>
        <v/>
      </c>
      <c r="M168" s="41"/>
      <c r="N168" s="30"/>
      <c r="O168" s="42"/>
    </row>
    <row r="169" spans="1:15" x14ac:dyDescent="0.25">
      <c r="A169" s="51" t="str">
        <f t="shared" si="20"/>
        <v/>
      </c>
      <c r="B169" s="26"/>
      <c r="C169" s="30"/>
      <c r="D169" s="52" t="str">
        <f t="shared" si="21"/>
        <v/>
      </c>
      <c r="E169" s="53"/>
      <c r="F169" s="30"/>
      <c r="G169" s="54"/>
      <c r="H169" s="53"/>
      <c r="I169" s="53"/>
      <c r="J169" s="53"/>
      <c r="K169" s="55" t="str">
        <f t="shared" si="22"/>
        <v/>
      </c>
      <c r="L169" s="56" t="str">
        <f t="shared" si="23"/>
        <v/>
      </c>
      <c r="M169" s="41"/>
      <c r="N169" s="30"/>
      <c r="O169" s="42"/>
    </row>
    <row r="170" spans="1:15" x14ac:dyDescent="0.25">
      <c r="A170" s="51" t="str">
        <f t="shared" si="20"/>
        <v/>
      </c>
      <c r="B170" s="26"/>
      <c r="C170" s="30"/>
      <c r="D170" s="52" t="str">
        <f t="shared" si="21"/>
        <v/>
      </c>
      <c r="E170" s="53"/>
      <c r="F170" s="30"/>
      <c r="G170" s="54"/>
      <c r="H170" s="53"/>
      <c r="I170" s="53"/>
      <c r="J170" s="53"/>
      <c r="K170" s="55" t="str">
        <f t="shared" si="22"/>
        <v/>
      </c>
      <c r="L170" s="56" t="str">
        <f t="shared" si="23"/>
        <v/>
      </c>
      <c r="M170" s="41"/>
      <c r="N170" s="30"/>
      <c r="O170" s="42"/>
    </row>
    <row r="171" spans="1:15" x14ac:dyDescent="0.25">
      <c r="A171" s="51" t="str">
        <f t="shared" si="20"/>
        <v/>
      </c>
      <c r="B171" s="26"/>
      <c r="C171" s="30"/>
      <c r="D171" s="52" t="str">
        <f t="shared" si="21"/>
        <v/>
      </c>
      <c r="E171" s="53"/>
      <c r="F171" s="30"/>
      <c r="G171" s="54"/>
      <c r="H171" s="53"/>
      <c r="I171" s="53"/>
      <c r="J171" s="53"/>
      <c r="K171" s="55" t="str">
        <f t="shared" si="22"/>
        <v/>
      </c>
      <c r="L171" s="56" t="str">
        <f t="shared" si="23"/>
        <v/>
      </c>
      <c r="M171" s="41"/>
      <c r="N171" s="30"/>
      <c r="O171" s="42"/>
    </row>
    <row r="172" spans="1:15" x14ac:dyDescent="0.25">
      <c r="A172" s="51" t="str">
        <f t="shared" si="20"/>
        <v/>
      </c>
      <c r="B172" s="26"/>
      <c r="C172" s="30"/>
      <c r="D172" s="52" t="str">
        <f t="shared" si="21"/>
        <v/>
      </c>
      <c r="E172" s="53"/>
      <c r="F172" s="30"/>
      <c r="G172" s="54"/>
      <c r="H172" s="53"/>
      <c r="I172" s="53"/>
      <c r="J172" s="53"/>
      <c r="K172" s="55" t="str">
        <f t="shared" si="22"/>
        <v/>
      </c>
      <c r="L172" s="56" t="str">
        <f t="shared" si="23"/>
        <v/>
      </c>
      <c r="M172" s="41"/>
      <c r="N172" s="30"/>
      <c r="O172" s="42"/>
    </row>
    <row r="173" spans="1:15" x14ac:dyDescent="0.25">
      <c r="A173" s="51" t="str">
        <f t="shared" si="20"/>
        <v/>
      </c>
      <c r="B173" s="26"/>
      <c r="C173" s="30"/>
      <c r="D173" s="52" t="str">
        <f t="shared" si="21"/>
        <v/>
      </c>
      <c r="E173" s="53"/>
      <c r="F173" s="30"/>
      <c r="G173" s="54"/>
      <c r="H173" s="53"/>
      <c r="I173" s="53"/>
      <c r="J173" s="53"/>
      <c r="K173" s="55" t="str">
        <f t="shared" si="22"/>
        <v/>
      </c>
      <c r="L173" s="56" t="str">
        <f t="shared" si="23"/>
        <v/>
      </c>
      <c r="M173" s="41"/>
      <c r="N173" s="30"/>
      <c r="O173" s="42"/>
    </row>
    <row r="174" spans="1:15" x14ac:dyDescent="0.25">
      <c r="A174" s="51" t="str">
        <f t="shared" si="20"/>
        <v/>
      </c>
      <c r="B174" s="26"/>
      <c r="C174" s="30"/>
      <c r="D174" s="52" t="str">
        <f t="shared" si="21"/>
        <v/>
      </c>
      <c r="E174" s="53"/>
      <c r="F174" s="30"/>
      <c r="G174" s="54"/>
      <c r="H174" s="53"/>
      <c r="I174" s="53"/>
      <c r="J174" s="53"/>
      <c r="K174" s="55" t="str">
        <f t="shared" si="22"/>
        <v/>
      </c>
      <c r="L174" s="56" t="str">
        <f t="shared" si="23"/>
        <v/>
      </c>
      <c r="M174" s="41"/>
      <c r="N174" s="30"/>
      <c r="O174" s="42"/>
    </row>
    <row r="175" spans="1:15" x14ac:dyDescent="0.25">
      <c r="A175" s="51" t="str">
        <f t="shared" si="20"/>
        <v/>
      </c>
      <c r="B175" s="26"/>
      <c r="C175" s="30"/>
      <c r="D175" s="52" t="str">
        <f t="shared" si="21"/>
        <v/>
      </c>
      <c r="E175" s="53"/>
      <c r="F175" s="30"/>
      <c r="G175" s="54"/>
      <c r="H175" s="53"/>
      <c r="I175" s="53"/>
      <c r="J175" s="53"/>
      <c r="K175" s="55" t="str">
        <f t="shared" si="22"/>
        <v/>
      </c>
      <c r="L175" s="56" t="str">
        <f t="shared" si="23"/>
        <v/>
      </c>
      <c r="M175" s="41"/>
      <c r="N175" s="30"/>
      <c r="O175" s="42"/>
    </row>
    <row r="176" spans="1:15" x14ac:dyDescent="0.25">
      <c r="A176" s="51" t="str">
        <f t="shared" si="20"/>
        <v/>
      </c>
      <c r="B176" s="26"/>
      <c r="C176" s="30"/>
      <c r="D176" s="52" t="str">
        <f t="shared" si="21"/>
        <v/>
      </c>
      <c r="E176" s="53"/>
      <c r="F176" s="30"/>
      <c r="G176" s="54"/>
      <c r="H176" s="53"/>
      <c r="I176" s="53"/>
      <c r="J176" s="53"/>
      <c r="K176" s="55" t="str">
        <f t="shared" si="22"/>
        <v/>
      </c>
      <c r="L176" s="56" t="str">
        <f t="shared" si="23"/>
        <v/>
      </c>
      <c r="M176" s="41"/>
      <c r="N176" s="30"/>
      <c r="O176" s="42"/>
    </row>
    <row r="177" spans="1:15" x14ac:dyDescent="0.25">
      <c r="A177" s="51" t="str">
        <f t="shared" si="20"/>
        <v/>
      </c>
      <c r="B177" s="26"/>
      <c r="C177" s="30"/>
      <c r="D177" s="52" t="str">
        <f t="shared" si="21"/>
        <v/>
      </c>
      <c r="E177" s="53"/>
      <c r="F177" s="30"/>
      <c r="G177" s="54"/>
      <c r="H177" s="53"/>
      <c r="I177" s="53"/>
      <c r="J177" s="53"/>
      <c r="K177" s="55" t="str">
        <f t="shared" si="22"/>
        <v/>
      </c>
      <c r="L177" s="56" t="str">
        <f t="shared" si="23"/>
        <v/>
      </c>
      <c r="M177" s="41"/>
      <c r="N177" s="30"/>
      <c r="O177" s="42"/>
    </row>
    <row r="178" spans="1:15" x14ac:dyDescent="0.25">
      <c r="A178" s="51" t="str">
        <f t="shared" si="20"/>
        <v/>
      </c>
      <c r="B178" s="26"/>
      <c r="C178" s="30"/>
      <c r="D178" s="52" t="str">
        <f t="shared" si="21"/>
        <v/>
      </c>
      <c r="E178" s="53"/>
      <c r="F178" s="30"/>
      <c r="G178" s="54"/>
      <c r="H178" s="53"/>
      <c r="I178" s="53"/>
      <c r="J178" s="53"/>
      <c r="K178" s="55" t="str">
        <f t="shared" si="22"/>
        <v/>
      </c>
      <c r="L178" s="56" t="str">
        <f t="shared" si="23"/>
        <v/>
      </c>
      <c r="M178" s="41"/>
      <c r="N178" s="30"/>
      <c r="O178" s="42"/>
    </row>
    <row r="179" spans="1:15" x14ac:dyDescent="0.25">
      <c r="A179" s="51" t="str">
        <f t="shared" si="20"/>
        <v/>
      </c>
      <c r="B179" s="26"/>
      <c r="C179" s="30"/>
      <c r="D179" s="52" t="str">
        <f t="shared" si="21"/>
        <v/>
      </c>
      <c r="E179" s="53"/>
      <c r="F179" s="30"/>
      <c r="G179" s="54"/>
      <c r="H179" s="53"/>
      <c r="I179" s="53"/>
      <c r="J179" s="53"/>
      <c r="K179" s="55" t="str">
        <f t="shared" si="22"/>
        <v/>
      </c>
      <c r="L179" s="56" t="str">
        <f t="shared" si="23"/>
        <v/>
      </c>
      <c r="M179" s="41"/>
      <c r="N179" s="30"/>
      <c r="O179" s="42"/>
    </row>
    <row r="180" spans="1:15" x14ac:dyDescent="0.25">
      <c r="A180" s="51" t="str">
        <f t="shared" si="20"/>
        <v/>
      </c>
      <c r="B180" s="26"/>
      <c r="C180" s="30"/>
      <c r="D180" s="52" t="str">
        <f t="shared" si="21"/>
        <v/>
      </c>
      <c r="E180" s="53"/>
      <c r="F180" s="30"/>
      <c r="G180" s="54"/>
      <c r="H180" s="53"/>
      <c r="I180" s="53"/>
      <c r="J180" s="53"/>
      <c r="K180" s="55" t="str">
        <f t="shared" si="22"/>
        <v/>
      </c>
      <c r="L180" s="56" t="str">
        <f t="shared" si="23"/>
        <v/>
      </c>
      <c r="M180" s="41"/>
      <c r="N180" s="30"/>
      <c r="O180" s="42"/>
    </row>
    <row r="181" spans="1:15" x14ac:dyDescent="0.25">
      <c r="A181" s="51" t="str">
        <f t="shared" si="20"/>
        <v/>
      </c>
      <c r="B181" s="26"/>
      <c r="C181" s="30"/>
      <c r="D181" s="52" t="str">
        <f t="shared" si="21"/>
        <v/>
      </c>
      <c r="E181" s="53"/>
      <c r="F181" s="30"/>
      <c r="G181" s="54"/>
      <c r="H181" s="53"/>
      <c r="I181" s="53"/>
      <c r="J181" s="53"/>
      <c r="K181" s="55" t="str">
        <f t="shared" si="22"/>
        <v/>
      </c>
      <c r="L181" s="56" t="str">
        <f t="shared" si="23"/>
        <v/>
      </c>
      <c r="M181" s="41"/>
      <c r="N181" s="30"/>
      <c r="O181" s="42"/>
    </row>
    <row r="182" spans="1:15" x14ac:dyDescent="0.25">
      <c r="A182" s="51" t="str">
        <f t="shared" si="20"/>
        <v/>
      </c>
      <c r="B182" s="26"/>
      <c r="C182" s="30"/>
      <c r="D182" s="52" t="str">
        <f t="shared" si="21"/>
        <v/>
      </c>
      <c r="E182" s="53"/>
      <c r="F182" s="30"/>
      <c r="G182" s="54"/>
      <c r="H182" s="53"/>
      <c r="I182" s="53"/>
      <c r="J182" s="53"/>
      <c r="K182" s="55" t="str">
        <f t="shared" si="22"/>
        <v/>
      </c>
      <c r="L182" s="56" t="str">
        <f t="shared" si="23"/>
        <v/>
      </c>
      <c r="M182" s="41"/>
      <c r="N182" s="30"/>
      <c r="O182" s="42"/>
    </row>
    <row r="183" spans="1:15" x14ac:dyDescent="0.25">
      <c r="A183" s="51" t="str">
        <f t="shared" si="20"/>
        <v/>
      </c>
      <c r="B183" s="26"/>
      <c r="C183" s="30"/>
      <c r="D183" s="52" t="str">
        <f t="shared" si="21"/>
        <v/>
      </c>
      <c r="E183" s="53"/>
      <c r="F183" s="30"/>
      <c r="G183" s="54"/>
      <c r="H183" s="53"/>
      <c r="I183" s="53"/>
      <c r="J183" s="53"/>
      <c r="K183" s="55" t="str">
        <f t="shared" si="22"/>
        <v/>
      </c>
      <c r="L183" s="56" t="str">
        <f t="shared" si="23"/>
        <v/>
      </c>
      <c r="M183" s="41"/>
      <c r="N183" s="30"/>
      <c r="O183" s="42"/>
    </row>
    <row r="184" spans="1:15" x14ac:dyDescent="0.25">
      <c r="A184" s="51" t="str">
        <f t="shared" si="20"/>
        <v/>
      </c>
      <c r="B184" s="26"/>
      <c r="C184" s="30"/>
      <c r="D184" s="52" t="str">
        <f t="shared" si="21"/>
        <v/>
      </c>
      <c r="E184" s="53"/>
      <c r="F184" s="30"/>
      <c r="G184" s="54"/>
      <c r="H184" s="53"/>
      <c r="I184" s="53"/>
      <c r="J184" s="53"/>
      <c r="K184" s="55" t="str">
        <f t="shared" si="22"/>
        <v/>
      </c>
      <c r="L184" s="56" t="str">
        <f t="shared" si="23"/>
        <v/>
      </c>
      <c r="M184" s="41"/>
      <c r="N184" s="30"/>
      <c r="O184" s="42"/>
    </row>
    <row r="185" spans="1:15" x14ac:dyDescent="0.25">
      <c r="A185" s="51" t="str">
        <f t="shared" si="20"/>
        <v/>
      </c>
      <c r="B185" s="26"/>
      <c r="C185" s="30"/>
      <c r="D185" s="52" t="str">
        <f t="shared" si="21"/>
        <v/>
      </c>
      <c r="E185" s="53"/>
      <c r="F185" s="30"/>
      <c r="G185" s="54"/>
      <c r="H185" s="53"/>
      <c r="I185" s="53"/>
      <c r="J185" s="53"/>
      <c r="K185" s="55" t="str">
        <f t="shared" si="22"/>
        <v/>
      </c>
      <c r="L185" s="56" t="str">
        <f t="shared" si="23"/>
        <v/>
      </c>
      <c r="M185" s="41"/>
      <c r="N185" s="30"/>
      <c r="O185" s="42"/>
    </row>
    <row r="186" spans="1:15" x14ac:dyDescent="0.25">
      <c r="A186" s="51" t="str">
        <f t="shared" si="20"/>
        <v/>
      </c>
      <c r="B186" s="26"/>
      <c r="C186" s="30"/>
      <c r="D186" s="52" t="str">
        <f t="shared" si="21"/>
        <v/>
      </c>
      <c r="E186" s="53"/>
      <c r="F186" s="30"/>
      <c r="G186" s="54"/>
      <c r="H186" s="53"/>
      <c r="I186" s="53"/>
      <c r="J186" s="53"/>
      <c r="K186" s="55" t="str">
        <f t="shared" si="22"/>
        <v/>
      </c>
      <c r="L186" s="56" t="str">
        <f t="shared" si="23"/>
        <v/>
      </c>
      <c r="M186" s="41"/>
      <c r="N186" s="30"/>
      <c r="O186" s="42"/>
    </row>
    <row r="187" spans="1:15" x14ac:dyDescent="0.25">
      <c r="A187" s="51" t="str">
        <f t="shared" si="20"/>
        <v/>
      </c>
      <c r="B187" s="26"/>
      <c r="C187" s="30"/>
      <c r="D187" s="52" t="str">
        <f t="shared" si="21"/>
        <v/>
      </c>
      <c r="E187" s="53"/>
      <c r="F187" s="30"/>
      <c r="G187" s="54"/>
      <c r="H187" s="53"/>
      <c r="I187" s="53"/>
      <c r="J187" s="53"/>
      <c r="K187" s="55" t="str">
        <f t="shared" si="22"/>
        <v/>
      </c>
      <c r="L187" s="56" t="str">
        <f t="shared" si="23"/>
        <v/>
      </c>
      <c r="M187" s="41"/>
      <c r="N187" s="30"/>
      <c r="O187" s="42"/>
    </row>
    <row r="188" spans="1:15" x14ac:dyDescent="0.25">
      <c r="A188" s="51" t="str">
        <f t="shared" si="20"/>
        <v/>
      </c>
      <c r="B188" s="26"/>
      <c r="C188" s="30"/>
      <c r="D188" s="52" t="str">
        <f t="shared" si="21"/>
        <v/>
      </c>
      <c r="E188" s="53"/>
      <c r="F188" s="30"/>
      <c r="G188" s="54"/>
      <c r="H188" s="53"/>
      <c r="I188" s="53"/>
      <c r="J188" s="53"/>
      <c r="K188" s="55" t="str">
        <f t="shared" si="22"/>
        <v/>
      </c>
      <c r="L188" s="56" t="str">
        <f t="shared" si="23"/>
        <v/>
      </c>
      <c r="M188" s="41"/>
      <c r="N188" s="30"/>
      <c r="O188" s="42"/>
    </row>
    <row r="189" spans="1:15" x14ac:dyDescent="0.25">
      <c r="A189" s="51" t="str">
        <f t="shared" si="20"/>
        <v/>
      </c>
      <c r="B189" s="26"/>
      <c r="C189" s="30"/>
      <c r="D189" s="52" t="str">
        <f t="shared" si="21"/>
        <v/>
      </c>
      <c r="E189" s="53"/>
      <c r="F189" s="30"/>
      <c r="G189" s="54"/>
      <c r="H189" s="53"/>
      <c r="I189" s="53"/>
      <c r="J189" s="53"/>
      <c r="K189" s="55" t="str">
        <f t="shared" si="22"/>
        <v/>
      </c>
      <c r="L189" s="56" t="str">
        <f t="shared" si="23"/>
        <v/>
      </c>
      <c r="M189" s="41"/>
      <c r="N189" s="30"/>
      <c r="O189" s="42"/>
    </row>
    <row r="190" spans="1:15" x14ac:dyDescent="0.25">
      <c r="A190" s="51" t="str">
        <f t="shared" si="20"/>
        <v/>
      </c>
      <c r="B190" s="26"/>
      <c r="C190" s="30"/>
      <c r="D190" s="52" t="str">
        <f t="shared" si="21"/>
        <v/>
      </c>
      <c r="E190" s="53"/>
      <c r="F190" s="30"/>
      <c r="G190" s="54"/>
      <c r="H190" s="53"/>
      <c r="I190" s="53"/>
      <c r="J190" s="53"/>
      <c r="K190" s="55" t="str">
        <f t="shared" si="22"/>
        <v/>
      </c>
      <c r="L190" s="56" t="str">
        <f t="shared" si="23"/>
        <v/>
      </c>
      <c r="M190" s="41"/>
      <c r="N190" s="30"/>
      <c r="O190" s="42"/>
    </row>
    <row r="191" spans="1:15" x14ac:dyDescent="0.25">
      <c r="A191" s="51" t="str">
        <f t="shared" si="20"/>
        <v/>
      </c>
      <c r="B191" s="26"/>
      <c r="C191" s="30"/>
      <c r="D191" s="52" t="str">
        <f t="shared" si="21"/>
        <v/>
      </c>
      <c r="E191" s="53"/>
      <c r="F191" s="30"/>
      <c r="G191" s="54"/>
      <c r="H191" s="53"/>
      <c r="I191" s="53"/>
      <c r="J191" s="53"/>
      <c r="K191" s="55" t="str">
        <f t="shared" si="22"/>
        <v/>
      </c>
      <c r="L191" s="56" t="str">
        <f t="shared" si="23"/>
        <v/>
      </c>
      <c r="M191" s="41"/>
      <c r="N191" s="30"/>
      <c r="O191" s="42"/>
    </row>
    <row r="192" spans="1:15" x14ac:dyDescent="0.25">
      <c r="A192" s="51" t="str">
        <f t="shared" si="20"/>
        <v/>
      </c>
      <c r="B192" s="26"/>
      <c r="C192" s="30"/>
      <c r="D192" s="52" t="str">
        <f t="shared" si="21"/>
        <v/>
      </c>
      <c r="E192" s="53"/>
      <c r="F192" s="30"/>
      <c r="G192" s="54"/>
      <c r="H192" s="53"/>
      <c r="I192" s="53"/>
      <c r="J192" s="53"/>
      <c r="K192" s="55" t="str">
        <f t="shared" si="22"/>
        <v/>
      </c>
      <c r="L192" s="56" t="str">
        <f t="shared" si="23"/>
        <v/>
      </c>
      <c r="M192" s="41"/>
      <c r="N192" s="30"/>
      <c r="O192" s="42"/>
    </row>
    <row r="193" spans="1:15" x14ac:dyDescent="0.25">
      <c r="A193" s="51" t="str">
        <f t="shared" si="20"/>
        <v/>
      </c>
      <c r="B193" s="26"/>
      <c r="C193" s="30"/>
      <c r="D193" s="52" t="str">
        <f t="shared" si="21"/>
        <v/>
      </c>
      <c r="E193" s="53"/>
      <c r="F193" s="30"/>
      <c r="G193" s="54"/>
      <c r="H193" s="53"/>
      <c r="I193" s="53"/>
      <c r="J193" s="53"/>
      <c r="K193" s="55" t="str">
        <f t="shared" si="22"/>
        <v/>
      </c>
      <c r="L193" s="56" t="str">
        <f t="shared" si="23"/>
        <v/>
      </c>
      <c r="M193" s="41"/>
      <c r="N193" s="30"/>
      <c r="O193" s="42"/>
    </row>
    <row r="194" spans="1:15" x14ac:dyDescent="0.25">
      <c r="A194" s="51" t="str">
        <f t="shared" si="20"/>
        <v/>
      </c>
      <c r="B194" s="26"/>
      <c r="C194" s="30"/>
      <c r="D194" s="52" t="str">
        <f t="shared" si="21"/>
        <v/>
      </c>
      <c r="E194" s="53"/>
      <c r="F194" s="30"/>
      <c r="G194" s="54"/>
      <c r="H194" s="53"/>
      <c r="I194" s="53"/>
      <c r="J194" s="53"/>
      <c r="K194" s="55" t="str">
        <f t="shared" si="22"/>
        <v/>
      </c>
      <c r="L194" s="56" t="str">
        <f t="shared" si="23"/>
        <v/>
      </c>
      <c r="M194" s="41"/>
      <c r="N194" s="30"/>
      <c r="O194" s="42"/>
    </row>
    <row r="195" spans="1:15" x14ac:dyDescent="0.25">
      <c r="A195" s="51" t="str">
        <f t="shared" si="20"/>
        <v/>
      </c>
      <c r="B195" s="26"/>
      <c r="C195" s="30"/>
      <c r="D195" s="52" t="str">
        <f t="shared" si="21"/>
        <v/>
      </c>
      <c r="E195" s="53"/>
      <c r="F195" s="30"/>
      <c r="G195" s="54"/>
      <c r="H195" s="53"/>
      <c r="I195" s="53"/>
      <c r="J195" s="53"/>
      <c r="K195" s="55" t="str">
        <f t="shared" si="22"/>
        <v/>
      </c>
      <c r="L195" s="56" t="str">
        <f t="shared" si="23"/>
        <v/>
      </c>
      <c r="M195" s="41"/>
      <c r="N195" s="30"/>
      <c r="O195" s="42"/>
    </row>
    <row r="196" spans="1:15" x14ac:dyDescent="0.25">
      <c r="A196" s="51" t="str">
        <f t="shared" ref="A196:A203" si="24">IF($C196="","",ROW()-3)</f>
        <v/>
      </c>
      <c r="B196" s="26"/>
      <c r="C196" s="30"/>
      <c r="D196" s="52" t="str">
        <f t="shared" ref="D196:D203" si="25">IFERROR(INDEX(ParcMarque,MATCH($C196,ParcImmat,0))&amp;" "&amp;INDEX(ParcModele,MATCH($C196,ParcImmat,0)),"")</f>
        <v/>
      </c>
      <c r="E196" s="53"/>
      <c r="F196" s="30"/>
      <c r="G196" s="54"/>
      <c r="H196" s="53"/>
      <c r="I196" s="53"/>
      <c r="J196" s="53"/>
      <c r="K196" s="55" t="str">
        <f t="shared" ref="K196:K203" si="26">IF($H196="","",(($H196-N($I196)-N($J196))/$H196))</f>
        <v/>
      </c>
      <c r="L196" s="56" t="str">
        <f t="shared" ref="L196:L203" si="27">IF($H196="","",IF(N($J196)&gt;0,"Non conforme",IF(N($I196)&gt;0,"Réserves","Conforme")))</f>
        <v/>
      </c>
      <c r="M196" s="41"/>
      <c r="N196" s="30"/>
      <c r="O196" s="42"/>
    </row>
    <row r="197" spans="1:15" x14ac:dyDescent="0.25">
      <c r="A197" s="51" t="str">
        <f t="shared" si="24"/>
        <v/>
      </c>
      <c r="B197" s="26"/>
      <c r="C197" s="30"/>
      <c r="D197" s="52" t="str">
        <f t="shared" si="25"/>
        <v/>
      </c>
      <c r="E197" s="53"/>
      <c r="F197" s="30"/>
      <c r="G197" s="54"/>
      <c r="H197" s="53"/>
      <c r="I197" s="53"/>
      <c r="J197" s="53"/>
      <c r="K197" s="55" t="str">
        <f t="shared" si="26"/>
        <v/>
      </c>
      <c r="L197" s="56" t="str">
        <f t="shared" si="27"/>
        <v/>
      </c>
      <c r="M197" s="41"/>
      <c r="N197" s="30"/>
      <c r="O197" s="42"/>
    </row>
    <row r="198" spans="1:15" x14ac:dyDescent="0.25">
      <c r="A198" s="51" t="str">
        <f t="shared" si="24"/>
        <v/>
      </c>
      <c r="B198" s="26"/>
      <c r="C198" s="30"/>
      <c r="D198" s="52" t="str">
        <f t="shared" si="25"/>
        <v/>
      </c>
      <c r="E198" s="53"/>
      <c r="F198" s="30"/>
      <c r="G198" s="54"/>
      <c r="H198" s="53"/>
      <c r="I198" s="53"/>
      <c r="J198" s="53"/>
      <c r="K198" s="55" t="str">
        <f t="shared" si="26"/>
        <v/>
      </c>
      <c r="L198" s="56" t="str">
        <f t="shared" si="27"/>
        <v/>
      </c>
      <c r="M198" s="41"/>
      <c r="N198" s="30"/>
      <c r="O198" s="42"/>
    </row>
    <row r="199" spans="1:15" x14ac:dyDescent="0.25">
      <c r="A199" s="51" t="str">
        <f t="shared" si="24"/>
        <v/>
      </c>
      <c r="B199" s="26"/>
      <c r="C199" s="30"/>
      <c r="D199" s="52" t="str">
        <f t="shared" si="25"/>
        <v/>
      </c>
      <c r="E199" s="53"/>
      <c r="F199" s="30"/>
      <c r="G199" s="54"/>
      <c r="H199" s="53"/>
      <c r="I199" s="53"/>
      <c r="J199" s="53"/>
      <c r="K199" s="55" t="str">
        <f t="shared" si="26"/>
        <v/>
      </c>
      <c r="L199" s="56" t="str">
        <f t="shared" si="27"/>
        <v/>
      </c>
      <c r="M199" s="41"/>
      <c r="N199" s="30"/>
      <c r="O199" s="42"/>
    </row>
    <row r="200" spans="1:15" x14ac:dyDescent="0.25">
      <c r="A200" s="51" t="str">
        <f t="shared" si="24"/>
        <v/>
      </c>
      <c r="B200" s="26"/>
      <c r="C200" s="30"/>
      <c r="D200" s="52" t="str">
        <f t="shared" si="25"/>
        <v/>
      </c>
      <c r="E200" s="53"/>
      <c r="F200" s="30"/>
      <c r="G200" s="54"/>
      <c r="H200" s="53"/>
      <c r="I200" s="53"/>
      <c r="J200" s="53"/>
      <c r="K200" s="55" t="str">
        <f t="shared" si="26"/>
        <v/>
      </c>
      <c r="L200" s="56" t="str">
        <f t="shared" si="27"/>
        <v/>
      </c>
      <c r="M200" s="41"/>
      <c r="N200" s="30"/>
      <c r="O200" s="42"/>
    </row>
    <row r="201" spans="1:15" x14ac:dyDescent="0.25">
      <c r="A201" s="51" t="str">
        <f t="shared" si="24"/>
        <v/>
      </c>
      <c r="B201" s="26"/>
      <c r="C201" s="30"/>
      <c r="D201" s="52" t="str">
        <f t="shared" si="25"/>
        <v/>
      </c>
      <c r="E201" s="53"/>
      <c r="F201" s="30"/>
      <c r="G201" s="54"/>
      <c r="H201" s="53"/>
      <c r="I201" s="53"/>
      <c r="J201" s="53"/>
      <c r="K201" s="55" t="str">
        <f t="shared" si="26"/>
        <v/>
      </c>
      <c r="L201" s="56" t="str">
        <f t="shared" si="27"/>
        <v/>
      </c>
      <c r="M201" s="41"/>
      <c r="N201" s="30"/>
      <c r="O201" s="42"/>
    </row>
    <row r="202" spans="1:15" x14ac:dyDescent="0.25">
      <c r="A202" s="51" t="str">
        <f t="shared" si="24"/>
        <v/>
      </c>
      <c r="B202" s="26"/>
      <c r="C202" s="30"/>
      <c r="D202" s="52" t="str">
        <f t="shared" si="25"/>
        <v/>
      </c>
      <c r="E202" s="53"/>
      <c r="F202" s="30"/>
      <c r="G202" s="54"/>
      <c r="H202" s="53"/>
      <c r="I202" s="53"/>
      <c r="J202" s="53"/>
      <c r="K202" s="55" t="str">
        <f t="shared" si="26"/>
        <v/>
      </c>
      <c r="L202" s="56" t="str">
        <f t="shared" si="27"/>
        <v/>
      </c>
      <c r="M202" s="41"/>
      <c r="N202" s="30"/>
      <c r="O202" s="42"/>
    </row>
    <row r="203" spans="1:15" x14ac:dyDescent="0.25">
      <c r="A203" s="51" t="str">
        <f t="shared" si="24"/>
        <v/>
      </c>
      <c r="B203" s="26"/>
      <c r="C203" s="30"/>
      <c r="D203" s="52" t="str">
        <f t="shared" si="25"/>
        <v/>
      </c>
      <c r="E203" s="53"/>
      <c r="F203" s="30"/>
      <c r="G203" s="54"/>
      <c r="H203" s="53"/>
      <c r="I203" s="53"/>
      <c r="J203" s="53"/>
      <c r="K203" s="55" t="str">
        <f t="shared" si="26"/>
        <v/>
      </c>
      <c r="L203" s="56" t="str">
        <f t="shared" si="27"/>
        <v/>
      </c>
      <c r="M203" s="41"/>
      <c r="N203" s="30"/>
      <c r="O203" s="42"/>
    </row>
  </sheetData>
  <mergeCells count="2">
    <mergeCell ref="A1:O1"/>
    <mergeCell ref="A2:O2"/>
  </mergeCells>
  <conditionalFormatting sqref="B4:O203">
    <cfRule type="expression" dxfId="16" priority="8">
      <formula>AND($C4&lt;&gt;"",MOD(ROW(),2)=0)</formula>
    </cfRule>
  </conditionalFormatting>
  <conditionalFormatting sqref="L4:L203">
    <cfRule type="cellIs" dxfId="15" priority="2" operator="equal">
      <formula>"Conforme"</formula>
    </cfRule>
    <cfRule type="cellIs" dxfId="14" priority="3" operator="equal">
      <formula>"Réserves"</formula>
    </cfRule>
    <cfRule type="cellIs" dxfId="13" priority="4" operator="equal">
      <formula>"Non conforme"</formula>
    </cfRule>
  </conditionalFormatting>
  <conditionalFormatting sqref="N4:N203">
    <cfRule type="cellIs" dxfId="12" priority="5" operator="equal">
      <formula>"Réparé"</formula>
    </cfRule>
    <cfRule type="cellIs" dxfId="11" priority="6" operator="equal">
      <formula>"En cours"</formula>
    </cfRule>
    <cfRule type="cellIs" dxfId="10" priority="7" operator="equal">
      <formula>"À planifier"</formula>
    </cfRule>
  </conditionalFormatting>
  <dataValidations count="3">
    <dataValidation type="list" allowBlank="1" showErrorMessage="1" errorTitle="Valeur non valide" error="Choisissez une valeur dans la liste." sqref="C4:C203" xr:uid="{00000000-0002-0000-0300-000000000000}">
      <formula1>ParcImmat</formula1>
      <formula2>0</formula2>
    </dataValidation>
    <dataValidation type="list" allowBlank="1" showErrorMessage="1" errorTitle="Valeur non valide" error="Choisissez une valeur dans la liste." sqref="E4:E203" xr:uid="{00000000-0002-0000-0300-000001000000}">
      <formula1>TypesControle</formula1>
      <formula2>0</formula2>
    </dataValidation>
    <dataValidation type="list" allowBlank="1" showErrorMessage="1" errorTitle="Valeur non valide" error="Choisissez une valeur dans la liste." sqref="N4:N203" xr:uid="{00000000-0002-0000-0300-000002000000}">
      <formula1>StatutsSuivi</formula1>
      <formula2>0</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7476E"/>
    <pageSetUpPr fitToPage="1"/>
  </sheetPr>
  <dimension ref="A1:N33"/>
  <sheetViews>
    <sheetView showGridLines="0" zoomScaleNormal="100" workbookViewId="0">
      <pane ySplit="3" topLeftCell="A4" activePane="bottomLeft" state="frozen"/>
      <selection pane="bottomLeft"/>
    </sheetView>
  </sheetViews>
  <sheetFormatPr baseColWidth="10" defaultColWidth="8.7109375" defaultRowHeight="15" x14ac:dyDescent="0.25"/>
  <cols>
    <col min="1" max="1" width="15" customWidth="1"/>
    <col min="2" max="3" width="14" customWidth="1"/>
    <col min="4" max="4" width="8" customWidth="1"/>
    <col min="5" max="5" width="12" customWidth="1"/>
    <col min="6" max="6" width="15" customWidth="1"/>
    <col min="7" max="7" width="13" customWidth="1"/>
    <col min="8" max="8" width="16" customWidth="1"/>
    <col min="9" max="9" width="15" customWidth="1"/>
    <col min="10" max="10" width="13" customWidth="1"/>
    <col min="11" max="11" width="15" customWidth="1"/>
    <col min="12" max="12" width="14" customWidth="1"/>
    <col min="13" max="13" width="15" customWidth="1"/>
    <col min="14" max="14" width="14" customWidth="1"/>
  </cols>
  <sheetData>
    <row r="1" spans="1:14" ht="31.5" customHeight="1" x14ac:dyDescent="0.25">
      <c r="A1" s="10" t="s">
        <v>175</v>
      </c>
      <c r="B1" s="10"/>
      <c r="C1" s="10"/>
      <c r="D1" s="10"/>
      <c r="E1" s="10"/>
      <c r="F1" s="10"/>
      <c r="G1" s="10"/>
      <c r="H1" s="10"/>
      <c r="I1" s="10"/>
      <c r="J1" s="10"/>
      <c r="K1" s="10"/>
      <c r="L1" s="10"/>
      <c r="M1" s="10"/>
      <c r="N1" s="10"/>
    </row>
    <row r="2" spans="1:14" ht="30" customHeight="1" x14ac:dyDescent="0.25">
      <c r="A2" s="9" t="s">
        <v>176</v>
      </c>
      <c r="B2" s="9"/>
      <c r="C2" s="9"/>
      <c r="D2" s="9"/>
      <c r="E2" s="9"/>
      <c r="F2" s="9"/>
      <c r="G2" s="9"/>
      <c r="H2" s="9"/>
      <c r="I2" s="9"/>
      <c r="J2" s="9"/>
      <c r="K2" s="9"/>
      <c r="L2" s="9"/>
      <c r="M2" s="9"/>
      <c r="N2" s="9"/>
    </row>
    <row r="3" spans="1:14" ht="30" customHeight="1" x14ac:dyDescent="0.25">
      <c r="A3" s="37" t="s">
        <v>80</v>
      </c>
      <c r="B3" s="37" t="s">
        <v>83</v>
      </c>
      <c r="C3" s="37" t="s">
        <v>85</v>
      </c>
      <c r="D3" s="37" t="s">
        <v>177</v>
      </c>
      <c r="E3" s="37" t="s">
        <v>50</v>
      </c>
      <c r="F3" s="37" t="s">
        <v>178</v>
      </c>
      <c r="G3" s="37" t="s">
        <v>88</v>
      </c>
      <c r="H3" s="37" t="s">
        <v>179</v>
      </c>
      <c r="I3" s="37" t="s">
        <v>180</v>
      </c>
      <c r="J3" s="37" t="s">
        <v>181</v>
      </c>
      <c r="K3" s="37" t="s">
        <v>182</v>
      </c>
      <c r="L3" s="37" t="s">
        <v>183</v>
      </c>
      <c r="M3" s="37" t="s">
        <v>184</v>
      </c>
      <c r="N3" s="37" t="s">
        <v>185</v>
      </c>
    </row>
    <row r="4" spans="1:14" x14ac:dyDescent="0.25">
      <c r="A4" s="30" t="s">
        <v>81</v>
      </c>
      <c r="B4" s="30" t="s">
        <v>186</v>
      </c>
      <c r="C4" s="30" t="s">
        <v>187</v>
      </c>
      <c r="D4" s="27" t="s">
        <v>188</v>
      </c>
      <c r="E4" s="53" t="s">
        <v>62</v>
      </c>
      <c r="F4" s="26">
        <v>44630</v>
      </c>
      <c r="G4" s="54">
        <v>68000</v>
      </c>
      <c r="H4" s="30" t="s">
        <v>87</v>
      </c>
      <c r="I4" s="26">
        <v>46527</v>
      </c>
      <c r="J4" s="56" t="str">
        <f t="shared" ref="J4:J33" si="0">IF(I4="","",IF(I4&lt;DateRef,"Dépassé",IF(I4&lt;=DateRef+SeuilAlerte,"Bientôt","À jour")))</f>
        <v>Dépassé</v>
      </c>
      <c r="K4" s="26">
        <v>46752</v>
      </c>
      <c r="L4" s="56" t="str">
        <f t="shared" ref="L4:L33" si="1">IF(K4="","",IF(K4&lt;DateRef,"Dépassé",IF(K4&lt;=DateRef+SeuilAlerte,"Bientôt","À jour")))</f>
        <v>À jour</v>
      </c>
      <c r="M4" s="26">
        <v>46645</v>
      </c>
      <c r="N4" s="56" t="str">
        <f t="shared" ref="N4:N33" si="2">IF(M4="","",IF(M4&lt;DateRef,"Dépassé",IF(M4&lt;=DateRef+SeuilAlerte,"Bientôt","À jour")))</f>
        <v>À jour</v>
      </c>
    </row>
    <row r="5" spans="1:14" x14ac:dyDescent="0.25">
      <c r="A5" s="30" t="s">
        <v>163</v>
      </c>
      <c r="B5" s="30" t="s">
        <v>189</v>
      </c>
      <c r="C5" s="30" t="s">
        <v>190</v>
      </c>
      <c r="D5" s="27" t="s">
        <v>191</v>
      </c>
      <c r="E5" s="53" t="s">
        <v>62</v>
      </c>
      <c r="F5" s="26">
        <v>44348</v>
      </c>
      <c r="G5" s="54">
        <v>94200</v>
      </c>
      <c r="H5" s="30" t="s">
        <v>164</v>
      </c>
      <c r="I5" s="26">
        <v>46563</v>
      </c>
      <c r="J5" s="56" t="str">
        <f t="shared" si="0"/>
        <v>Bientôt</v>
      </c>
      <c r="K5" s="26">
        <v>46827</v>
      </c>
      <c r="L5" s="56" t="str">
        <f t="shared" si="1"/>
        <v>À jour</v>
      </c>
      <c r="M5" s="26">
        <v>46568</v>
      </c>
      <c r="N5" s="56" t="str">
        <f t="shared" si="2"/>
        <v>Bientôt</v>
      </c>
    </row>
    <row r="6" spans="1:14" x14ac:dyDescent="0.25">
      <c r="A6" s="30" t="s">
        <v>165</v>
      </c>
      <c r="B6" s="30" t="s">
        <v>192</v>
      </c>
      <c r="C6" s="30" t="s">
        <v>193</v>
      </c>
      <c r="D6" s="27" t="s">
        <v>194</v>
      </c>
      <c r="E6" s="53" t="s">
        <v>56</v>
      </c>
      <c r="F6" s="26">
        <v>44941</v>
      </c>
      <c r="G6" s="54">
        <v>41500</v>
      </c>
      <c r="H6" s="30" t="s">
        <v>166</v>
      </c>
      <c r="I6" s="26">
        <v>46772</v>
      </c>
      <c r="J6" s="56" t="str">
        <f t="shared" si="0"/>
        <v>À jour</v>
      </c>
      <c r="K6" s="26">
        <v>46573</v>
      </c>
      <c r="L6" s="56" t="str">
        <f t="shared" si="1"/>
        <v>Bientôt</v>
      </c>
      <c r="M6" s="26">
        <v>46701</v>
      </c>
      <c r="N6" s="56" t="str">
        <f t="shared" si="2"/>
        <v>À jour</v>
      </c>
    </row>
    <row r="7" spans="1:14" x14ac:dyDescent="0.25">
      <c r="A7" s="30" t="s">
        <v>157</v>
      </c>
      <c r="B7" s="30" t="s">
        <v>186</v>
      </c>
      <c r="C7" s="30" t="s">
        <v>195</v>
      </c>
      <c r="D7" s="27" t="s">
        <v>196</v>
      </c>
      <c r="E7" s="53" t="s">
        <v>62</v>
      </c>
      <c r="F7" s="26">
        <v>44079</v>
      </c>
      <c r="G7" s="54">
        <v>132000</v>
      </c>
      <c r="H7" s="30" t="s">
        <v>158</v>
      </c>
      <c r="I7" s="26">
        <v>46509</v>
      </c>
      <c r="J7" s="56" t="str">
        <f t="shared" si="0"/>
        <v>Dépassé</v>
      </c>
      <c r="K7" s="26">
        <v>46661</v>
      </c>
      <c r="L7" s="56" t="str">
        <f t="shared" si="1"/>
        <v>À jour</v>
      </c>
      <c r="M7" s="26">
        <v>46535</v>
      </c>
      <c r="N7" s="56" t="str">
        <f t="shared" si="2"/>
        <v>Dépassé</v>
      </c>
    </row>
    <row r="8" spans="1:14" x14ac:dyDescent="0.25">
      <c r="A8" s="30" t="s">
        <v>169</v>
      </c>
      <c r="B8" s="30" t="s">
        <v>197</v>
      </c>
      <c r="C8" s="30" t="s">
        <v>198</v>
      </c>
      <c r="D8" s="27" t="s">
        <v>199</v>
      </c>
      <c r="E8" s="53" t="s">
        <v>68</v>
      </c>
      <c r="F8" s="26">
        <v>45394</v>
      </c>
      <c r="G8" s="54">
        <v>18700</v>
      </c>
      <c r="H8" s="30" t="s">
        <v>170</v>
      </c>
      <c r="I8" s="26">
        <v>46855</v>
      </c>
      <c r="J8" s="56" t="str">
        <f t="shared" si="0"/>
        <v>À jour</v>
      </c>
      <c r="K8" s="26">
        <v>46772</v>
      </c>
      <c r="L8" s="56" t="str">
        <f t="shared" si="1"/>
        <v>À jour</v>
      </c>
      <c r="M8" s="26">
        <v>46784</v>
      </c>
      <c r="N8" s="56" t="str">
        <f t="shared" si="2"/>
        <v>À jour</v>
      </c>
    </row>
    <row r="9" spans="1:14" x14ac:dyDescent="0.25">
      <c r="A9" s="30" t="s">
        <v>160</v>
      </c>
      <c r="B9" s="30" t="s">
        <v>200</v>
      </c>
      <c r="C9" s="30" t="s">
        <v>201</v>
      </c>
      <c r="D9" s="27" t="s">
        <v>202</v>
      </c>
      <c r="E9" s="53" t="s">
        <v>62</v>
      </c>
      <c r="F9" s="26">
        <v>43789</v>
      </c>
      <c r="G9" s="54">
        <v>187500</v>
      </c>
      <c r="H9" s="30" t="s">
        <v>161</v>
      </c>
      <c r="I9" s="26">
        <v>46548</v>
      </c>
      <c r="J9" s="56" t="str">
        <f t="shared" si="0"/>
        <v>Dépassé</v>
      </c>
      <c r="K9" s="26">
        <v>46558</v>
      </c>
      <c r="L9" s="56" t="str">
        <f t="shared" si="1"/>
        <v>Bientôt</v>
      </c>
      <c r="M9" s="26">
        <v>46588</v>
      </c>
      <c r="N9" s="56" t="str">
        <f t="shared" si="2"/>
        <v>À jour</v>
      </c>
    </row>
    <row r="10" spans="1:14" x14ac:dyDescent="0.25">
      <c r="A10" s="30"/>
      <c r="B10" s="30"/>
      <c r="C10" s="30"/>
      <c r="D10" s="27"/>
      <c r="E10" s="53"/>
      <c r="F10" s="26"/>
      <c r="G10" s="54"/>
      <c r="H10" s="30"/>
      <c r="I10" s="26"/>
      <c r="J10" s="56" t="str">
        <f t="shared" si="0"/>
        <v/>
      </c>
      <c r="K10" s="26"/>
      <c r="L10" s="56" t="str">
        <f t="shared" si="1"/>
        <v/>
      </c>
      <c r="M10" s="26"/>
      <c r="N10" s="56" t="str">
        <f t="shared" si="2"/>
        <v/>
      </c>
    </row>
    <row r="11" spans="1:14" x14ac:dyDescent="0.25">
      <c r="A11" s="30"/>
      <c r="B11" s="30"/>
      <c r="C11" s="30"/>
      <c r="D11" s="27"/>
      <c r="E11" s="53"/>
      <c r="F11" s="26"/>
      <c r="G11" s="54"/>
      <c r="H11" s="30"/>
      <c r="I11" s="26"/>
      <c r="J11" s="56" t="str">
        <f t="shared" si="0"/>
        <v/>
      </c>
      <c r="K11" s="26"/>
      <c r="L11" s="56" t="str">
        <f t="shared" si="1"/>
        <v/>
      </c>
      <c r="M11" s="26"/>
      <c r="N11" s="56" t="str">
        <f t="shared" si="2"/>
        <v/>
      </c>
    </row>
    <row r="12" spans="1:14" x14ac:dyDescent="0.25">
      <c r="A12" s="30"/>
      <c r="B12" s="30"/>
      <c r="C12" s="30"/>
      <c r="D12" s="27"/>
      <c r="E12" s="53"/>
      <c r="F12" s="26"/>
      <c r="G12" s="54"/>
      <c r="H12" s="30"/>
      <c r="I12" s="26"/>
      <c r="J12" s="56" t="str">
        <f t="shared" si="0"/>
        <v/>
      </c>
      <c r="K12" s="26"/>
      <c r="L12" s="56" t="str">
        <f t="shared" si="1"/>
        <v/>
      </c>
      <c r="M12" s="26"/>
      <c r="N12" s="56" t="str">
        <f t="shared" si="2"/>
        <v/>
      </c>
    </row>
    <row r="13" spans="1:14" x14ac:dyDescent="0.25">
      <c r="A13" s="30"/>
      <c r="B13" s="30"/>
      <c r="C13" s="30"/>
      <c r="D13" s="27"/>
      <c r="E13" s="53"/>
      <c r="F13" s="26"/>
      <c r="G13" s="54"/>
      <c r="H13" s="30"/>
      <c r="I13" s="26"/>
      <c r="J13" s="56" t="str">
        <f t="shared" si="0"/>
        <v/>
      </c>
      <c r="K13" s="26"/>
      <c r="L13" s="56" t="str">
        <f t="shared" si="1"/>
        <v/>
      </c>
      <c r="M13" s="26"/>
      <c r="N13" s="56" t="str">
        <f t="shared" si="2"/>
        <v/>
      </c>
    </row>
    <row r="14" spans="1:14" x14ac:dyDescent="0.25">
      <c r="A14" s="30"/>
      <c r="B14" s="30"/>
      <c r="C14" s="30"/>
      <c r="D14" s="27"/>
      <c r="E14" s="53"/>
      <c r="F14" s="26"/>
      <c r="G14" s="54"/>
      <c r="H14" s="30"/>
      <c r="I14" s="26"/>
      <c r="J14" s="56" t="str">
        <f t="shared" si="0"/>
        <v/>
      </c>
      <c r="K14" s="26"/>
      <c r="L14" s="56" t="str">
        <f t="shared" si="1"/>
        <v/>
      </c>
      <c r="M14" s="26"/>
      <c r="N14" s="56" t="str">
        <f t="shared" si="2"/>
        <v/>
      </c>
    </row>
    <row r="15" spans="1:14" x14ac:dyDescent="0.25">
      <c r="A15" s="30"/>
      <c r="B15" s="30"/>
      <c r="C15" s="30"/>
      <c r="D15" s="27"/>
      <c r="E15" s="53"/>
      <c r="F15" s="26"/>
      <c r="G15" s="54"/>
      <c r="H15" s="30"/>
      <c r="I15" s="26"/>
      <c r="J15" s="56" t="str">
        <f t="shared" si="0"/>
        <v/>
      </c>
      <c r="K15" s="26"/>
      <c r="L15" s="56" t="str">
        <f t="shared" si="1"/>
        <v/>
      </c>
      <c r="M15" s="26"/>
      <c r="N15" s="56" t="str">
        <f t="shared" si="2"/>
        <v/>
      </c>
    </row>
    <row r="16" spans="1:14" x14ac:dyDescent="0.25">
      <c r="A16" s="30"/>
      <c r="B16" s="30"/>
      <c r="C16" s="30"/>
      <c r="D16" s="27"/>
      <c r="E16" s="53"/>
      <c r="F16" s="26"/>
      <c r="G16" s="54"/>
      <c r="H16" s="30"/>
      <c r="I16" s="26"/>
      <c r="J16" s="56" t="str">
        <f t="shared" si="0"/>
        <v/>
      </c>
      <c r="K16" s="26"/>
      <c r="L16" s="56" t="str">
        <f t="shared" si="1"/>
        <v/>
      </c>
      <c r="M16" s="26"/>
      <c r="N16" s="56" t="str">
        <f t="shared" si="2"/>
        <v/>
      </c>
    </row>
    <row r="17" spans="1:14" x14ac:dyDescent="0.25">
      <c r="A17" s="30"/>
      <c r="B17" s="30"/>
      <c r="C17" s="30"/>
      <c r="D17" s="27"/>
      <c r="E17" s="53"/>
      <c r="F17" s="26"/>
      <c r="G17" s="54"/>
      <c r="H17" s="30"/>
      <c r="I17" s="26"/>
      <c r="J17" s="56" t="str">
        <f t="shared" si="0"/>
        <v/>
      </c>
      <c r="K17" s="26"/>
      <c r="L17" s="56" t="str">
        <f t="shared" si="1"/>
        <v/>
      </c>
      <c r="M17" s="26"/>
      <c r="N17" s="56" t="str">
        <f t="shared" si="2"/>
        <v/>
      </c>
    </row>
    <row r="18" spans="1:14" x14ac:dyDescent="0.25">
      <c r="A18" s="30"/>
      <c r="B18" s="30"/>
      <c r="C18" s="30"/>
      <c r="D18" s="27"/>
      <c r="E18" s="53"/>
      <c r="F18" s="26"/>
      <c r="G18" s="54"/>
      <c r="H18" s="30"/>
      <c r="I18" s="26"/>
      <c r="J18" s="56" t="str">
        <f t="shared" si="0"/>
        <v/>
      </c>
      <c r="K18" s="26"/>
      <c r="L18" s="56" t="str">
        <f t="shared" si="1"/>
        <v/>
      </c>
      <c r="M18" s="26"/>
      <c r="N18" s="56" t="str">
        <f t="shared" si="2"/>
        <v/>
      </c>
    </row>
    <row r="19" spans="1:14" x14ac:dyDescent="0.25">
      <c r="A19" s="30"/>
      <c r="B19" s="30"/>
      <c r="C19" s="30"/>
      <c r="D19" s="27"/>
      <c r="E19" s="53"/>
      <c r="F19" s="26"/>
      <c r="G19" s="54"/>
      <c r="H19" s="30"/>
      <c r="I19" s="26"/>
      <c r="J19" s="56" t="str">
        <f t="shared" si="0"/>
        <v/>
      </c>
      <c r="K19" s="26"/>
      <c r="L19" s="56" t="str">
        <f t="shared" si="1"/>
        <v/>
      </c>
      <c r="M19" s="26"/>
      <c r="N19" s="56" t="str">
        <f t="shared" si="2"/>
        <v/>
      </c>
    </row>
    <row r="20" spans="1:14" x14ac:dyDescent="0.25">
      <c r="A20" s="30"/>
      <c r="B20" s="30"/>
      <c r="C20" s="30"/>
      <c r="D20" s="27"/>
      <c r="E20" s="53"/>
      <c r="F20" s="26"/>
      <c r="G20" s="54"/>
      <c r="H20" s="30"/>
      <c r="I20" s="26"/>
      <c r="J20" s="56" t="str">
        <f t="shared" si="0"/>
        <v/>
      </c>
      <c r="K20" s="26"/>
      <c r="L20" s="56" t="str">
        <f t="shared" si="1"/>
        <v/>
      </c>
      <c r="M20" s="26"/>
      <c r="N20" s="56" t="str">
        <f t="shared" si="2"/>
        <v/>
      </c>
    </row>
    <row r="21" spans="1:14" x14ac:dyDescent="0.25">
      <c r="A21" s="30"/>
      <c r="B21" s="30"/>
      <c r="C21" s="30"/>
      <c r="D21" s="27"/>
      <c r="E21" s="53"/>
      <c r="F21" s="26"/>
      <c r="G21" s="54"/>
      <c r="H21" s="30"/>
      <c r="I21" s="26"/>
      <c r="J21" s="56" t="str">
        <f t="shared" si="0"/>
        <v/>
      </c>
      <c r="K21" s="26"/>
      <c r="L21" s="56" t="str">
        <f t="shared" si="1"/>
        <v/>
      </c>
      <c r="M21" s="26"/>
      <c r="N21" s="56" t="str">
        <f t="shared" si="2"/>
        <v/>
      </c>
    </row>
    <row r="22" spans="1:14" x14ac:dyDescent="0.25">
      <c r="A22" s="30"/>
      <c r="B22" s="30"/>
      <c r="C22" s="30"/>
      <c r="D22" s="27"/>
      <c r="E22" s="53"/>
      <c r="F22" s="26"/>
      <c r="G22" s="54"/>
      <c r="H22" s="30"/>
      <c r="I22" s="26"/>
      <c r="J22" s="56" t="str">
        <f t="shared" si="0"/>
        <v/>
      </c>
      <c r="K22" s="26"/>
      <c r="L22" s="56" t="str">
        <f t="shared" si="1"/>
        <v/>
      </c>
      <c r="M22" s="26"/>
      <c r="N22" s="56" t="str">
        <f t="shared" si="2"/>
        <v/>
      </c>
    </row>
    <row r="23" spans="1:14" x14ac:dyDescent="0.25">
      <c r="A23" s="30"/>
      <c r="B23" s="30"/>
      <c r="C23" s="30"/>
      <c r="D23" s="27"/>
      <c r="E23" s="53"/>
      <c r="F23" s="26"/>
      <c r="G23" s="54"/>
      <c r="H23" s="30"/>
      <c r="I23" s="26"/>
      <c r="J23" s="56" t="str">
        <f t="shared" si="0"/>
        <v/>
      </c>
      <c r="K23" s="26"/>
      <c r="L23" s="56" t="str">
        <f t="shared" si="1"/>
        <v/>
      </c>
      <c r="M23" s="26"/>
      <c r="N23" s="56" t="str">
        <f t="shared" si="2"/>
        <v/>
      </c>
    </row>
    <row r="24" spans="1:14" x14ac:dyDescent="0.25">
      <c r="A24" s="30"/>
      <c r="B24" s="30"/>
      <c r="C24" s="30"/>
      <c r="D24" s="27"/>
      <c r="E24" s="53"/>
      <c r="F24" s="26"/>
      <c r="G24" s="54"/>
      <c r="H24" s="30"/>
      <c r="I24" s="26"/>
      <c r="J24" s="56" t="str">
        <f t="shared" si="0"/>
        <v/>
      </c>
      <c r="K24" s="26"/>
      <c r="L24" s="56" t="str">
        <f t="shared" si="1"/>
        <v/>
      </c>
      <c r="M24" s="26"/>
      <c r="N24" s="56" t="str">
        <f t="shared" si="2"/>
        <v/>
      </c>
    </row>
    <row r="25" spans="1:14" x14ac:dyDescent="0.25">
      <c r="A25" s="30"/>
      <c r="B25" s="30"/>
      <c r="C25" s="30"/>
      <c r="D25" s="27"/>
      <c r="E25" s="53"/>
      <c r="F25" s="26"/>
      <c r="G25" s="54"/>
      <c r="H25" s="30"/>
      <c r="I25" s="26"/>
      <c r="J25" s="56" t="str">
        <f t="shared" si="0"/>
        <v/>
      </c>
      <c r="K25" s="26"/>
      <c r="L25" s="56" t="str">
        <f t="shared" si="1"/>
        <v/>
      </c>
      <c r="M25" s="26"/>
      <c r="N25" s="56" t="str">
        <f t="shared" si="2"/>
        <v/>
      </c>
    </row>
    <row r="26" spans="1:14" x14ac:dyDescent="0.25">
      <c r="A26" s="30"/>
      <c r="B26" s="30"/>
      <c r="C26" s="30"/>
      <c r="D26" s="27"/>
      <c r="E26" s="53"/>
      <c r="F26" s="26"/>
      <c r="G26" s="54"/>
      <c r="H26" s="30"/>
      <c r="I26" s="26"/>
      <c r="J26" s="56" t="str">
        <f t="shared" si="0"/>
        <v/>
      </c>
      <c r="K26" s="26"/>
      <c r="L26" s="56" t="str">
        <f t="shared" si="1"/>
        <v/>
      </c>
      <c r="M26" s="26"/>
      <c r="N26" s="56" t="str">
        <f t="shared" si="2"/>
        <v/>
      </c>
    </row>
    <row r="27" spans="1:14" x14ac:dyDescent="0.25">
      <c r="A27" s="30"/>
      <c r="B27" s="30"/>
      <c r="C27" s="30"/>
      <c r="D27" s="27"/>
      <c r="E27" s="53"/>
      <c r="F27" s="26"/>
      <c r="G27" s="54"/>
      <c r="H27" s="30"/>
      <c r="I27" s="26"/>
      <c r="J27" s="56" t="str">
        <f t="shared" si="0"/>
        <v/>
      </c>
      <c r="K27" s="26"/>
      <c r="L27" s="56" t="str">
        <f t="shared" si="1"/>
        <v/>
      </c>
      <c r="M27" s="26"/>
      <c r="N27" s="56" t="str">
        <f t="shared" si="2"/>
        <v/>
      </c>
    </row>
    <row r="28" spans="1:14" x14ac:dyDescent="0.25">
      <c r="A28" s="30"/>
      <c r="B28" s="30"/>
      <c r="C28" s="30"/>
      <c r="D28" s="27"/>
      <c r="E28" s="53"/>
      <c r="F28" s="26"/>
      <c r="G28" s="54"/>
      <c r="H28" s="30"/>
      <c r="I28" s="26"/>
      <c r="J28" s="56" t="str">
        <f t="shared" si="0"/>
        <v/>
      </c>
      <c r="K28" s="26"/>
      <c r="L28" s="56" t="str">
        <f t="shared" si="1"/>
        <v/>
      </c>
      <c r="M28" s="26"/>
      <c r="N28" s="56" t="str">
        <f t="shared" si="2"/>
        <v/>
      </c>
    </row>
    <row r="29" spans="1:14" x14ac:dyDescent="0.25">
      <c r="A29" s="30"/>
      <c r="B29" s="30"/>
      <c r="C29" s="30"/>
      <c r="D29" s="27"/>
      <c r="E29" s="53"/>
      <c r="F29" s="26"/>
      <c r="G29" s="54"/>
      <c r="H29" s="30"/>
      <c r="I29" s="26"/>
      <c r="J29" s="56" t="str">
        <f t="shared" si="0"/>
        <v/>
      </c>
      <c r="K29" s="26"/>
      <c r="L29" s="56" t="str">
        <f t="shared" si="1"/>
        <v/>
      </c>
      <c r="M29" s="26"/>
      <c r="N29" s="56" t="str">
        <f t="shared" si="2"/>
        <v/>
      </c>
    </row>
    <row r="30" spans="1:14" x14ac:dyDescent="0.25">
      <c r="A30" s="30"/>
      <c r="B30" s="30"/>
      <c r="C30" s="30"/>
      <c r="D30" s="27"/>
      <c r="E30" s="53"/>
      <c r="F30" s="26"/>
      <c r="G30" s="54"/>
      <c r="H30" s="30"/>
      <c r="I30" s="26"/>
      <c r="J30" s="56" t="str">
        <f t="shared" si="0"/>
        <v/>
      </c>
      <c r="K30" s="26"/>
      <c r="L30" s="56" t="str">
        <f t="shared" si="1"/>
        <v/>
      </c>
      <c r="M30" s="26"/>
      <c r="N30" s="56" t="str">
        <f t="shared" si="2"/>
        <v/>
      </c>
    </row>
    <row r="31" spans="1:14" x14ac:dyDescent="0.25">
      <c r="A31" s="30"/>
      <c r="B31" s="30"/>
      <c r="C31" s="30"/>
      <c r="D31" s="27"/>
      <c r="E31" s="53"/>
      <c r="F31" s="26"/>
      <c r="G31" s="54"/>
      <c r="H31" s="30"/>
      <c r="I31" s="26"/>
      <c r="J31" s="56" t="str">
        <f t="shared" si="0"/>
        <v/>
      </c>
      <c r="K31" s="26"/>
      <c r="L31" s="56" t="str">
        <f t="shared" si="1"/>
        <v/>
      </c>
      <c r="M31" s="26"/>
      <c r="N31" s="56" t="str">
        <f t="shared" si="2"/>
        <v/>
      </c>
    </row>
    <row r="32" spans="1:14" x14ac:dyDescent="0.25">
      <c r="A32" s="30"/>
      <c r="B32" s="30"/>
      <c r="C32" s="30"/>
      <c r="D32" s="27"/>
      <c r="E32" s="53"/>
      <c r="F32" s="26"/>
      <c r="G32" s="54"/>
      <c r="H32" s="30"/>
      <c r="I32" s="26"/>
      <c r="J32" s="56" t="str">
        <f t="shared" si="0"/>
        <v/>
      </c>
      <c r="K32" s="26"/>
      <c r="L32" s="56" t="str">
        <f t="shared" si="1"/>
        <v/>
      </c>
      <c r="M32" s="26"/>
      <c r="N32" s="56" t="str">
        <f t="shared" si="2"/>
        <v/>
      </c>
    </row>
    <row r="33" spans="1:14" x14ac:dyDescent="0.25">
      <c r="A33" s="30"/>
      <c r="B33" s="30"/>
      <c r="C33" s="30"/>
      <c r="D33" s="27"/>
      <c r="E33" s="53"/>
      <c r="F33" s="26"/>
      <c r="G33" s="54"/>
      <c r="H33" s="30"/>
      <c r="I33" s="26"/>
      <c r="J33" s="56" t="str">
        <f t="shared" si="0"/>
        <v/>
      </c>
      <c r="K33" s="26"/>
      <c r="L33" s="56" t="str">
        <f t="shared" si="1"/>
        <v/>
      </c>
      <c r="M33" s="26"/>
      <c r="N33" s="56" t="str">
        <f t="shared" si="2"/>
        <v/>
      </c>
    </row>
  </sheetData>
  <mergeCells count="2">
    <mergeCell ref="A1:N1"/>
    <mergeCell ref="A2:N2"/>
  </mergeCells>
  <conditionalFormatting sqref="A4:N33">
    <cfRule type="expression" dxfId="9" priority="11">
      <formula>AND($A4&lt;&gt;"",MOD(ROW(),2)=0)</formula>
    </cfRule>
  </conditionalFormatting>
  <conditionalFormatting sqref="J4:J33">
    <cfRule type="cellIs" dxfId="8" priority="2" operator="equal">
      <formula>"Dépassé"</formula>
    </cfRule>
    <cfRule type="cellIs" dxfId="7" priority="3" operator="equal">
      <formula>"Bientôt"</formula>
    </cfRule>
    <cfRule type="cellIs" dxfId="6" priority="4" operator="equal">
      <formula>"À jour"</formula>
    </cfRule>
  </conditionalFormatting>
  <conditionalFormatting sqref="L4:L33">
    <cfRule type="cellIs" dxfId="5" priority="5" operator="equal">
      <formula>"Dépassé"</formula>
    </cfRule>
    <cfRule type="cellIs" dxfId="4" priority="6" operator="equal">
      <formula>"Bientôt"</formula>
    </cfRule>
    <cfRule type="cellIs" dxfId="3" priority="7" operator="equal">
      <formula>"À jour"</formula>
    </cfRule>
  </conditionalFormatting>
  <conditionalFormatting sqref="N4:N33">
    <cfRule type="cellIs" dxfId="2" priority="8" operator="equal">
      <formula>"Dépassé"</formula>
    </cfRule>
    <cfRule type="cellIs" dxfId="1" priority="9" operator="equal">
      <formula>"Bientôt"</formula>
    </cfRule>
    <cfRule type="cellIs" dxfId="0" priority="10" operator="equal">
      <formula>"À jour"</formula>
    </cfRule>
  </conditionalFormatting>
  <dataValidations count="1">
    <dataValidation type="list" allowBlank="1" showErrorMessage="1" errorTitle="Valeur non valide" error="Choisissez une valeur dans la liste." sqref="E4:E33" xr:uid="{00000000-0002-0000-0400-000000000000}">
      <formula1>Carburants</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7476E"/>
    <pageSetUpPr fitToPage="1"/>
  </sheetPr>
  <dimension ref="A1:H22"/>
  <sheetViews>
    <sheetView showGridLines="0" zoomScaleNormal="100" workbookViewId="0">
      <pane ySplit="2" topLeftCell="A3" activePane="bottomLeft" state="frozen"/>
      <selection pane="bottomLeft"/>
    </sheetView>
  </sheetViews>
  <sheetFormatPr baseColWidth="10" defaultColWidth="8.7109375" defaultRowHeight="15" x14ac:dyDescent="0.25"/>
  <cols>
    <col min="1" max="1" width="22" customWidth="1"/>
    <col min="2" max="3" width="14" customWidth="1"/>
    <col min="4" max="4" width="4" customWidth="1"/>
    <col min="5" max="5" width="22" customWidth="1"/>
    <col min="6" max="8" width="13" customWidth="1"/>
  </cols>
  <sheetData>
    <row r="1" spans="1:8" ht="33.75" customHeight="1" x14ac:dyDescent="0.25">
      <c r="A1" s="10" t="s">
        <v>203</v>
      </c>
      <c r="B1" s="10"/>
      <c r="C1" s="10"/>
      <c r="D1" s="10"/>
      <c r="E1" s="10"/>
      <c r="F1" s="10"/>
      <c r="G1" s="10"/>
      <c r="H1" s="10"/>
    </row>
    <row r="2" spans="1:8" ht="19.5" customHeight="1" x14ac:dyDescent="0.25">
      <c r="A2" s="7" t="str">
        <f>NomSociete&amp;"  —  Activité "&amp;Annee</f>
        <v>Transflotte SARL  —  Activité 2027</v>
      </c>
      <c r="B2" s="7"/>
      <c r="C2" s="7"/>
      <c r="D2" s="7"/>
      <c r="E2" s="7"/>
      <c r="F2" s="7"/>
      <c r="G2" s="7"/>
      <c r="H2" s="7"/>
    </row>
    <row r="3" spans="1:8" ht="15" customHeight="1" x14ac:dyDescent="0.25">
      <c r="A3" s="3" t="s">
        <v>204</v>
      </c>
      <c r="B3" s="3"/>
      <c r="C3" s="2" t="s">
        <v>205</v>
      </c>
      <c r="D3" s="2"/>
      <c r="E3" s="3" t="s">
        <v>206</v>
      </c>
      <c r="F3" s="3"/>
      <c r="G3" s="2" t="s">
        <v>207</v>
      </c>
      <c r="H3" s="2"/>
    </row>
    <row r="4" spans="1:8" ht="31.5" customHeight="1" x14ac:dyDescent="0.25">
      <c r="A4" s="1">
        <f>COUNTIFS('Registre des contrôles'!$B$4:$B$203,"&gt;="&amp;DATE(Annee,1,1),'Registre des contrôles'!$B$4:$B$203,"&lt;="&amp;DATE(Annee,12,31))</f>
        <v>11</v>
      </c>
      <c r="B4" s="1"/>
      <c r="C4" s="57">
        <f>IFERROR(AVERAGEIFS('Registre des contrôles'!$K$4:$K$203,'Registre des contrôles'!$B$4:$B$203,"&gt;="&amp;DATE(Annee,1,1),'Registre des contrôles'!$B$4:$B$203,"&lt;="&amp;DATE(Annee,12,31)),0)</f>
        <v>0.92424242424242431</v>
      </c>
      <c r="D4" s="57"/>
      <c r="E4" s="1">
        <f>SUMIFS('Registre des contrôles'!$J$4:$J$203,'Registre des contrôles'!$B$4:$B$203,"&gt;="&amp;DATE(Annee,1,1),'Registre des contrôles'!$B$4:$B$203,"&lt;="&amp;DATE(Annee,12,31))</f>
        <v>8</v>
      </c>
      <c r="F4" s="1"/>
      <c r="G4" s="58">
        <f>SUMIFS('Registre des contrôles'!$M$4:$M$203,'Registre des contrôles'!$B$4:$B$203,"&gt;="&amp;DATE(Annee,1,1),'Registre des contrôles'!$B$4:$B$203,"&lt;="&amp;DATE(Annee,12,31))</f>
        <v>965</v>
      </c>
      <c r="H4" s="58"/>
    </row>
    <row r="6" spans="1:8" ht="15" customHeight="1" x14ac:dyDescent="0.25">
      <c r="A6" s="2" t="s">
        <v>208</v>
      </c>
      <c r="B6" s="2"/>
      <c r="C6" s="3" t="s">
        <v>209</v>
      </c>
      <c r="D6" s="3"/>
      <c r="E6" s="2" t="s">
        <v>210</v>
      </c>
      <c r="F6" s="2"/>
      <c r="G6" s="3" t="s">
        <v>211</v>
      </c>
      <c r="H6" s="3"/>
    </row>
    <row r="7" spans="1:8" ht="31.5" customHeight="1" x14ac:dyDescent="0.25">
      <c r="A7" s="1">
        <f>COUNTIF('Parc et échéances'!$A$4:$A$33,"?*")</f>
        <v>6</v>
      </c>
      <c r="B7" s="1"/>
      <c r="C7" s="1">
        <f>COUNTIF('Parc et échéances'!$J$4:$J$33,"Dépassé")+COUNTIF('Parc et échéances'!$L$4:$L$33,"Dépassé")+COUNTIF('Parc et échéances'!$N$4:$N$33,"Dépassé")</f>
        <v>4</v>
      </c>
      <c r="D7" s="1"/>
      <c r="E7" s="1">
        <f>COUNTIF('Parc et échéances'!$J$4:$J$33,"Bientôt")+COUNTIF('Parc et échéances'!$L$4:$L$33,"Bientôt")+COUNTIF('Parc et échéances'!$N$4:$N$33,"Bientôt")</f>
        <v>4</v>
      </c>
      <c r="F7" s="1"/>
      <c r="G7" s="1">
        <f>COUNTIFS('Registre des contrôles'!$L$4:$L$203,"Non conforme",'Registre des contrôles'!$B$4:$B$203,"&gt;="&amp;DATE(Annee,1,1),'Registre des contrôles'!$B$4:$B$203,"&lt;="&amp;DATE(Annee,12,31))</f>
        <v>5</v>
      </c>
      <c r="H7" s="1"/>
    </row>
    <row r="9" spans="1:8" ht="21.75" customHeight="1" x14ac:dyDescent="0.25">
      <c r="A9" s="12" t="s">
        <v>212</v>
      </c>
      <c r="B9" s="12"/>
      <c r="E9" s="12" t="s">
        <v>213</v>
      </c>
      <c r="F9" s="12"/>
    </row>
    <row r="10" spans="1:8" x14ac:dyDescent="0.25">
      <c r="A10" s="31" t="s">
        <v>144</v>
      </c>
      <c r="B10" s="31" t="s">
        <v>214</v>
      </c>
      <c r="E10" s="31" t="s">
        <v>215</v>
      </c>
      <c r="F10" s="31" t="s">
        <v>216</v>
      </c>
    </row>
    <row r="11" spans="1:8" x14ac:dyDescent="0.25">
      <c r="A11" s="30" t="s">
        <v>217</v>
      </c>
      <c r="B11" s="27">
        <f>COUNTIFS('Registre des contrôles'!$L$4:$L$203,"Conforme",'Registre des contrôles'!$B$4:$B$203,"&gt;="&amp;DATE(Annee,1,1),'Registre des contrôles'!$B$4:$B$203,"&lt;="&amp;DATE(Annee,12,31))</f>
        <v>2</v>
      </c>
      <c r="E11" s="30" t="s">
        <v>218</v>
      </c>
      <c r="F11" s="41">
        <f>SUMIFS('Registre des contrôles'!$M$4:$M$203,'Registre des contrôles'!$B$4:$B$203,"&gt;="&amp;DATE(Annee,1,1),'Registre des contrôles'!$B$4:$B$203,"&lt;="&amp;EOMONTH(DATE(Annee,1,1),0))</f>
        <v>180</v>
      </c>
    </row>
    <row r="12" spans="1:8" x14ac:dyDescent="0.25">
      <c r="A12" s="30" t="s">
        <v>152</v>
      </c>
      <c r="B12" s="27">
        <f>COUNTIFS('Registre des contrôles'!$L$4:$L$203,"Réserves",'Registre des contrôles'!$B$4:$B$203,"&gt;="&amp;DATE(Annee,1,1),'Registre des contrôles'!$B$4:$B$203,"&lt;="&amp;DATE(Annee,12,31))</f>
        <v>4</v>
      </c>
      <c r="E12" s="30" t="s">
        <v>219</v>
      </c>
      <c r="F12" s="41">
        <f>SUMIFS('Registre des contrôles'!$M$4:$M$203,'Registre des contrôles'!$B$4:$B$203,"&gt;="&amp;DATE(Annee,2,1),'Registre des contrôles'!$B$4:$B$203,"&lt;="&amp;EOMONTH(DATE(Annee,2,1),0))</f>
        <v>420</v>
      </c>
    </row>
    <row r="13" spans="1:8" x14ac:dyDescent="0.25">
      <c r="A13" s="30" t="s">
        <v>220</v>
      </c>
      <c r="B13" s="27">
        <f>COUNTIFS('Registre des contrôles'!$L$4:$L$203,"Non conforme",'Registre des contrôles'!$B$4:$B$203,"&gt;="&amp;DATE(Annee,1,1),'Registre des contrôles'!$B$4:$B$203,"&lt;="&amp;DATE(Annee,12,31))</f>
        <v>5</v>
      </c>
      <c r="E13" s="30" t="s">
        <v>221</v>
      </c>
      <c r="F13" s="41">
        <f>SUMIFS('Registre des contrôles'!$M$4:$M$203,'Registre des contrôles'!$B$4:$B$203,"&gt;="&amp;DATE(Annee,3,1),'Registre des contrôles'!$B$4:$B$203,"&lt;="&amp;EOMONTH(DATE(Annee,3,1),0))</f>
        <v>0</v>
      </c>
    </row>
    <row r="14" spans="1:8" x14ac:dyDescent="0.25">
      <c r="E14" s="30" t="s">
        <v>222</v>
      </c>
      <c r="F14" s="41">
        <f>SUMIFS('Registre des contrôles'!$M$4:$M$203,'Registre des contrôles'!$B$4:$B$203,"&gt;="&amp;DATE(Annee,4,1),'Registre des contrôles'!$B$4:$B$203,"&lt;="&amp;EOMONTH(DATE(Annee,4,1),0))</f>
        <v>55</v>
      </c>
    </row>
    <row r="15" spans="1:8" x14ac:dyDescent="0.25">
      <c r="E15" s="30" t="s">
        <v>223</v>
      </c>
      <c r="F15" s="41">
        <f>SUMIFS('Registre des contrôles'!$M$4:$M$203,'Registre des contrôles'!$B$4:$B$203,"&gt;="&amp;DATE(Annee,5,1),'Registre des contrôles'!$B$4:$B$203,"&lt;="&amp;EOMONTH(DATE(Annee,5,1),0))</f>
        <v>260</v>
      </c>
    </row>
    <row r="16" spans="1:8" x14ac:dyDescent="0.25">
      <c r="E16" s="30" t="s">
        <v>224</v>
      </c>
      <c r="F16" s="41">
        <f>SUMIFS('Registre des contrôles'!$M$4:$M$203,'Registre des contrôles'!$B$4:$B$203,"&gt;="&amp;DATE(Annee,6,1),'Registre des contrôles'!$B$4:$B$203,"&lt;="&amp;EOMONTH(DATE(Annee,6,1),0))</f>
        <v>50</v>
      </c>
    </row>
    <row r="17" spans="5:6" x14ac:dyDescent="0.25">
      <c r="E17" s="30" t="s">
        <v>225</v>
      </c>
      <c r="F17" s="41">
        <f>SUMIFS('Registre des contrôles'!$M$4:$M$203,'Registre des contrôles'!$B$4:$B$203,"&gt;="&amp;DATE(Annee,7,1),'Registre des contrôles'!$B$4:$B$203,"&lt;="&amp;EOMONTH(DATE(Annee,7,1),0))</f>
        <v>0</v>
      </c>
    </row>
    <row r="18" spans="5:6" x14ac:dyDescent="0.25">
      <c r="E18" s="30" t="s">
        <v>226</v>
      </c>
      <c r="F18" s="41">
        <f>SUMIFS('Registre des contrôles'!$M$4:$M$203,'Registre des contrôles'!$B$4:$B$203,"&gt;="&amp;DATE(Annee,8,1),'Registre des contrôles'!$B$4:$B$203,"&lt;="&amp;EOMONTH(DATE(Annee,8,1),0))</f>
        <v>0</v>
      </c>
    </row>
    <row r="19" spans="5:6" x14ac:dyDescent="0.25">
      <c r="E19" s="30" t="s">
        <v>227</v>
      </c>
      <c r="F19" s="41">
        <f>SUMIFS('Registre des contrôles'!$M$4:$M$203,'Registre des contrôles'!$B$4:$B$203,"&gt;="&amp;DATE(Annee,9,1),'Registre des contrôles'!$B$4:$B$203,"&lt;="&amp;EOMONTH(DATE(Annee,9,1),0))</f>
        <v>0</v>
      </c>
    </row>
    <row r="20" spans="5:6" x14ac:dyDescent="0.25">
      <c r="E20" s="30" t="s">
        <v>228</v>
      </c>
      <c r="F20" s="41">
        <f>SUMIFS('Registre des contrôles'!$M$4:$M$203,'Registre des contrôles'!$B$4:$B$203,"&gt;="&amp;DATE(Annee,10,1),'Registre des contrôles'!$B$4:$B$203,"&lt;="&amp;EOMONTH(DATE(Annee,10,1),0))</f>
        <v>0</v>
      </c>
    </row>
    <row r="21" spans="5:6" x14ac:dyDescent="0.25">
      <c r="E21" s="30" t="s">
        <v>229</v>
      </c>
      <c r="F21" s="41">
        <f>SUMIFS('Registre des contrôles'!$M$4:$M$203,'Registre des contrôles'!$B$4:$B$203,"&gt;="&amp;DATE(Annee,11,1),'Registre des contrôles'!$B$4:$B$203,"&lt;="&amp;EOMONTH(DATE(Annee,11,1),0))</f>
        <v>0</v>
      </c>
    </row>
    <row r="22" spans="5:6" x14ac:dyDescent="0.25">
      <c r="E22" s="30" t="s">
        <v>230</v>
      </c>
      <c r="F22" s="41">
        <f>SUMIFS('Registre des contrôles'!$M$4:$M$203,'Registre des contrôles'!$B$4:$B$203,"&gt;="&amp;DATE(Annee,12,1),'Registre des contrôles'!$B$4:$B$203,"&lt;="&amp;EOMONTH(DATE(Annee,12,1),0))</f>
        <v>0</v>
      </c>
    </row>
  </sheetData>
  <mergeCells count="20">
    <mergeCell ref="A7:B7"/>
    <mergeCell ref="C7:D7"/>
    <mergeCell ref="E7:F7"/>
    <mergeCell ref="G7:H7"/>
    <mergeCell ref="A9:B9"/>
    <mergeCell ref="E9:F9"/>
    <mergeCell ref="A4:B4"/>
    <mergeCell ref="C4:D4"/>
    <mergeCell ref="E4:F4"/>
    <mergeCell ref="G4:H4"/>
    <mergeCell ref="A6:B6"/>
    <mergeCell ref="C6:D6"/>
    <mergeCell ref="E6:F6"/>
    <mergeCell ref="G6:H6"/>
    <mergeCell ref="A1:H1"/>
    <mergeCell ref="A2:H2"/>
    <mergeCell ref="A3:B3"/>
    <mergeCell ref="C3:D3"/>
    <mergeCell ref="E3:F3"/>
    <mergeCell ref="G3:H3"/>
  </mergeCells>
  <pageMargins left="0.75" right="0.75" top="1" bottom="1" header="0.511811023622047" footer="0.511811023622047"/>
  <pageSetup fitToHeight="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7476E"/>
    <pageSetUpPr fitToPage="1"/>
  </sheetPr>
  <dimension ref="B2:C27"/>
  <sheetViews>
    <sheetView showGridLines="0" zoomScaleNormal="100" workbookViewId="0"/>
  </sheetViews>
  <sheetFormatPr baseColWidth="10" defaultColWidth="8.7109375" defaultRowHeight="15" x14ac:dyDescent="0.25"/>
  <cols>
    <col min="1" max="1" width="3" customWidth="1"/>
    <col min="2" max="2" width="30" customWidth="1"/>
    <col min="3" max="3" width="82" customWidth="1"/>
    <col min="4" max="4" width="3" customWidth="1"/>
  </cols>
  <sheetData>
    <row r="2" spans="2:3" ht="39.75" customHeight="1" x14ac:dyDescent="0.25">
      <c r="B2" s="14" t="s">
        <v>0</v>
      </c>
      <c r="C2" s="14"/>
    </row>
    <row r="3" spans="2:3" ht="21.75" customHeight="1" x14ac:dyDescent="0.25">
      <c r="B3" s="13" t="s">
        <v>1</v>
      </c>
      <c r="C3" s="13"/>
    </row>
    <row r="5" spans="2:3" ht="21.75" customHeight="1" x14ac:dyDescent="0.25">
      <c r="B5" s="12" t="s">
        <v>2</v>
      </c>
      <c r="C5" s="12"/>
    </row>
    <row r="6" spans="2:3" ht="48" customHeight="1" x14ac:dyDescent="0.25">
      <c r="B6" s="11" t="s">
        <v>3</v>
      </c>
      <c r="C6" s="11"/>
    </row>
    <row r="8" spans="2:3" ht="21.75" customHeight="1" x14ac:dyDescent="0.25">
      <c r="B8" s="12" t="s">
        <v>4</v>
      </c>
      <c r="C8" s="12"/>
    </row>
    <row r="9" spans="2:3" ht="39.75" customHeight="1" x14ac:dyDescent="0.25">
      <c r="B9" s="15" t="s">
        <v>5</v>
      </c>
      <c r="C9" s="16" t="s">
        <v>6</v>
      </c>
    </row>
    <row r="10" spans="2:3" ht="39.75" customHeight="1" x14ac:dyDescent="0.25">
      <c r="B10" s="15" t="s">
        <v>7</v>
      </c>
      <c r="C10" s="16" t="s">
        <v>8</v>
      </c>
    </row>
    <row r="11" spans="2:3" ht="39.75" customHeight="1" x14ac:dyDescent="0.25">
      <c r="B11" s="15" t="s">
        <v>9</v>
      </c>
      <c r="C11" s="16" t="s">
        <v>10</v>
      </c>
    </row>
    <row r="12" spans="2:3" ht="39.75" customHeight="1" x14ac:dyDescent="0.25">
      <c r="B12" s="15" t="s">
        <v>11</v>
      </c>
      <c r="C12" s="16" t="s">
        <v>12</v>
      </c>
    </row>
    <row r="13" spans="2:3" ht="39.75" customHeight="1" x14ac:dyDescent="0.25">
      <c r="B13" s="15" t="s">
        <v>13</v>
      </c>
      <c r="C13" s="16" t="s">
        <v>14</v>
      </c>
    </row>
    <row r="15" spans="2:3" ht="21.75" customHeight="1" x14ac:dyDescent="0.25">
      <c r="B15" s="12" t="s">
        <v>15</v>
      </c>
      <c r="C15" s="12"/>
    </row>
    <row r="16" spans="2:3" x14ac:dyDescent="0.25">
      <c r="B16" s="17" t="s">
        <v>16</v>
      </c>
      <c r="C16" s="18" t="s">
        <v>17</v>
      </c>
    </row>
    <row r="17" spans="2:3" x14ac:dyDescent="0.25">
      <c r="B17" s="19" t="s">
        <v>18</v>
      </c>
      <c r="C17" s="18" t="s">
        <v>19</v>
      </c>
    </row>
    <row r="18" spans="2:3" x14ac:dyDescent="0.25">
      <c r="B18" s="20" t="s">
        <v>20</v>
      </c>
      <c r="C18" s="18" t="s">
        <v>21</v>
      </c>
    </row>
    <row r="19" spans="2:3" x14ac:dyDescent="0.25">
      <c r="B19" s="21" t="s">
        <v>22</v>
      </c>
      <c r="C19" s="18" t="s">
        <v>23</v>
      </c>
    </row>
    <row r="20" spans="2:3" x14ac:dyDescent="0.25">
      <c r="B20" s="22" t="s">
        <v>24</v>
      </c>
      <c r="C20" s="18" t="s">
        <v>25</v>
      </c>
    </row>
    <row r="22" spans="2:3" ht="21.75" customHeight="1" x14ac:dyDescent="0.25">
      <c r="B22" s="12" t="s">
        <v>26</v>
      </c>
      <c r="C22" s="12"/>
    </row>
    <row r="23" spans="2:3" ht="24" customHeight="1" x14ac:dyDescent="0.25">
      <c r="B23" s="23" t="s">
        <v>27</v>
      </c>
      <c r="C23" s="24" t="s">
        <v>28</v>
      </c>
    </row>
    <row r="24" spans="2:3" ht="24" customHeight="1" x14ac:dyDescent="0.25">
      <c r="B24" s="23" t="s">
        <v>29</v>
      </c>
      <c r="C24" s="24" t="s">
        <v>30</v>
      </c>
    </row>
    <row r="25" spans="2:3" ht="24" customHeight="1" x14ac:dyDescent="0.25">
      <c r="B25" s="23" t="s">
        <v>31</v>
      </c>
      <c r="C25" s="24" t="s">
        <v>32</v>
      </c>
    </row>
    <row r="26" spans="2:3" ht="24" customHeight="1" x14ac:dyDescent="0.25">
      <c r="B26" s="23" t="s">
        <v>33</v>
      </c>
      <c r="C26" s="24" t="s">
        <v>34</v>
      </c>
    </row>
    <row r="27" spans="2:3" ht="24" customHeight="1" x14ac:dyDescent="0.25">
      <c r="B27" s="23" t="s">
        <v>35</v>
      </c>
      <c r="C27" s="24" t="s">
        <v>36</v>
      </c>
    </row>
  </sheetData>
  <mergeCells count="7">
    <mergeCell ref="B15:C15"/>
    <mergeCell ref="B22:C22"/>
    <mergeCell ref="B2:C2"/>
    <mergeCell ref="B3:C3"/>
    <mergeCell ref="B5:C5"/>
    <mergeCell ref="B6:C6"/>
    <mergeCell ref="B8:C8"/>
  </mergeCell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13</vt:i4>
      </vt:variant>
    </vt:vector>
  </HeadingPairs>
  <TitlesOfParts>
    <vt:vector size="19" baseType="lpstr">
      <vt:lpstr>Fiche de contrôle</vt:lpstr>
      <vt:lpstr>Paramètres</vt:lpstr>
      <vt:lpstr>Registre des contrôles</vt:lpstr>
      <vt:lpstr>Parc et échéances</vt:lpstr>
      <vt:lpstr>Tableau de bord</vt:lpstr>
      <vt:lpstr>Mode d'emploi</vt:lpstr>
      <vt:lpstr>Annee</vt:lpstr>
      <vt:lpstr>Carburants</vt:lpstr>
      <vt:lpstr>DateRef</vt:lpstr>
      <vt:lpstr>'Fiche de contrôle'!Druckbereich</vt:lpstr>
      <vt:lpstr>Etats</vt:lpstr>
      <vt:lpstr>NiveauxCarb</vt:lpstr>
      <vt:lpstr>NomSociete</vt:lpstr>
      <vt:lpstr>ParcImmat</vt:lpstr>
      <vt:lpstr>ParcMarque</vt:lpstr>
      <vt:lpstr>ParcModele</vt:lpstr>
      <vt:lpstr>SeuilAlerte</vt:lpstr>
      <vt:lpstr>StatutsSuivi</vt:lpstr>
      <vt:lpstr>TypesControle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2026-09-25T11:23:40Z</dcterms:created>
  <dcterms:modified xsi:type="dcterms:W3CDTF">2026-09-27T17:11:58Z</dcterms:modified>
  <dc:language>en-US</dc:language>
</cp:coreProperties>
</file>