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FB3B69A4-B8E9-4E90-920B-4F9851BB94F6}" xr6:coauthVersionLast="47" xr6:coauthVersionMax="47" xr10:uidLastSave="{00000000-0000-0000-0000-000000000000}"/>
  <bookViews>
    <workbookView xWindow="1380" yWindow="1380" windowWidth="25500" windowHeight="13500" tabRatio="500" xr2:uid="{00000000-000D-0000-FFFF-FFFF00000000}"/>
  </bookViews>
  <sheets>
    <sheet name="Tableau de bord" sheetId="1" r:id="rId1"/>
    <sheet name="Fiche de contrôle" sheetId="2" r:id="rId2"/>
    <sheet name="Registre des contrôles" sheetId="3" r:id="rId3"/>
    <sheet name="Parc &amp; échéances" sheetId="4" r:id="rId4"/>
    <sheet name="Paramètres" sheetId="5" r:id="rId5"/>
    <sheet name="Notice" sheetId="6" r:id="rId6"/>
  </sheets>
  <definedNames>
    <definedName name="Annee">Paramètres!$C$8</definedName>
    <definedName name="Carburants">Paramètres!$H$5:$H$9</definedName>
    <definedName name="DateRef">Paramètres!$C$6</definedName>
    <definedName name="_xlnm.Print_Area" localSheetId="1">'Fiche de contrôle'!$A$1:$G$53</definedName>
    <definedName name="Etats">Paramètres!$E$5:$E$9</definedName>
    <definedName name="NiveauxCarb">Paramètres!$G$5:$G$9</definedName>
    <definedName name="NomOrg">Paramètres!$C$5</definedName>
    <definedName name="ParcImmat">'Parc &amp; échéances'!$B$5:$B$34</definedName>
    <definedName name="ParcMarque">'Parc &amp; échéances'!$C$5:$C$34</definedName>
    <definedName name="ParcModele">'Parc &amp; échéances'!$D$5:$D$34</definedName>
    <definedName name="SeuilAlerte">Paramètres!$C$7</definedName>
    <definedName name="StatutsSuivi">Paramètres!$I$5:$I$8</definedName>
    <definedName name="TypesControle">Paramètres!$F$5:$F$9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34" i="4" l="1"/>
  <c r="L34" i="4"/>
  <c r="J34" i="4"/>
  <c r="N33" i="4"/>
  <c r="L33" i="4"/>
  <c r="J33" i="4"/>
  <c r="N32" i="4"/>
  <c r="L32" i="4"/>
  <c r="J32" i="4"/>
  <c r="N31" i="4"/>
  <c r="L31" i="4"/>
  <c r="J31" i="4"/>
  <c r="N30" i="4"/>
  <c r="L30" i="4"/>
  <c r="J30" i="4"/>
  <c r="N29" i="4"/>
  <c r="L29" i="4"/>
  <c r="J29" i="4"/>
  <c r="N28" i="4"/>
  <c r="L28" i="4"/>
  <c r="J28" i="4"/>
  <c r="N27" i="4"/>
  <c r="L27" i="4"/>
  <c r="J27" i="4"/>
  <c r="N26" i="4"/>
  <c r="L26" i="4"/>
  <c r="J26" i="4"/>
  <c r="N25" i="4"/>
  <c r="L25" i="4"/>
  <c r="J25" i="4"/>
  <c r="N24" i="4"/>
  <c r="L24" i="4"/>
  <c r="J24" i="4"/>
  <c r="N23" i="4"/>
  <c r="L23" i="4"/>
  <c r="J23" i="4"/>
  <c r="N22" i="4"/>
  <c r="L22" i="4"/>
  <c r="J22" i="4"/>
  <c r="N21" i="4"/>
  <c r="L21" i="4"/>
  <c r="J21" i="4"/>
  <c r="N20" i="4"/>
  <c r="L20" i="4"/>
  <c r="J20" i="4"/>
  <c r="N19" i="4"/>
  <c r="L19" i="4"/>
  <c r="J19" i="4"/>
  <c r="N18" i="4"/>
  <c r="L18" i="4"/>
  <c r="J18" i="4"/>
  <c r="N17" i="4"/>
  <c r="L17" i="4"/>
  <c r="J17" i="4"/>
  <c r="N16" i="4"/>
  <c r="L16" i="4"/>
  <c r="J16" i="4"/>
  <c r="N15" i="4"/>
  <c r="L15" i="4"/>
  <c r="J15" i="4"/>
  <c r="K8" i="1" s="1"/>
  <c r="N14" i="4"/>
  <c r="L14" i="4"/>
  <c r="J14" i="4"/>
  <c r="N13" i="4"/>
  <c r="L13" i="4"/>
  <c r="J13" i="4"/>
  <c r="N12" i="4"/>
  <c r="L12" i="4"/>
  <c r="J12" i="4"/>
  <c r="N11" i="4"/>
  <c r="L11" i="4"/>
  <c r="J11" i="4"/>
  <c r="N10" i="4"/>
  <c r="L10" i="4"/>
  <c r="J10" i="4"/>
  <c r="N9" i="4"/>
  <c r="L9" i="4"/>
  <c r="J9" i="4"/>
  <c r="N8" i="4"/>
  <c r="L8" i="4"/>
  <c r="J8" i="4"/>
  <c r="N7" i="4"/>
  <c r="L7" i="4"/>
  <c r="J7" i="4"/>
  <c r="N6" i="4"/>
  <c r="L6" i="4"/>
  <c r="J6" i="4"/>
  <c r="N5" i="4"/>
  <c r="L5" i="4"/>
  <c r="J5" i="4"/>
  <c r="Q204" i="3"/>
  <c r="P204" i="3"/>
  <c r="L204" i="3"/>
  <c r="E204" i="3"/>
  <c r="B204" i="3"/>
  <c r="Q203" i="3"/>
  <c r="P203" i="3"/>
  <c r="L203" i="3"/>
  <c r="E203" i="3"/>
  <c r="B203" i="3"/>
  <c r="Q202" i="3"/>
  <c r="P202" i="3"/>
  <c r="L202" i="3"/>
  <c r="E202" i="3"/>
  <c r="B202" i="3"/>
  <c r="Q201" i="3"/>
  <c r="P201" i="3"/>
  <c r="L201" i="3"/>
  <c r="E201" i="3"/>
  <c r="B201" i="3"/>
  <c r="Q200" i="3"/>
  <c r="P200" i="3"/>
  <c r="L200" i="3"/>
  <c r="E200" i="3"/>
  <c r="B200" i="3"/>
  <c r="Q199" i="3"/>
  <c r="P199" i="3"/>
  <c r="L199" i="3"/>
  <c r="E199" i="3"/>
  <c r="B199" i="3"/>
  <c r="Q198" i="3"/>
  <c r="P198" i="3"/>
  <c r="L198" i="3"/>
  <c r="E198" i="3"/>
  <c r="B198" i="3"/>
  <c r="Q197" i="3"/>
  <c r="P197" i="3"/>
  <c r="L197" i="3"/>
  <c r="E197" i="3"/>
  <c r="B197" i="3"/>
  <c r="Q196" i="3"/>
  <c r="P196" i="3"/>
  <c r="L196" i="3"/>
  <c r="E196" i="3"/>
  <c r="B196" i="3"/>
  <c r="Q195" i="3"/>
  <c r="P195" i="3"/>
  <c r="L195" i="3"/>
  <c r="E195" i="3"/>
  <c r="B195" i="3"/>
  <c r="Q194" i="3"/>
  <c r="P194" i="3"/>
  <c r="L194" i="3"/>
  <c r="E194" i="3"/>
  <c r="B194" i="3"/>
  <c r="Q193" i="3"/>
  <c r="P193" i="3"/>
  <c r="L193" i="3"/>
  <c r="E193" i="3"/>
  <c r="B193" i="3"/>
  <c r="Q192" i="3"/>
  <c r="P192" i="3"/>
  <c r="L192" i="3"/>
  <c r="E192" i="3"/>
  <c r="B192" i="3"/>
  <c r="Q191" i="3"/>
  <c r="P191" i="3"/>
  <c r="L191" i="3"/>
  <c r="E191" i="3"/>
  <c r="B191" i="3"/>
  <c r="Q190" i="3"/>
  <c r="P190" i="3"/>
  <c r="L190" i="3"/>
  <c r="E190" i="3"/>
  <c r="B190" i="3"/>
  <c r="Q189" i="3"/>
  <c r="P189" i="3"/>
  <c r="L189" i="3"/>
  <c r="E189" i="3"/>
  <c r="B189" i="3"/>
  <c r="Q188" i="3"/>
  <c r="P188" i="3"/>
  <c r="L188" i="3"/>
  <c r="E188" i="3"/>
  <c r="B188" i="3"/>
  <c r="Q187" i="3"/>
  <c r="P187" i="3"/>
  <c r="L187" i="3"/>
  <c r="E187" i="3"/>
  <c r="B187" i="3"/>
  <c r="Q186" i="3"/>
  <c r="P186" i="3"/>
  <c r="L186" i="3"/>
  <c r="E186" i="3"/>
  <c r="B186" i="3"/>
  <c r="Q185" i="3"/>
  <c r="P185" i="3"/>
  <c r="L185" i="3"/>
  <c r="E185" i="3"/>
  <c r="B185" i="3"/>
  <c r="Q184" i="3"/>
  <c r="P184" i="3"/>
  <c r="L184" i="3"/>
  <c r="E184" i="3"/>
  <c r="B184" i="3"/>
  <c r="Q183" i="3"/>
  <c r="P183" i="3"/>
  <c r="L183" i="3"/>
  <c r="E183" i="3"/>
  <c r="B183" i="3"/>
  <c r="Q182" i="3"/>
  <c r="P182" i="3"/>
  <c r="L182" i="3"/>
  <c r="E182" i="3"/>
  <c r="B182" i="3"/>
  <c r="Q181" i="3"/>
  <c r="P181" i="3"/>
  <c r="L181" i="3"/>
  <c r="E181" i="3"/>
  <c r="B181" i="3"/>
  <c r="Q180" i="3"/>
  <c r="P180" i="3"/>
  <c r="L180" i="3"/>
  <c r="E180" i="3"/>
  <c r="B180" i="3"/>
  <c r="Q179" i="3"/>
  <c r="P179" i="3"/>
  <c r="L179" i="3"/>
  <c r="E179" i="3"/>
  <c r="B179" i="3"/>
  <c r="Q178" i="3"/>
  <c r="P178" i="3"/>
  <c r="L178" i="3"/>
  <c r="E178" i="3"/>
  <c r="B178" i="3"/>
  <c r="Q177" i="3"/>
  <c r="P177" i="3"/>
  <c r="L177" i="3"/>
  <c r="E177" i="3"/>
  <c r="B177" i="3"/>
  <c r="Q176" i="3"/>
  <c r="P176" i="3"/>
  <c r="L176" i="3"/>
  <c r="E176" i="3"/>
  <c r="B176" i="3"/>
  <c r="Q175" i="3"/>
  <c r="P175" i="3"/>
  <c r="L175" i="3"/>
  <c r="E175" i="3"/>
  <c r="B175" i="3"/>
  <c r="Q174" i="3"/>
  <c r="P174" i="3"/>
  <c r="L174" i="3"/>
  <c r="E174" i="3"/>
  <c r="B174" i="3"/>
  <c r="Q173" i="3"/>
  <c r="P173" i="3"/>
  <c r="L173" i="3"/>
  <c r="E173" i="3"/>
  <c r="B173" i="3"/>
  <c r="Q172" i="3"/>
  <c r="P172" i="3"/>
  <c r="L172" i="3"/>
  <c r="E172" i="3"/>
  <c r="B172" i="3"/>
  <c r="Q171" i="3"/>
  <c r="P171" i="3"/>
  <c r="L171" i="3"/>
  <c r="E171" i="3"/>
  <c r="B171" i="3"/>
  <c r="Q170" i="3"/>
  <c r="P170" i="3"/>
  <c r="L170" i="3"/>
  <c r="E170" i="3"/>
  <c r="B170" i="3"/>
  <c r="Q169" i="3"/>
  <c r="P169" i="3"/>
  <c r="L169" i="3"/>
  <c r="E169" i="3"/>
  <c r="B169" i="3"/>
  <c r="Q168" i="3"/>
  <c r="P168" i="3"/>
  <c r="L168" i="3"/>
  <c r="E168" i="3"/>
  <c r="B168" i="3"/>
  <c r="Q167" i="3"/>
  <c r="P167" i="3"/>
  <c r="L167" i="3"/>
  <c r="E167" i="3"/>
  <c r="B167" i="3"/>
  <c r="Q166" i="3"/>
  <c r="P166" i="3"/>
  <c r="L166" i="3"/>
  <c r="E166" i="3"/>
  <c r="B166" i="3"/>
  <c r="Q165" i="3"/>
  <c r="P165" i="3"/>
  <c r="L165" i="3"/>
  <c r="E165" i="3"/>
  <c r="B165" i="3"/>
  <c r="Q164" i="3"/>
  <c r="P164" i="3"/>
  <c r="L164" i="3"/>
  <c r="E164" i="3"/>
  <c r="B164" i="3"/>
  <c r="Q163" i="3"/>
  <c r="P163" i="3"/>
  <c r="L163" i="3"/>
  <c r="E163" i="3"/>
  <c r="B163" i="3"/>
  <c r="Q162" i="3"/>
  <c r="P162" i="3"/>
  <c r="L162" i="3"/>
  <c r="E162" i="3"/>
  <c r="B162" i="3"/>
  <c r="Q161" i="3"/>
  <c r="P161" i="3"/>
  <c r="L161" i="3"/>
  <c r="E161" i="3"/>
  <c r="B161" i="3"/>
  <c r="Q160" i="3"/>
  <c r="P160" i="3"/>
  <c r="L160" i="3"/>
  <c r="E160" i="3"/>
  <c r="B160" i="3"/>
  <c r="Q159" i="3"/>
  <c r="P159" i="3"/>
  <c r="L159" i="3"/>
  <c r="E159" i="3"/>
  <c r="B159" i="3"/>
  <c r="Q158" i="3"/>
  <c r="P158" i="3"/>
  <c r="L158" i="3"/>
  <c r="E158" i="3"/>
  <c r="B158" i="3"/>
  <c r="Q157" i="3"/>
  <c r="P157" i="3"/>
  <c r="L157" i="3"/>
  <c r="E157" i="3"/>
  <c r="B157" i="3"/>
  <c r="Q156" i="3"/>
  <c r="P156" i="3"/>
  <c r="L156" i="3"/>
  <c r="E156" i="3"/>
  <c r="B156" i="3"/>
  <c r="Q155" i="3"/>
  <c r="P155" i="3"/>
  <c r="L155" i="3"/>
  <c r="E155" i="3"/>
  <c r="B155" i="3"/>
  <c r="Q154" i="3"/>
  <c r="P154" i="3"/>
  <c r="L154" i="3"/>
  <c r="E154" i="3"/>
  <c r="B154" i="3"/>
  <c r="Q153" i="3"/>
  <c r="P153" i="3"/>
  <c r="L153" i="3"/>
  <c r="E153" i="3"/>
  <c r="B153" i="3"/>
  <c r="Q152" i="3"/>
  <c r="P152" i="3"/>
  <c r="L152" i="3"/>
  <c r="E152" i="3"/>
  <c r="B152" i="3"/>
  <c r="Q151" i="3"/>
  <c r="P151" i="3"/>
  <c r="L151" i="3"/>
  <c r="E151" i="3"/>
  <c r="B151" i="3"/>
  <c r="Q150" i="3"/>
  <c r="P150" i="3"/>
  <c r="L150" i="3"/>
  <c r="E150" i="3"/>
  <c r="B150" i="3"/>
  <c r="Q149" i="3"/>
  <c r="P149" i="3"/>
  <c r="L149" i="3"/>
  <c r="E149" i="3"/>
  <c r="B149" i="3"/>
  <c r="Q148" i="3"/>
  <c r="P148" i="3"/>
  <c r="L148" i="3"/>
  <c r="E148" i="3"/>
  <c r="B148" i="3"/>
  <c r="Q147" i="3"/>
  <c r="P147" i="3"/>
  <c r="L147" i="3"/>
  <c r="E147" i="3"/>
  <c r="B147" i="3"/>
  <c r="Q146" i="3"/>
  <c r="P146" i="3"/>
  <c r="L146" i="3"/>
  <c r="E146" i="3"/>
  <c r="B146" i="3"/>
  <c r="Q145" i="3"/>
  <c r="P145" i="3"/>
  <c r="L145" i="3"/>
  <c r="E145" i="3"/>
  <c r="B145" i="3"/>
  <c r="Q144" i="3"/>
  <c r="P144" i="3"/>
  <c r="L144" i="3"/>
  <c r="E144" i="3"/>
  <c r="B144" i="3"/>
  <c r="Q143" i="3"/>
  <c r="P143" i="3"/>
  <c r="L143" i="3"/>
  <c r="E143" i="3"/>
  <c r="B143" i="3"/>
  <c r="Q142" i="3"/>
  <c r="P142" i="3"/>
  <c r="L142" i="3"/>
  <c r="E142" i="3"/>
  <c r="B142" i="3"/>
  <c r="Q141" i="3"/>
  <c r="P141" i="3"/>
  <c r="L141" i="3"/>
  <c r="E141" i="3"/>
  <c r="B141" i="3"/>
  <c r="Q140" i="3"/>
  <c r="P140" i="3"/>
  <c r="L140" i="3"/>
  <c r="E140" i="3"/>
  <c r="B140" i="3"/>
  <c r="Q139" i="3"/>
  <c r="P139" i="3"/>
  <c r="L139" i="3"/>
  <c r="E139" i="3"/>
  <c r="B139" i="3"/>
  <c r="Q138" i="3"/>
  <c r="P138" i="3"/>
  <c r="L138" i="3"/>
  <c r="E138" i="3"/>
  <c r="B138" i="3"/>
  <c r="Q137" i="3"/>
  <c r="P137" i="3"/>
  <c r="L137" i="3"/>
  <c r="E137" i="3"/>
  <c r="B137" i="3"/>
  <c r="Q136" i="3"/>
  <c r="P136" i="3"/>
  <c r="L136" i="3"/>
  <c r="E136" i="3"/>
  <c r="B136" i="3"/>
  <c r="Q135" i="3"/>
  <c r="P135" i="3"/>
  <c r="L135" i="3"/>
  <c r="E135" i="3"/>
  <c r="B135" i="3"/>
  <c r="Q134" i="3"/>
  <c r="P134" i="3"/>
  <c r="L134" i="3"/>
  <c r="E134" i="3"/>
  <c r="B134" i="3"/>
  <c r="Q133" i="3"/>
  <c r="P133" i="3"/>
  <c r="L133" i="3"/>
  <c r="E133" i="3"/>
  <c r="B133" i="3"/>
  <c r="Q132" i="3"/>
  <c r="P132" i="3"/>
  <c r="L132" i="3"/>
  <c r="E132" i="3"/>
  <c r="B132" i="3"/>
  <c r="Q131" i="3"/>
  <c r="P131" i="3"/>
  <c r="L131" i="3"/>
  <c r="E131" i="3"/>
  <c r="B131" i="3"/>
  <c r="Q130" i="3"/>
  <c r="P130" i="3"/>
  <c r="L130" i="3"/>
  <c r="E130" i="3"/>
  <c r="B130" i="3"/>
  <c r="Q129" i="3"/>
  <c r="P129" i="3"/>
  <c r="L129" i="3"/>
  <c r="E129" i="3"/>
  <c r="B129" i="3"/>
  <c r="Q128" i="3"/>
  <c r="P128" i="3"/>
  <c r="L128" i="3"/>
  <c r="E128" i="3"/>
  <c r="B128" i="3"/>
  <c r="Q127" i="3"/>
  <c r="P127" i="3"/>
  <c r="L127" i="3"/>
  <c r="E127" i="3"/>
  <c r="B127" i="3"/>
  <c r="Q126" i="3"/>
  <c r="P126" i="3"/>
  <c r="L126" i="3"/>
  <c r="E126" i="3"/>
  <c r="B126" i="3"/>
  <c r="Q125" i="3"/>
  <c r="P125" i="3"/>
  <c r="L125" i="3"/>
  <c r="E125" i="3"/>
  <c r="B125" i="3"/>
  <c r="Q124" i="3"/>
  <c r="P124" i="3"/>
  <c r="L124" i="3"/>
  <c r="E124" i="3"/>
  <c r="B124" i="3"/>
  <c r="Q123" i="3"/>
  <c r="P123" i="3"/>
  <c r="L123" i="3"/>
  <c r="E123" i="3"/>
  <c r="B123" i="3"/>
  <c r="Q122" i="3"/>
  <c r="P122" i="3"/>
  <c r="L122" i="3"/>
  <c r="E122" i="3"/>
  <c r="B122" i="3"/>
  <c r="Q121" i="3"/>
  <c r="P121" i="3"/>
  <c r="L121" i="3"/>
  <c r="E121" i="3"/>
  <c r="B121" i="3"/>
  <c r="Q120" i="3"/>
  <c r="P120" i="3"/>
  <c r="L120" i="3"/>
  <c r="E120" i="3"/>
  <c r="B120" i="3"/>
  <c r="Q119" i="3"/>
  <c r="P119" i="3"/>
  <c r="L119" i="3"/>
  <c r="E119" i="3"/>
  <c r="B119" i="3"/>
  <c r="Q118" i="3"/>
  <c r="P118" i="3"/>
  <c r="L118" i="3"/>
  <c r="E118" i="3"/>
  <c r="B118" i="3"/>
  <c r="Q117" i="3"/>
  <c r="P117" i="3"/>
  <c r="L117" i="3"/>
  <c r="E117" i="3"/>
  <c r="B117" i="3"/>
  <c r="Q116" i="3"/>
  <c r="P116" i="3"/>
  <c r="L116" i="3"/>
  <c r="E116" i="3"/>
  <c r="B116" i="3"/>
  <c r="Q115" i="3"/>
  <c r="P115" i="3"/>
  <c r="L115" i="3"/>
  <c r="E115" i="3"/>
  <c r="B115" i="3"/>
  <c r="Q114" i="3"/>
  <c r="P114" i="3"/>
  <c r="L114" i="3"/>
  <c r="E114" i="3"/>
  <c r="B114" i="3"/>
  <c r="Q113" i="3"/>
  <c r="P113" i="3"/>
  <c r="L113" i="3"/>
  <c r="E113" i="3"/>
  <c r="B113" i="3"/>
  <c r="Q112" i="3"/>
  <c r="P112" i="3"/>
  <c r="L112" i="3"/>
  <c r="E112" i="3"/>
  <c r="B112" i="3"/>
  <c r="Q111" i="3"/>
  <c r="P111" i="3"/>
  <c r="L111" i="3"/>
  <c r="E111" i="3"/>
  <c r="B111" i="3"/>
  <c r="Q110" i="3"/>
  <c r="P110" i="3"/>
  <c r="L110" i="3"/>
  <c r="E110" i="3"/>
  <c r="B110" i="3"/>
  <c r="Q109" i="3"/>
  <c r="P109" i="3"/>
  <c r="L109" i="3"/>
  <c r="E109" i="3"/>
  <c r="B109" i="3"/>
  <c r="Q108" i="3"/>
  <c r="P108" i="3"/>
  <c r="L108" i="3"/>
  <c r="E108" i="3"/>
  <c r="B108" i="3"/>
  <c r="Q107" i="3"/>
  <c r="P107" i="3"/>
  <c r="L107" i="3"/>
  <c r="E107" i="3"/>
  <c r="B107" i="3"/>
  <c r="Q106" i="3"/>
  <c r="P106" i="3"/>
  <c r="L106" i="3"/>
  <c r="E106" i="3"/>
  <c r="B106" i="3"/>
  <c r="Q105" i="3"/>
  <c r="P105" i="3"/>
  <c r="L105" i="3"/>
  <c r="E105" i="3"/>
  <c r="B105" i="3"/>
  <c r="Q104" i="3"/>
  <c r="P104" i="3"/>
  <c r="L104" i="3"/>
  <c r="E104" i="3"/>
  <c r="B104" i="3"/>
  <c r="Q103" i="3"/>
  <c r="P103" i="3"/>
  <c r="L103" i="3"/>
  <c r="E103" i="3"/>
  <c r="B103" i="3"/>
  <c r="Q102" i="3"/>
  <c r="P102" i="3"/>
  <c r="L102" i="3"/>
  <c r="E102" i="3"/>
  <c r="B102" i="3"/>
  <c r="Q101" i="3"/>
  <c r="P101" i="3"/>
  <c r="L101" i="3"/>
  <c r="E101" i="3"/>
  <c r="B101" i="3"/>
  <c r="Q100" i="3"/>
  <c r="P100" i="3"/>
  <c r="L100" i="3"/>
  <c r="E100" i="3"/>
  <c r="B100" i="3"/>
  <c r="Q99" i="3"/>
  <c r="P99" i="3"/>
  <c r="L99" i="3"/>
  <c r="E99" i="3"/>
  <c r="B99" i="3"/>
  <c r="Q98" i="3"/>
  <c r="P98" i="3"/>
  <c r="L98" i="3"/>
  <c r="E98" i="3"/>
  <c r="B98" i="3"/>
  <c r="Q97" i="3"/>
  <c r="P97" i="3"/>
  <c r="L97" i="3"/>
  <c r="E97" i="3"/>
  <c r="B97" i="3"/>
  <c r="Q96" i="3"/>
  <c r="P96" i="3"/>
  <c r="L96" i="3"/>
  <c r="E96" i="3"/>
  <c r="B96" i="3"/>
  <c r="Q95" i="3"/>
  <c r="P95" i="3"/>
  <c r="L95" i="3"/>
  <c r="E95" i="3"/>
  <c r="B95" i="3"/>
  <c r="Q94" i="3"/>
  <c r="P94" i="3"/>
  <c r="L94" i="3"/>
  <c r="E94" i="3"/>
  <c r="B94" i="3"/>
  <c r="Q93" i="3"/>
  <c r="P93" i="3"/>
  <c r="L93" i="3"/>
  <c r="E93" i="3"/>
  <c r="B93" i="3"/>
  <c r="Q92" i="3"/>
  <c r="P92" i="3"/>
  <c r="L92" i="3"/>
  <c r="E92" i="3"/>
  <c r="B92" i="3"/>
  <c r="Q91" i="3"/>
  <c r="P91" i="3"/>
  <c r="L91" i="3"/>
  <c r="E91" i="3"/>
  <c r="B91" i="3"/>
  <c r="Q90" i="3"/>
  <c r="P90" i="3"/>
  <c r="L90" i="3"/>
  <c r="E90" i="3"/>
  <c r="B90" i="3"/>
  <c r="Q89" i="3"/>
  <c r="P89" i="3"/>
  <c r="L89" i="3"/>
  <c r="E89" i="3"/>
  <c r="B89" i="3"/>
  <c r="Q88" i="3"/>
  <c r="P88" i="3"/>
  <c r="L88" i="3"/>
  <c r="E88" i="3"/>
  <c r="B88" i="3"/>
  <c r="Q87" i="3"/>
  <c r="P87" i="3"/>
  <c r="L87" i="3"/>
  <c r="E87" i="3"/>
  <c r="B87" i="3"/>
  <c r="Q86" i="3"/>
  <c r="P86" i="3"/>
  <c r="L86" i="3"/>
  <c r="E86" i="3"/>
  <c r="B86" i="3"/>
  <c r="Q85" i="3"/>
  <c r="P85" i="3"/>
  <c r="L85" i="3"/>
  <c r="E85" i="3"/>
  <c r="B85" i="3"/>
  <c r="Q84" i="3"/>
  <c r="P84" i="3"/>
  <c r="L84" i="3"/>
  <c r="E84" i="3"/>
  <c r="B84" i="3"/>
  <c r="Q83" i="3"/>
  <c r="P83" i="3"/>
  <c r="L83" i="3"/>
  <c r="E83" i="3"/>
  <c r="B83" i="3"/>
  <c r="Q82" i="3"/>
  <c r="P82" i="3"/>
  <c r="L82" i="3"/>
  <c r="E82" i="3"/>
  <c r="B82" i="3"/>
  <c r="Q81" i="3"/>
  <c r="P81" i="3"/>
  <c r="L81" i="3"/>
  <c r="E81" i="3"/>
  <c r="B81" i="3"/>
  <c r="Q80" i="3"/>
  <c r="P80" i="3"/>
  <c r="L80" i="3"/>
  <c r="E80" i="3"/>
  <c r="B80" i="3"/>
  <c r="Q79" i="3"/>
  <c r="P79" i="3"/>
  <c r="L79" i="3"/>
  <c r="E79" i="3"/>
  <c r="B79" i="3"/>
  <c r="Q78" i="3"/>
  <c r="P78" i="3"/>
  <c r="L78" i="3"/>
  <c r="E78" i="3"/>
  <c r="B78" i="3"/>
  <c r="Q77" i="3"/>
  <c r="P77" i="3"/>
  <c r="L77" i="3"/>
  <c r="E77" i="3"/>
  <c r="B77" i="3"/>
  <c r="Q76" i="3"/>
  <c r="P76" i="3"/>
  <c r="L76" i="3"/>
  <c r="E76" i="3"/>
  <c r="B76" i="3"/>
  <c r="Q75" i="3"/>
  <c r="P75" i="3"/>
  <c r="L75" i="3"/>
  <c r="E75" i="3"/>
  <c r="B75" i="3"/>
  <c r="Q74" i="3"/>
  <c r="P74" i="3"/>
  <c r="L74" i="3"/>
  <c r="E74" i="3"/>
  <c r="B74" i="3"/>
  <c r="Q73" i="3"/>
  <c r="P73" i="3"/>
  <c r="L73" i="3"/>
  <c r="E73" i="3"/>
  <c r="B73" i="3"/>
  <c r="Q72" i="3"/>
  <c r="P72" i="3"/>
  <c r="L72" i="3"/>
  <c r="E72" i="3"/>
  <c r="B72" i="3"/>
  <c r="Q71" i="3"/>
  <c r="P71" i="3"/>
  <c r="L71" i="3"/>
  <c r="E71" i="3"/>
  <c r="B71" i="3"/>
  <c r="Q70" i="3"/>
  <c r="P70" i="3"/>
  <c r="L70" i="3"/>
  <c r="E70" i="3"/>
  <c r="B70" i="3"/>
  <c r="Q69" i="3"/>
  <c r="P69" i="3"/>
  <c r="L69" i="3"/>
  <c r="E69" i="3"/>
  <c r="B69" i="3"/>
  <c r="Q68" i="3"/>
  <c r="P68" i="3"/>
  <c r="L68" i="3"/>
  <c r="E68" i="3"/>
  <c r="B68" i="3"/>
  <c r="Q67" i="3"/>
  <c r="P67" i="3"/>
  <c r="L67" i="3"/>
  <c r="E67" i="3"/>
  <c r="B67" i="3"/>
  <c r="Q66" i="3"/>
  <c r="P66" i="3"/>
  <c r="L66" i="3"/>
  <c r="E66" i="3"/>
  <c r="B66" i="3"/>
  <c r="Q65" i="3"/>
  <c r="P65" i="3"/>
  <c r="L65" i="3"/>
  <c r="E65" i="3"/>
  <c r="B65" i="3"/>
  <c r="Q64" i="3"/>
  <c r="P64" i="3"/>
  <c r="L64" i="3"/>
  <c r="E64" i="3"/>
  <c r="B64" i="3"/>
  <c r="Q63" i="3"/>
  <c r="P63" i="3"/>
  <c r="L63" i="3"/>
  <c r="E63" i="3"/>
  <c r="B63" i="3"/>
  <c r="Q62" i="3"/>
  <c r="P62" i="3"/>
  <c r="L62" i="3"/>
  <c r="E62" i="3"/>
  <c r="B62" i="3"/>
  <c r="Q61" i="3"/>
  <c r="P61" i="3"/>
  <c r="L61" i="3"/>
  <c r="E61" i="3"/>
  <c r="B61" i="3"/>
  <c r="Q60" i="3"/>
  <c r="P60" i="3"/>
  <c r="L60" i="3"/>
  <c r="E60" i="3"/>
  <c r="B60" i="3"/>
  <c r="Q59" i="3"/>
  <c r="P59" i="3"/>
  <c r="L59" i="3"/>
  <c r="E59" i="3"/>
  <c r="B59" i="3"/>
  <c r="Q58" i="3"/>
  <c r="P58" i="3"/>
  <c r="L58" i="3"/>
  <c r="E58" i="3"/>
  <c r="B58" i="3"/>
  <c r="Q57" i="3"/>
  <c r="P57" i="3"/>
  <c r="L57" i="3"/>
  <c r="E57" i="3"/>
  <c r="B57" i="3"/>
  <c r="Q56" i="3"/>
  <c r="P56" i="3"/>
  <c r="L56" i="3"/>
  <c r="E56" i="3"/>
  <c r="B56" i="3"/>
  <c r="Q55" i="3"/>
  <c r="P55" i="3"/>
  <c r="L55" i="3"/>
  <c r="E55" i="3"/>
  <c r="B55" i="3"/>
  <c r="Q54" i="3"/>
  <c r="P54" i="3"/>
  <c r="L54" i="3"/>
  <c r="E54" i="3"/>
  <c r="B54" i="3"/>
  <c r="Q53" i="3"/>
  <c r="P53" i="3"/>
  <c r="L53" i="3"/>
  <c r="E53" i="3"/>
  <c r="B53" i="3"/>
  <c r="Q52" i="3"/>
  <c r="P52" i="3"/>
  <c r="L52" i="3"/>
  <c r="E52" i="3"/>
  <c r="B52" i="3"/>
  <c r="Q51" i="3"/>
  <c r="P51" i="3"/>
  <c r="L51" i="3"/>
  <c r="E51" i="3"/>
  <c r="B51" i="3"/>
  <c r="Q50" i="3"/>
  <c r="P50" i="3"/>
  <c r="L50" i="3"/>
  <c r="E50" i="3"/>
  <c r="B50" i="3"/>
  <c r="Q49" i="3"/>
  <c r="P49" i="3"/>
  <c r="L49" i="3"/>
  <c r="E49" i="3"/>
  <c r="B49" i="3"/>
  <c r="Q48" i="3"/>
  <c r="P48" i="3"/>
  <c r="L48" i="3"/>
  <c r="E48" i="3"/>
  <c r="B48" i="3"/>
  <c r="Q47" i="3"/>
  <c r="P47" i="3"/>
  <c r="L47" i="3"/>
  <c r="E47" i="3"/>
  <c r="B47" i="3"/>
  <c r="Q46" i="3"/>
  <c r="P46" i="3"/>
  <c r="L46" i="3"/>
  <c r="E46" i="3"/>
  <c r="B46" i="3"/>
  <c r="Q45" i="3"/>
  <c r="P45" i="3"/>
  <c r="L45" i="3"/>
  <c r="E45" i="3"/>
  <c r="B45" i="3"/>
  <c r="Q44" i="3"/>
  <c r="P44" i="3"/>
  <c r="L44" i="3"/>
  <c r="E44" i="3"/>
  <c r="B44" i="3"/>
  <c r="Q43" i="3"/>
  <c r="P43" i="3"/>
  <c r="L43" i="3"/>
  <c r="E43" i="3"/>
  <c r="B43" i="3"/>
  <c r="Q42" i="3"/>
  <c r="P42" i="3"/>
  <c r="L42" i="3"/>
  <c r="E42" i="3"/>
  <c r="B42" i="3"/>
  <c r="Q41" i="3"/>
  <c r="P41" i="3"/>
  <c r="L41" i="3"/>
  <c r="E41" i="3"/>
  <c r="B41" i="3"/>
  <c r="Q40" i="3"/>
  <c r="P40" i="3"/>
  <c r="L40" i="3"/>
  <c r="E40" i="3"/>
  <c r="B40" i="3"/>
  <c r="Q39" i="3"/>
  <c r="P39" i="3"/>
  <c r="L39" i="3"/>
  <c r="E39" i="3"/>
  <c r="B39" i="3"/>
  <c r="Q38" i="3"/>
  <c r="P38" i="3"/>
  <c r="L38" i="3"/>
  <c r="E38" i="3"/>
  <c r="B38" i="3"/>
  <c r="Q37" i="3"/>
  <c r="P37" i="3"/>
  <c r="L37" i="3"/>
  <c r="E37" i="3"/>
  <c r="B37" i="3"/>
  <c r="Q36" i="3"/>
  <c r="P36" i="3"/>
  <c r="L36" i="3"/>
  <c r="E36" i="3"/>
  <c r="B36" i="3"/>
  <c r="Q35" i="3"/>
  <c r="P35" i="3"/>
  <c r="L35" i="3"/>
  <c r="E35" i="3"/>
  <c r="B35" i="3"/>
  <c r="Q34" i="3"/>
  <c r="P34" i="3"/>
  <c r="L34" i="3"/>
  <c r="E34" i="3"/>
  <c r="B34" i="3"/>
  <c r="Q33" i="3"/>
  <c r="P33" i="3"/>
  <c r="L33" i="3"/>
  <c r="E33" i="3"/>
  <c r="B33" i="3"/>
  <c r="Q32" i="3"/>
  <c r="P32" i="3"/>
  <c r="L32" i="3"/>
  <c r="E32" i="3"/>
  <c r="B32" i="3"/>
  <c r="Q31" i="3"/>
  <c r="P31" i="3"/>
  <c r="L31" i="3"/>
  <c r="E31" i="3"/>
  <c r="B31" i="3"/>
  <c r="Q30" i="3"/>
  <c r="P30" i="3"/>
  <c r="L30" i="3"/>
  <c r="E30" i="3"/>
  <c r="B30" i="3"/>
  <c r="Q29" i="3"/>
  <c r="P29" i="3"/>
  <c r="L29" i="3"/>
  <c r="E29" i="3"/>
  <c r="B29" i="3"/>
  <c r="Q28" i="3"/>
  <c r="P28" i="3"/>
  <c r="L28" i="3"/>
  <c r="E28" i="3"/>
  <c r="B28" i="3"/>
  <c r="Q27" i="3"/>
  <c r="P27" i="3"/>
  <c r="L27" i="3"/>
  <c r="E27" i="3"/>
  <c r="B27" i="3"/>
  <c r="Q26" i="3"/>
  <c r="P26" i="3"/>
  <c r="L26" i="3"/>
  <c r="E26" i="3"/>
  <c r="B26" i="3"/>
  <c r="Q25" i="3"/>
  <c r="P25" i="3"/>
  <c r="L25" i="3"/>
  <c r="E25" i="3"/>
  <c r="B25" i="3"/>
  <c r="Q24" i="3"/>
  <c r="P24" i="3"/>
  <c r="L24" i="3"/>
  <c r="E24" i="3"/>
  <c r="B24" i="3"/>
  <c r="Q23" i="3"/>
  <c r="P23" i="3"/>
  <c r="L23" i="3"/>
  <c r="E23" i="3"/>
  <c r="B23" i="3"/>
  <c r="Q22" i="3"/>
  <c r="P22" i="3"/>
  <c r="L22" i="3"/>
  <c r="E22" i="3"/>
  <c r="B22" i="3"/>
  <c r="Q21" i="3"/>
  <c r="P21" i="3"/>
  <c r="L21" i="3"/>
  <c r="E21" i="3"/>
  <c r="B21" i="3"/>
  <c r="Q20" i="3"/>
  <c r="P20" i="3"/>
  <c r="L20" i="3"/>
  <c r="E20" i="3"/>
  <c r="B20" i="3"/>
  <c r="Q19" i="3"/>
  <c r="P19" i="3"/>
  <c r="L19" i="3"/>
  <c r="E19" i="3"/>
  <c r="B19" i="3"/>
  <c r="Q18" i="3"/>
  <c r="P18" i="3"/>
  <c r="L18" i="3"/>
  <c r="E18" i="3"/>
  <c r="B18" i="3"/>
  <c r="Q17" i="3"/>
  <c r="P17" i="3"/>
  <c r="L17" i="3"/>
  <c r="E17" i="3"/>
  <c r="B17" i="3"/>
  <c r="Q16" i="3"/>
  <c r="P16" i="3"/>
  <c r="L16" i="3"/>
  <c r="E16" i="3"/>
  <c r="B16" i="3"/>
  <c r="Q15" i="3"/>
  <c r="P15" i="3"/>
  <c r="L15" i="3"/>
  <c r="E15" i="3"/>
  <c r="B15" i="3"/>
  <c r="Q14" i="3"/>
  <c r="P14" i="3"/>
  <c r="L14" i="3"/>
  <c r="E14" i="3"/>
  <c r="B14" i="3"/>
  <c r="Q13" i="3"/>
  <c r="P13" i="3"/>
  <c r="L13" i="3"/>
  <c r="E13" i="3"/>
  <c r="B13" i="3"/>
  <c r="Q12" i="3"/>
  <c r="P12" i="3"/>
  <c r="L12" i="3"/>
  <c r="E12" i="3"/>
  <c r="B12" i="3"/>
  <c r="Q11" i="3"/>
  <c r="P11" i="3"/>
  <c r="L11" i="3"/>
  <c r="E11" i="3"/>
  <c r="B11" i="3"/>
  <c r="Q10" i="3"/>
  <c r="P10" i="3"/>
  <c r="L10" i="3"/>
  <c r="E10" i="3"/>
  <c r="B10" i="3"/>
  <c r="Q9" i="3"/>
  <c r="P9" i="3"/>
  <c r="L9" i="3"/>
  <c r="E9" i="3"/>
  <c r="B9" i="3"/>
  <c r="Q8" i="3"/>
  <c r="P8" i="3"/>
  <c r="L8" i="3"/>
  <c r="E8" i="3"/>
  <c r="B8" i="3"/>
  <c r="Q7" i="3"/>
  <c r="C14" i="1" s="1"/>
  <c r="P7" i="3"/>
  <c r="L7" i="3"/>
  <c r="E7" i="3"/>
  <c r="B7" i="3"/>
  <c r="Q6" i="3"/>
  <c r="P6" i="3"/>
  <c r="L6" i="3"/>
  <c r="E6" i="3"/>
  <c r="B6" i="3"/>
  <c r="Q5" i="3"/>
  <c r="E8" i="1" s="1"/>
  <c r="P5" i="3"/>
  <c r="E5" i="1" s="1"/>
  <c r="L5" i="3"/>
  <c r="E5" i="3"/>
  <c r="B5" i="3"/>
  <c r="E48" i="2"/>
  <c r="B48" i="2"/>
  <c r="E45" i="2"/>
  <c r="D45" i="2"/>
  <c r="C45" i="2"/>
  <c r="B45" i="2"/>
  <c r="D41" i="2"/>
  <c r="D40" i="2"/>
  <c r="D39" i="2"/>
  <c r="D38" i="2"/>
  <c r="D37" i="2"/>
  <c r="D36" i="2"/>
  <c r="D34" i="2"/>
  <c r="D33" i="2"/>
  <c r="D32" i="2"/>
  <c r="D31" i="2"/>
  <c r="D30" i="2"/>
  <c r="D29" i="2"/>
  <c r="D28" i="2"/>
  <c r="D26" i="2"/>
  <c r="D25" i="2"/>
  <c r="D24" i="2"/>
  <c r="D23" i="2"/>
  <c r="D22" i="2"/>
  <c r="D20" i="2"/>
  <c r="D19" i="2"/>
  <c r="D18" i="2"/>
  <c r="D17" i="2"/>
  <c r="D16" i="2"/>
  <c r="D15" i="2"/>
  <c r="E6" i="2"/>
  <c r="C6" i="2"/>
  <c r="A2" i="2"/>
  <c r="H23" i="1"/>
  <c r="H22" i="1"/>
  <c r="H21" i="1"/>
  <c r="H20" i="1"/>
  <c r="H19" i="1"/>
  <c r="H18" i="1"/>
  <c r="H17" i="1"/>
  <c r="H16" i="1"/>
  <c r="H15" i="1"/>
  <c r="H14" i="1"/>
  <c r="H13" i="1"/>
  <c r="C13" i="1"/>
  <c r="H12" i="1"/>
  <c r="C12" i="1"/>
  <c r="H8" i="1"/>
  <c r="B8" i="1"/>
  <c r="K5" i="1"/>
  <c r="H5" i="1"/>
  <c r="B5" i="1"/>
  <c r="A2" i="1"/>
</calcChain>
</file>

<file path=xl/sharedStrings.xml><?xml version="1.0" encoding="utf-8"?>
<sst xmlns="http://schemas.openxmlformats.org/spreadsheetml/2006/main" count="319" uniqueCount="226">
  <si>
    <t>Tableau de bord — flotte automobile</t>
  </si>
  <si>
    <t>CONTRÔLES 2027</t>
  </si>
  <si>
    <t>TAUX DE CONFORMITÉ MOYEN</t>
  </si>
  <si>
    <t>DÉFAUTS RELEVÉS</t>
  </si>
  <si>
    <t>COÛT RÉPARATIONS</t>
  </si>
  <si>
    <t>VÉHICULES AU PARC</t>
  </si>
  <si>
    <t>NON CONFORMES</t>
  </si>
  <si>
    <t>ÉCHÉANCES DÉPASSÉES</t>
  </si>
  <si>
    <t>ÉCHÉANCES PROCHES</t>
  </si>
  <si>
    <t>RÉPARTITION DES VERDICTS</t>
  </si>
  <si>
    <t>COÛT DES RÉPARATIONS PAR MOIS</t>
  </si>
  <si>
    <t>Verdict</t>
  </si>
  <si>
    <t>Nombre</t>
  </si>
  <si>
    <t>Mois</t>
  </si>
  <si>
    <t>Coût (€)</t>
  </si>
  <si>
    <t>Conforme</t>
  </si>
  <si>
    <t>Janv.</t>
  </si>
  <si>
    <t>Réserves</t>
  </si>
  <si>
    <t>Févr.</t>
  </si>
  <si>
    <t>Non conforme</t>
  </si>
  <si>
    <t>Mars</t>
  </si>
  <si>
    <t>Avr.</t>
  </si>
  <si>
    <t>Mai</t>
  </si>
  <si>
    <t>Juin</t>
  </si>
  <si>
    <t>Juil.</t>
  </si>
  <si>
    <t>Août</t>
  </si>
  <si>
    <t>Sept.</t>
  </si>
  <si>
    <t>Oct.</t>
  </si>
  <si>
    <t>Nov.</t>
  </si>
  <si>
    <t>Déc.</t>
  </si>
  <si>
    <t>Fiche de contrôle d'état du véhicule</t>
  </si>
  <si>
    <t>IDENTIFICATION DU VÉHICULE</t>
  </si>
  <si>
    <t>IMMATRICULATION</t>
  </si>
  <si>
    <t>MARQUE</t>
  </si>
  <si>
    <t>MODÈLE</t>
  </si>
  <si>
    <t>FH-204-QA</t>
  </si>
  <si>
    <t>TYPE DE CONTRÔLE</t>
  </si>
  <si>
    <t>DATE DU CONTRÔLE</t>
  </si>
  <si>
    <t>KILOMÉTRAGE</t>
  </si>
  <si>
    <t>Restitution</t>
  </si>
  <si>
    <t>CONTRÔLEUR</t>
  </si>
  <si>
    <t>CONDUCTEUR</t>
  </si>
  <si>
    <t>NIVEAU DE CARBURANT</t>
  </si>
  <si>
    <t>A. Rousseau</t>
  </si>
  <si>
    <t>Léonie Chevalier</t>
  </si>
  <si>
    <t>3/4</t>
  </si>
  <si>
    <t>POINTS DE CONTRÔLE</t>
  </si>
  <si>
    <t>Point de contrôle</t>
  </si>
  <si>
    <t>État</t>
  </si>
  <si>
    <t>Action</t>
  </si>
  <si>
    <t>Coût estimé</t>
  </si>
  <si>
    <t>Observation</t>
  </si>
  <si>
    <t>CARROSSERIE &amp; EXTÉRIEUR</t>
  </si>
  <si>
    <t>Carrosserie (rayures, chocs, impacts)</t>
  </si>
  <si>
    <t>Moyen</t>
  </si>
  <si>
    <t>Rayure superficielle aile arrière gauche</t>
  </si>
  <si>
    <t>Pare-brise, vitres et optiques</t>
  </si>
  <si>
    <t>Bon</t>
  </si>
  <si>
    <t>Rétroviseurs et essuie-glaces</t>
  </si>
  <si>
    <t>Feux, clignotants et signalisation</t>
  </si>
  <si>
    <t>Pneumatiques (usure et pression)</t>
  </si>
  <si>
    <t>Mauvais</t>
  </si>
  <si>
    <t>Deux pneus avant sous le témoin d'usure</t>
  </si>
  <si>
    <t>Roue de secours / kit de dépannage</t>
  </si>
  <si>
    <t>HABITACLE &amp; ÉQUIPEMENTS</t>
  </si>
  <si>
    <t>Propreté générale de l'habitacle</t>
  </si>
  <si>
    <t>Nettoyage complet à prévoir</t>
  </si>
  <si>
    <t>Sièges, sellerie et ceintures</t>
  </si>
  <si>
    <t>Tableau de bord et voyants</t>
  </si>
  <si>
    <t>Climatisation et chauffage</t>
  </si>
  <si>
    <t>Multimédia et connectique</t>
  </si>
  <si>
    <t>MÉCANIQUE, PNEUS &amp; NIVEAUX</t>
  </si>
  <si>
    <t>Niveau d'huile moteur</t>
  </si>
  <si>
    <t>Liquide de refroidissement</t>
  </si>
  <si>
    <t>Liquide de frein</t>
  </si>
  <si>
    <t>Liquide lave-glace</t>
  </si>
  <si>
    <t>À compléter</t>
  </si>
  <si>
    <t>Efficacité du freinage</t>
  </si>
  <si>
    <t>Batterie et démarrage</t>
  </si>
  <si>
    <t>Absence de fuites</t>
  </si>
  <si>
    <t>SÉCURITÉ &amp; DOCUMENTS OBLIGATOIRES</t>
  </si>
  <si>
    <t>Gilet de sécurité</t>
  </si>
  <si>
    <t>Triangle de présignalisation</t>
  </si>
  <si>
    <t>Absent</t>
  </si>
  <si>
    <t>À remplacer</t>
  </si>
  <si>
    <t>Certificat d'immatriculation</t>
  </si>
  <si>
    <t>Attestation d'assurance à jour</t>
  </si>
  <si>
    <t>Constat amiable disponible</t>
  </si>
  <si>
    <t>Vignette Crit'Air</t>
  </si>
  <si>
    <t>N.A.</t>
  </si>
  <si>
    <t>Zone non concernée</t>
  </si>
  <si>
    <t>SYNTHÈSE DU CONTRÔLE</t>
  </si>
  <si>
    <t>POINTS CONTRÔLÉS</t>
  </si>
  <si>
    <t>CONFORMES</t>
  </si>
  <si>
    <t>DÉFAUTS</t>
  </si>
  <si>
    <t>COÛT ESTIMÉ DES RÉPARATIONS</t>
  </si>
  <si>
    <t>TAUX DE CONFORMITÉ</t>
  </si>
  <si>
    <t>VERDICT</t>
  </si>
  <si>
    <t>SIGNATURE DU CONTRÔLEUR</t>
  </si>
  <si>
    <t>SIGNATURE DU CONDUCTEUR</t>
  </si>
  <si>
    <t>Fiche à dater et signer par les deux parties. Données à caractère personnel (RGPD) — conservation limitée à la durée utile au suivi du véhicule.</t>
  </si>
  <si>
    <t>Registre des contrôles</t>
  </si>
  <si>
    <t>Historique horodaté de tous les contrôles réalisés sur la flotte</t>
  </si>
  <si>
    <t>N°</t>
  </si>
  <si>
    <t>Date</t>
  </si>
  <si>
    <t>Immatriculation</t>
  </si>
  <si>
    <t>Véhicule</t>
  </si>
  <si>
    <t>Contrôleur</t>
  </si>
  <si>
    <t>Type</t>
  </si>
  <si>
    <t>Km</t>
  </si>
  <si>
    <t>Points</t>
  </si>
  <si>
    <t>Rés.</t>
  </si>
  <si>
    <t>Déf.</t>
  </si>
  <si>
    <t>Taux / Verdict</t>
  </si>
  <si>
    <t>Coût rép.</t>
  </si>
  <si>
    <t>Statut suivi</t>
  </si>
  <si>
    <t>Remarques</t>
  </si>
  <si>
    <t>KL-771-VC</t>
  </si>
  <si>
    <t>T. Da Silva</t>
  </si>
  <si>
    <t>Périodique</t>
  </si>
  <si>
    <t>Réparé</t>
  </si>
  <si>
    <t>Plaquettes + disque avant</t>
  </si>
  <si>
    <t>Départ</t>
  </si>
  <si>
    <t>Clôturé</t>
  </si>
  <si>
    <t>NT-645-RF</t>
  </si>
  <si>
    <t>M. Lefèvre</t>
  </si>
  <si>
    <t>En cours</t>
  </si>
  <si>
    <t>Pneus + rétroviseur droit</t>
  </si>
  <si>
    <t>GR-518-ZP</t>
  </si>
  <si>
    <t>Retour</t>
  </si>
  <si>
    <t>RAS</t>
  </si>
  <si>
    <t>JD-092-MB</t>
  </si>
  <si>
    <t>S. Nguyen</t>
  </si>
  <si>
    <t>À planifier</t>
  </si>
  <si>
    <t>Nettoyage + lave-glace</t>
  </si>
  <si>
    <t>LP-330-XN</t>
  </si>
  <si>
    <t>C. Morel</t>
  </si>
  <si>
    <t>Mise en service</t>
  </si>
  <si>
    <t>Véhicule neuf</t>
  </si>
  <si>
    <t>Usure pneus à surveiller</t>
  </si>
  <si>
    <t>Freins + triangle manquant</t>
  </si>
  <si>
    <t>VE-158-BJ</t>
  </si>
  <si>
    <t>Contrôle avant CT</t>
  </si>
  <si>
    <t>Pneus avant + triangle</t>
  </si>
  <si>
    <t>Parc &amp; échéances</t>
  </si>
  <si>
    <t>Vue d'ensemble des véhicules et suivi des obligations réglementaires</t>
  </si>
  <si>
    <t>ÉCHÉANCES RÉGLEMENTAIRES</t>
  </si>
  <si>
    <t>Marque</t>
  </si>
  <si>
    <t>Modèle</t>
  </si>
  <si>
    <t>Année</t>
  </si>
  <si>
    <t>Carburant</t>
  </si>
  <si>
    <t>Kilométrage</t>
  </si>
  <si>
    <t>Affecté à</t>
  </si>
  <si>
    <t>Contrôle tech.</t>
  </si>
  <si>
    <t>Statut CT</t>
  </si>
  <si>
    <t>Assurance</t>
  </si>
  <si>
    <t>Statut ass.</t>
  </si>
  <si>
    <t>Révision</t>
  </si>
  <si>
    <t>Statut rév.</t>
  </si>
  <si>
    <t>Toyota</t>
  </si>
  <si>
    <t>Corolla</t>
  </si>
  <si>
    <t>Hybride</t>
  </si>
  <si>
    <t>Peugeot</t>
  </si>
  <si>
    <t>308</t>
  </si>
  <si>
    <t>Diesel</t>
  </si>
  <si>
    <t>Renault</t>
  </si>
  <si>
    <t>Kangoo</t>
  </si>
  <si>
    <t>Mercedes</t>
  </si>
  <si>
    <t>Vito</t>
  </si>
  <si>
    <t>Dacia</t>
  </si>
  <si>
    <t>Duster</t>
  </si>
  <si>
    <t>Essence</t>
  </si>
  <si>
    <t>Fiat</t>
  </si>
  <si>
    <t>Ducato</t>
  </si>
  <si>
    <t>Volkswagen</t>
  </si>
  <si>
    <t>Caddy</t>
  </si>
  <si>
    <t>Paramètres</t>
  </si>
  <si>
    <t>Réglages généraux et listes de référence — alimentent menus déroulants et alertes</t>
  </si>
  <si>
    <t>RÉGLAGES GÉNÉRAUX</t>
  </si>
  <si>
    <t>États</t>
  </si>
  <si>
    <t>Types de contrôle</t>
  </si>
  <si>
    <t>Niveau carburant</t>
  </si>
  <si>
    <t>Statut de suivi</t>
  </si>
  <si>
    <t>NOM DE L'ORGANISATION</t>
  </si>
  <si>
    <t>Vialis Mobilités</t>
  </si>
  <si>
    <t>Réservoir vide</t>
  </si>
  <si>
    <t>DATE DE RÉFÉRENCE</t>
  </si>
  <si>
    <t>1/4</t>
  </si>
  <si>
    <t>SEUIL D'ALERTE ÉCHÉANCE (JOURS)</t>
  </si>
  <si>
    <t>1/2</t>
  </si>
  <si>
    <t>ANNÉE DE RÉFÉRENCE</t>
  </si>
  <si>
    <t>Électrique</t>
  </si>
  <si>
    <t>Plein</t>
  </si>
  <si>
    <t>GPL</t>
  </si>
  <si>
    <t>LÉGENDE DES ÉTATS</t>
  </si>
  <si>
    <t>Aucune anomalie</t>
  </si>
  <si>
    <t>Usure / à surveiller</t>
  </si>
  <si>
    <t>Défaut à réparer</t>
  </si>
  <si>
    <t>Élément manquant</t>
  </si>
  <si>
    <t>Non applicable</t>
  </si>
  <si>
    <t>Notice d'utilisation</t>
  </si>
  <si>
    <t>Prise en main du classeur de contrôle d'état des véhicules</t>
  </si>
  <si>
    <t>OBJECTIF DU CLASSEUR</t>
  </si>
  <si>
    <t>Documenter l'état d'un véhicule (départ, retour, contrôle périodique, restitution ou mise en service), conserver l'historique des contrôles, suivre les échéances réglementaires et piloter l'activité de la flotte. Les scores, verdicts et alertes sont calculés automatiquement.</t>
  </si>
  <si>
    <t>DÉMARCHE RECOMMANDÉE</t>
  </si>
  <si>
    <t>1 · Paramètres</t>
  </si>
  <si>
    <t>Renseignez l'organisation, la date de référence et le seuil d'alerte. Personnalisez si besoin les listes (états, types, carburant, statuts).</t>
  </si>
  <si>
    <t>2 · Parc &amp; échéances</t>
  </si>
  <si>
    <t>Recensez les véhicules et leurs dates clés (contrôle technique, assurance, révision). Les statuts d'échéance se colorent automatiquement.</t>
  </si>
  <si>
    <t>3 · Fiche de contrôle</t>
  </si>
  <si>
    <t>Sélectionnez le véhicule, évaluez chaque point (état, coût estimé, observation). Le taux de conformité, le verdict et le coût s'affichent en bas. Imprimez et faites signer.</t>
  </si>
  <si>
    <t>4 · Registre des contrôles</t>
  </si>
  <si>
    <t>Reportez le résultat de chaque fiche (points, réserves, défauts, coût). Le taux et le verdict se calculent seuls.</t>
  </si>
  <si>
    <t>5 · Tableau de bord</t>
  </si>
  <si>
    <t>Suivez les indicateurs, la répartition des verdicts et le coût des réparations par mois.</t>
  </si>
  <si>
    <t>REPÈRES VISUELS</t>
  </si>
  <si>
    <t>Cellule blanche</t>
  </si>
  <si>
    <t>à compléter</t>
  </si>
  <si>
    <t>Cellule grisée</t>
  </si>
  <si>
    <t>calculée automatiquement</t>
  </si>
  <si>
    <t>Vert</t>
  </si>
  <si>
    <t>conforme / à jour</t>
  </si>
  <si>
    <t>Orange</t>
  </si>
  <si>
    <t>réserve / échéance proche</t>
  </si>
  <si>
    <t>Rouge</t>
  </si>
  <si>
    <t>non conforme / échéance dépassée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</si>
</sst>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numFmt numFmtId="165" formatCode="#,##0.00&quot; €&quot;"/>
    <numFmt numFmtId="166" formatCode="#,##0.00&quot; €&quot;;\-#,##0.00&quot; €&quot;;&quot;&quot;"/>
    <numFmt numFmtId="168" formatCode="#,##0&quot; km&quot;"/>
  </numFmts>
  <fonts count="20" x14ac:knownFonts="1">
    <font>
      <sz val="11"/>
      <color theme="1"/>
      <name val="Calibri"/>
      <family val="2"/>
      <charset val="1"/>
    </font>
    <font>
      <b/>
      <sz val="19"/>
      <color rgb="FFFFFFFF"/>
      <name val="Calibri"/>
      <charset val="1"/>
    </font>
    <font>
      <sz val="10"/>
      <color rgb="FF6C7B83"/>
      <name val="Calibri"/>
      <charset val="1"/>
    </font>
    <font>
      <b/>
      <sz val="8.5"/>
      <color rgb="FF6C7B83"/>
      <name val="Calibri"/>
      <charset val="1"/>
    </font>
    <font>
      <b/>
      <sz val="20"/>
      <color rgb="FF23333B"/>
      <name val="Calibri"/>
      <charset val="1"/>
    </font>
    <font>
      <b/>
      <sz val="11"/>
      <color rgb="FF2F4858"/>
      <name val="Calibri"/>
      <charset val="1"/>
    </font>
    <font>
      <b/>
      <sz val="9.5"/>
      <color rgb="FFFFFFFF"/>
      <name val="Calibri"/>
      <charset val="1"/>
    </font>
    <font>
      <sz val="11"/>
      <color rgb="FF23333B"/>
      <name val="Calibri"/>
      <charset val="1"/>
    </font>
    <font>
      <b/>
      <sz val="11"/>
      <color rgb="FF23333B"/>
      <name val="Calibri"/>
      <charset val="1"/>
    </font>
    <font>
      <b/>
      <sz val="10"/>
      <color rgb="FFFFFFFF"/>
      <name val="Calibri"/>
      <charset val="1"/>
    </font>
    <font>
      <b/>
      <sz val="9.5"/>
      <color rgb="FF0A666A"/>
      <name val="Calibri"/>
      <charset val="1"/>
    </font>
    <font>
      <b/>
      <sz val="10"/>
      <color rgb="FF23333B"/>
      <name val="Calibri"/>
      <charset val="1"/>
    </font>
    <font>
      <sz val="10"/>
      <color rgb="FF2F4858"/>
      <name val="Calibri"/>
      <charset val="1"/>
    </font>
    <font>
      <sz val="11"/>
      <color rgb="FF6C7B83"/>
      <name val="Calibri"/>
      <charset val="1"/>
    </font>
    <font>
      <b/>
      <sz val="16"/>
      <color rgb="FF23333B"/>
      <name val="Calibri"/>
      <charset val="1"/>
    </font>
    <font>
      <b/>
      <sz val="14"/>
      <color rgb="FF0A666A"/>
      <name val="Calibri"/>
      <charset val="1"/>
    </font>
    <font>
      <b/>
      <sz val="13"/>
      <color rgb="FF23333B"/>
      <name val="Calibri"/>
      <charset val="1"/>
    </font>
    <font>
      <i/>
      <sz val="9"/>
      <color rgb="FF6C7B83"/>
      <name val="Calibri"/>
      <charset val="1"/>
    </font>
    <font>
      <sz val="11"/>
      <color rgb="FF2F4858"/>
      <name val="Calibri"/>
      <charset val="1"/>
    </font>
    <font>
      <sz val="9"/>
      <color rgb="FFB9C0C4"/>
      <name val="Calibri"/>
      <charset val="1"/>
    </font>
  </fonts>
  <fills count="10">
    <fill>
      <patternFill patternType="none"/>
    </fill>
    <fill>
      <patternFill patternType="gray125"/>
    </fill>
    <fill>
      <patternFill patternType="solid">
        <fgColor rgb="FF16232B"/>
        <bgColor rgb="FF23333B"/>
      </patternFill>
    </fill>
    <fill>
      <patternFill patternType="solid">
        <fgColor rgb="FFFFFFFF"/>
        <bgColor rgb="FFFAFBFC"/>
      </patternFill>
    </fill>
    <fill>
      <patternFill patternType="solid">
        <fgColor rgb="FF2F4858"/>
        <bgColor rgb="FF23333B"/>
      </patternFill>
    </fill>
    <fill>
      <patternFill patternType="solid">
        <fgColor rgb="FFF3F6F7"/>
        <bgColor rgb="FFFAFBFC"/>
      </patternFill>
    </fill>
    <fill>
      <patternFill patternType="solid">
        <fgColor rgb="FFFAFBFC"/>
        <bgColor rgb="FFFFFFFF"/>
      </patternFill>
    </fill>
    <fill>
      <patternFill patternType="solid">
        <fgColor rgb="FFE4F1EA"/>
        <bgColor rgb="FFECEFF0"/>
      </patternFill>
    </fill>
    <fill>
      <patternFill patternType="solid">
        <fgColor rgb="FFF6EEDA"/>
        <bgColor rgb="FFF6E4E3"/>
      </patternFill>
    </fill>
    <fill>
      <patternFill patternType="solid">
        <fgColor rgb="FFF6E4E3"/>
        <bgColor rgb="FFF6EEDA"/>
      </patternFill>
    </fill>
  </fills>
  <borders count="16">
    <border>
      <left/>
      <right/>
      <top/>
      <bottom/>
      <diagonal/>
    </border>
    <border>
      <left/>
      <right/>
      <top/>
      <bottom style="medium">
        <color rgb="FF0E8388"/>
      </bottom>
      <diagonal/>
    </border>
    <border>
      <left style="thin">
        <color rgb="FFDCE2E5"/>
      </left>
      <right/>
      <top style="medium">
        <color rgb="FF0E8388"/>
      </top>
      <bottom/>
      <diagonal/>
    </border>
    <border>
      <left style="thin">
        <color rgb="FFDCE2E5"/>
      </left>
      <right/>
      <top style="medium">
        <color rgb="FF2F4858"/>
      </top>
      <bottom/>
      <diagonal/>
    </border>
    <border>
      <left style="thin">
        <color rgb="FFDCE2E5"/>
      </left>
      <right/>
      <top/>
      <bottom style="thin">
        <color rgb="FFDCE2E5"/>
      </bottom>
      <diagonal/>
    </border>
    <border>
      <left style="thin">
        <color rgb="FFDCE2E5"/>
      </left>
      <right/>
      <top style="medium">
        <color rgb="FFAF3A3A"/>
      </top>
      <bottom/>
      <diagonal/>
    </border>
    <border>
      <left style="thin">
        <color rgb="FFDCE2E5"/>
      </left>
      <right/>
      <top style="medium">
        <color rgb="FF9C6F1B"/>
      </top>
      <bottom/>
      <diagonal/>
    </border>
    <border>
      <left style="thick">
        <color rgb="FF0E8388"/>
      </left>
      <right/>
      <top/>
      <bottom style="thin">
        <color rgb="FFDCE2E5"/>
      </bottom>
      <diagonal/>
    </border>
    <border>
      <left/>
      <right/>
      <top/>
      <bottom style="thin">
        <color rgb="FFDCE2E5"/>
      </bottom>
      <diagonal/>
    </border>
    <border>
      <left/>
      <right/>
      <top/>
      <bottom style="thin">
        <color rgb="FF0E8388"/>
      </bottom>
      <diagonal/>
    </border>
    <border>
      <left/>
      <right style="thin">
        <color rgb="FFFFFFFF"/>
      </right>
      <top/>
      <bottom/>
      <diagonal/>
    </border>
    <border>
      <left style="thin">
        <color rgb="FFDCE2E5"/>
      </left>
      <right style="thin">
        <color rgb="FFDCE2E5"/>
      </right>
      <top style="medium">
        <color rgb="FF0E8388"/>
      </top>
      <bottom/>
      <diagonal/>
    </border>
    <border>
      <left style="thin">
        <color rgb="FFDCE2E5"/>
      </left>
      <right style="thin">
        <color rgb="FFDCE2E5"/>
      </right>
      <top/>
      <bottom style="thin">
        <color rgb="FFDCE2E5"/>
      </bottom>
      <diagonal/>
    </border>
    <border>
      <left style="thin">
        <color rgb="FFDCE2E5"/>
      </left>
      <right/>
      <top style="thin">
        <color rgb="FFDCE2E5"/>
      </top>
      <bottom style="thin">
        <color rgb="FFDCE2E5"/>
      </bottom>
      <diagonal/>
    </border>
    <border>
      <left/>
      <right/>
      <top style="thin">
        <color rgb="FFDCE2E5"/>
      </top>
      <bottom style="thin">
        <color rgb="FFDCE2E5"/>
      </bottom>
      <diagonal/>
    </border>
    <border>
      <left style="thin">
        <color rgb="FFDCE2E5"/>
      </left>
      <right style="thin">
        <color rgb="FFDCE2E5"/>
      </right>
      <top style="thin">
        <color rgb="FFDCE2E5"/>
      </top>
      <bottom style="thin">
        <color rgb="FFDCE2E5"/>
      </bottom>
      <diagonal/>
    </border>
  </borders>
  <cellStyleXfs count="1">
    <xf numFmtId="0" fontId="0" fillId="0" borderId="0"/>
  </cellStyleXfs>
  <cellXfs count="64">
    <xf numFmtId="0" fontId="0" fillId="0" borderId="0" xfId="0"/>
    <xf numFmtId="168" fontId="8" fillId="3" borderId="9" xfId="0" applyNumberFormat="1" applyFont="1" applyFill="1" applyBorder="1" applyAlignment="1">
      <alignment horizontal="left" vertical="center" indent="1"/>
    </xf>
    <xf numFmtId="14" fontId="8" fillId="3" borderId="9" xfId="0" applyNumberFormat="1" applyFont="1" applyFill="1" applyBorder="1" applyAlignment="1">
      <alignment horizontal="left" vertical="center" indent="1"/>
    </xf>
    <xf numFmtId="0" fontId="7" fillId="5" borderId="8" xfId="0" applyFont="1" applyFill="1" applyBorder="1" applyAlignment="1">
      <alignment horizontal="left" vertical="center" indent="1"/>
    </xf>
    <xf numFmtId="0" fontId="3" fillId="3" borderId="0" xfId="0" applyFont="1" applyFill="1" applyAlignment="1">
      <alignment horizontal="left" vertical="center" indent="1"/>
    </xf>
    <xf numFmtId="0" fontId="5" fillId="3" borderId="7" xfId="0" applyFont="1" applyFill="1" applyBorder="1" applyAlignment="1">
      <alignment horizontal="left" vertical="center" indent="1"/>
    </xf>
    <xf numFmtId="0" fontId="3" fillId="3" borderId="6" xfId="0" applyFont="1" applyFill="1" applyBorder="1" applyAlignment="1">
      <alignment horizontal="left" vertical="center" indent="1"/>
    </xf>
    <xf numFmtId="0" fontId="3" fillId="3" borderId="5" xfId="0" applyFont="1" applyFill="1" applyBorder="1" applyAlignment="1">
      <alignment horizontal="left" vertical="center" indent="1"/>
    </xf>
    <xf numFmtId="165" fontId="4" fillId="3" borderId="4" xfId="0" applyNumberFormat="1" applyFont="1" applyFill="1" applyBorder="1" applyAlignment="1">
      <alignment horizontal="left" vertical="center" indent="1"/>
    </xf>
    <xf numFmtId="164" fontId="4" fillId="3" borderId="4" xfId="0" applyNumberFormat="1" applyFont="1" applyFill="1" applyBorder="1" applyAlignment="1">
      <alignment horizontal="left" vertical="center" indent="1"/>
    </xf>
    <xf numFmtId="3" fontId="4" fillId="3" borderId="4" xfId="0" applyNumberFormat="1" applyFont="1" applyFill="1" applyBorder="1" applyAlignment="1">
      <alignment horizontal="left" vertical="center" indent="1"/>
    </xf>
    <xf numFmtId="0" fontId="3" fillId="3" borderId="3" xfId="0" applyFont="1" applyFill="1" applyBorder="1" applyAlignment="1">
      <alignment horizontal="left" vertical="center" indent="1"/>
    </xf>
    <xf numFmtId="0" fontId="3" fillId="3" borderId="2" xfId="0" applyFont="1" applyFill="1" applyBorder="1" applyAlignment="1">
      <alignment horizontal="left" vertical="center" indent="1"/>
    </xf>
    <xf numFmtId="0" fontId="2" fillId="3" borderId="1" xfId="0" applyFont="1" applyFill="1" applyBorder="1" applyAlignment="1">
      <alignment horizontal="left" vertical="center" indent="1"/>
    </xf>
    <xf numFmtId="0" fontId="1" fillId="2" borderId="0" xfId="0" applyFont="1" applyFill="1" applyAlignment="1">
      <alignment horizontal="left" vertical="center" indent="1"/>
    </xf>
    <xf numFmtId="0" fontId="6" fillId="4" borderId="0" xfId="0" applyFont="1" applyFill="1" applyAlignment="1">
      <alignment horizontal="left" vertical="center" indent="1"/>
    </xf>
    <xf numFmtId="0" fontId="6" fillId="4" borderId="0" xfId="0" applyFont="1" applyFill="1" applyAlignment="1">
      <alignment horizontal="center" vertical="center"/>
    </xf>
    <xf numFmtId="0" fontId="7" fillId="3" borderId="8" xfId="0" applyFont="1" applyFill="1" applyBorder="1" applyAlignment="1">
      <alignment horizontal="left" vertical="center" indent="1"/>
    </xf>
    <xf numFmtId="3" fontId="7" fillId="3" borderId="8" xfId="0" applyNumberFormat="1" applyFont="1" applyFill="1" applyBorder="1" applyAlignment="1">
      <alignment horizontal="center" vertical="center"/>
    </xf>
    <xf numFmtId="166" fontId="7" fillId="3" borderId="8" xfId="0" applyNumberFormat="1" applyFont="1" applyFill="1" applyBorder="1" applyAlignment="1">
      <alignment horizontal="right" vertical="center"/>
    </xf>
    <xf numFmtId="0" fontId="3" fillId="3" borderId="0" xfId="0" applyFont="1" applyFill="1" applyAlignment="1">
      <alignment horizontal="left" vertical="center" indent="1"/>
    </xf>
    <xf numFmtId="0" fontId="8" fillId="3" borderId="9" xfId="0" applyFont="1" applyFill="1" applyBorder="1" applyAlignment="1">
      <alignment horizontal="left" vertical="center" indent="1"/>
    </xf>
    <xf numFmtId="0" fontId="9" fillId="4" borderId="10" xfId="0" applyFont="1" applyFill="1" applyBorder="1" applyAlignment="1">
      <alignment horizontal="left" vertical="center" wrapText="1"/>
    </xf>
    <xf numFmtId="0" fontId="9" fillId="4" borderId="10" xfId="0" applyFont="1" applyFill="1" applyBorder="1" applyAlignment="1">
      <alignment horizontal="center" vertical="center" wrapText="1"/>
    </xf>
    <xf numFmtId="0" fontId="11" fillId="3" borderId="8" xfId="0" applyFont="1" applyFill="1" applyBorder="1" applyAlignment="1">
      <alignment horizontal="center" vertical="center"/>
    </xf>
    <xf numFmtId="0" fontId="12" fillId="3" borderId="8" xfId="0" applyFont="1" applyFill="1" applyBorder="1" applyAlignment="1">
      <alignment horizontal="center" vertical="center"/>
    </xf>
    <xf numFmtId="0" fontId="13" fillId="3" borderId="8" xfId="0" applyFont="1" applyFill="1" applyBorder="1" applyAlignment="1">
      <alignment horizontal="left" vertical="center" indent="1"/>
    </xf>
    <xf numFmtId="0" fontId="7" fillId="6" borderId="8" xfId="0" applyFont="1" applyFill="1" applyBorder="1" applyAlignment="1">
      <alignment horizontal="left" vertical="center" indent="1"/>
    </xf>
    <xf numFmtId="0" fontId="11" fillId="6" borderId="8" xfId="0" applyFont="1" applyFill="1" applyBorder="1" applyAlignment="1">
      <alignment horizontal="center" vertical="center"/>
    </xf>
    <xf numFmtId="0" fontId="12" fillId="6" borderId="8" xfId="0" applyFont="1" applyFill="1" applyBorder="1" applyAlignment="1">
      <alignment horizontal="center" vertical="center"/>
    </xf>
    <xf numFmtId="166" fontId="7" fillId="6" borderId="8" xfId="0" applyNumberFormat="1" applyFont="1" applyFill="1" applyBorder="1" applyAlignment="1">
      <alignment horizontal="right" vertical="center"/>
    </xf>
    <xf numFmtId="0" fontId="13" fillId="6" borderId="8" xfId="0" applyFont="1" applyFill="1" applyBorder="1" applyAlignment="1">
      <alignment horizontal="left" vertical="center" indent="1"/>
    </xf>
    <xf numFmtId="0" fontId="3" fillId="3" borderId="11" xfId="0" applyFont="1" applyFill="1" applyBorder="1" applyAlignment="1">
      <alignment horizontal="left" vertical="center" indent="1"/>
    </xf>
    <xf numFmtId="3" fontId="14" fillId="3" borderId="12" xfId="0" applyNumberFormat="1" applyFont="1" applyFill="1" applyBorder="1" applyAlignment="1">
      <alignment horizontal="center" vertical="center"/>
    </xf>
    <xf numFmtId="3" fontId="2" fillId="3" borderId="8" xfId="0" applyNumberFormat="1" applyFont="1" applyFill="1" applyBorder="1" applyAlignment="1">
      <alignment horizontal="center" vertical="center"/>
    </xf>
    <xf numFmtId="14" fontId="7" fillId="3" borderId="8" xfId="0" applyNumberFormat="1" applyFont="1" applyFill="1" applyBorder="1" applyAlignment="1">
      <alignment horizontal="center" vertical="center"/>
    </xf>
    <xf numFmtId="0" fontId="18" fillId="3" borderId="8" xfId="0" applyFont="1" applyFill="1" applyBorder="1" applyAlignment="1">
      <alignment horizontal="left" vertical="center" indent="1"/>
    </xf>
    <xf numFmtId="0" fontId="7" fillId="3" borderId="8" xfId="0" applyFont="1" applyFill="1" applyBorder="1" applyAlignment="1">
      <alignment horizontal="center" vertical="center"/>
    </xf>
    <xf numFmtId="0" fontId="11" fillId="3" borderId="8" xfId="0" applyFont="1" applyFill="1" applyBorder="1" applyAlignment="1">
      <alignment horizontal="left" vertical="center" indent="1"/>
    </xf>
    <xf numFmtId="0" fontId="19" fillId="0" borderId="0" xfId="0" applyFont="1"/>
    <xf numFmtId="168" fontId="7" fillId="3" borderId="8" xfId="0" applyNumberFormat="1" applyFont="1" applyFill="1" applyBorder="1" applyAlignment="1">
      <alignment horizontal="center" vertical="center"/>
    </xf>
    <xf numFmtId="0" fontId="9" fillId="4" borderId="10" xfId="0" applyFont="1" applyFill="1" applyBorder="1" applyAlignment="1">
      <alignment horizontal="center" vertical="center"/>
    </xf>
    <xf numFmtId="49" fontId="8" fillId="5" borderId="15" xfId="0" applyNumberFormat="1" applyFont="1" applyFill="1" applyBorder="1" applyAlignment="1">
      <alignment horizontal="center" vertical="center"/>
    </xf>
    <xf numFmtId="0" fontId="7" fillId="3" borderId="8" xfId="0" applyFont="1" applyFill="1" applyBorder="1" applyAlignment="1">
      <alignment horizontal="left" vertical="center"/>
    </xf>
    <xf numFmtId="14" fontId="8" fillId="5" borderId="15" xfId="0" applyNumberFormat="1" applyFont="1" applyFill="1" applyBorder="1" applyAlignment="1">
      <alignment horizontal="center" vertical="center"/>
    </xf>
    <xf numFmtId="3" fontId="8" fillId="5" borderId="15" xfId="0" applyNumberFormat="1" applyFont="1" applyFill="1" applyBorder="1" applyAlignment="1">
      <alignment horizontal="center" vertical="center"/>
    </xf>
    <xf numFmtId="0" fontId="8" fillId="3" borderId="8" xfId="0" applyFont="1" applyFill="1" applyBorder="1" applyAlignment="1">
      <alignment horizontal="center" vertical="center"/>
    </xf>
    <xf numFmtId="0" fontId="13" fillId="3" borderId="8" xfId="0" applyFont="1" applyFill="1" applyBorder="1" applyAlignment="1">
      <alignment horizontal="left" vertical="center"/>
    </xf>
    <xf numFmtId="0" fontId="8" fillId="5" borderId="8" xfId="0" applyFont="1" applyFill="1" applyBorder="1" applyAlignment="1">
      <alignment horizontal="left" vertical="top" indent="1"/>
    </xf>
    <xf numFmtId="0" fontId="7" fillId="0" borderId="8" xfId="0" applyFont="1" applyBorder="1" applyAlignment="1">
      <alignment horizontal="left" vertical="top" wrapText="1" indent="1"/>
    </xf>
    <xf numFmtId="0" fontId="8" fillId="3" borderId="8" xfId="0" applyFont="1" applyFill="1" applyBorder="1" applyAlignment="1">
      <alignment horizontal="left" vertical="center" indent="1"/>
    </xf>
    <xf numFmtId="0" fontId="13" fillId="0" borderId="8" xfId="0" applyFont="1" applyBorder="1" applyAlignment="1">
      <alignment horizontal="left" vertical="center" indent="1"/>
    </xf>
    <xf numFmtId="0" fontId="8" fillId="5" borderId="8" xfId="0" applyFont="1" applyFill="1" applyBorder="1" applyAlignment="1">
      <alignment horizontal="left" vertical="center" indent="1"/>
    </xf>
    <xf numFmtId="0" fontId="8" fillId="7" borderId="8" xfId="0" applyFont="1" applyFill="1" applyBorder="1" applyAlignment="1">
      <alignment horizontal="left" vertical="center" indent="1"/>
    </xf>
    <xf numFmtId="0" fontId="8" fillId="8" borderId="8" xfId="0" applyFont="1" applyFill="1" applyBorder="1" applyAlignment="1">
      <alignment horizontal="left" vertical="center" indent="1"/>
    </xf>
    <xf numFmtId="0" fontId="8" fillId="9" borderId="8" xfId="0" applyFont="1" applyFill="1" applyBorder="1" applyAlignment="1">
      <alignment horizontal="left" vertical="center" indent="1"/>
    </xf>
    <xf numFmtId="0" fontId="8" fillId="3" borderId="9" xfId="0" applyFont="1" applyFill="1" applyBorder="1" applyAlignment="1">
      <alignment horizontal="left" vertical="center" indent="1"/>
    </xf>
    <xf numFmtId="0" fontId="10" fillId="5" borderId="7" xfId="0" applyFont="1" applyFill="1" applyBorder="1" applyAlignment="1">
      <alignment horizontal="left" vertical="center" indent="1"/>
    </xf>
    <xf numFmtId="165" fontId="14" fillId="3" borderId="4" xfId="0" applyNumberFormat="1" applyFont="1" applyFill="1" applyBorder="1" applyAlignment="1">
      <alignment horizontal="center" vertical="center"/>
    </xf>
    <xf numFmtId="164" fontId="15" fillId="3" borderId="13" xfId="0" applyNumberFormat="1" applyFont="1" applyFill="1" applyBorder="1" applyAlignment="1">
      <alignment horizontal="left" vertical="center" indent="1"/>
    </xf>
    <xf numFmtId="0" fontId="16" fillId="3" borderId="14" xfId="0" applyFont="1" applyFill="1" applyBorder="1" applyAlignment="1">
      <alignment horizontal="center" vertical="center"/>
    </xf>
    <xf numFmtId="0" fontId="7" fillId="5" borderId="13" xfId="0" applyFont="1" applyFill="1" applyBorder="1" applyAlignment="1">
      <alignment horizontal="left" vertical="center"/>
    </xf>
    <xf numFmtId="0" fontId="17" fillId="0" borderId="0" xfId="0" applyFont="1" applyAlignment="1">
      <alignment horizontal="left" vertical="center" indent="1"/>
    </xf>
    <xf numFmtId="0" fontId="7" fillId="0" borderId="0" xfId="0" applyFont="1" applyAlignment="1">
      <alignment horizontal="left" vertical="top" wrapText="1" indent="1"/>
    </xf>
  </cellXfs>
  <cellStyles count="1">
    <cellStyle name="Standard" xfId="0" builtinId="0"/>
  </cellStyles>
  <dxfs count="26">
    <dxf>
      <font>
        <b/>
        <color rgb="FF2E7D5B"/>
        <name val="Calibri"/>
        <charset val="1"/>
      </font>
      <fill>
        <patternFill>
          <bgColor rgb="FFE4F1EA"/>
        </patternFill>
      </fill>
    </dxf>
    <dxf>
      <font>
        <b/>
        <color rgb="FF9C6F1B"/>
        <name val="Calibri"/>
        <charset val="1"/>
      </font>
      <fill>
        <patternFill>
          <bgColor rgb="FFF6EEDA"/>
        </patternFill>
      </fill>
    </dxf>
    <dxf>
      <font>
        <b/>
        <color rgb="FFAF3A3A"/>
        <name val="Calibri"/>
        <charset val="1"/>
      </font>
      <fill>
        <patternFill>
          <bgColor rgb="FFF6E4E3"/>
        </patternFill>
      </fill>
    </dxf>
    <dxf>
      <font>
        <b/>
        <color rgb="FF2E7D5B"/>
        <name val="Calibri"/>
        <charset val="1"/>
      </font>
      <fill>
        <patternFill>
          <bgColor rgb="FFE4F1EA"/>
        </patternFill>
      </fill>
    </dxf>
    <dxf>
      <font>
        <b/>
        <color rgb="FF9C6F1B"/>
        <name val="Calibri"/>
        <charset val="1"/>
      </font>
      <fill>
        <patternFill>
          <bgColor rgb="FFF6EEDA"/>
        </patternFill>
      </fill>
    </dxf>
    <dxf>
      <font>
        <b/>
        <color rgb="FFAF3A3A"/>
        <name val="Calibri"/>
        <charset val="1"/>
      </font>
      <fill>
        <patternFill>
          <bgColor rgb="FFF6E4E3"/>
        </patternFill>
      </fill>
    </dxf>
    <dxf>
      <font>
        <b/>
        <color rgb="FF2E7D5B"/>
        <name val="Calibri"/>
        <charset val="1"/>
      </font>
      <fill>
        <patternFill>
          <bgColor rgb="FFE4F1EA"/>
        </patternFill>
      </fill>
    </dxf>
    <dxf>
      <font>
        <b/>
        <color rgb="FF9C6F1B"/>
        <name val="Calibri"/>
        <charset val="1"/>
      </font>
      <fill>
        <patternFill>
          <bgColor rgb="FFF6EEDA"/>
        </patternFill>
      </fill>
    </dxf>
    <dxf>
      <font>
        <b/>
        <color rgb="FFAF3A3A"/>
        <name val="Calibri"/>
        <charset val="1"/>
      </font>
      <fill>
        <patternFill>
          <bgColor rgb="FFF6E4E3"/>
        </patternFill>
      </fill>
    </dxf>
    <dxf>
      <font>
        <b/>
        <color rgb="FFAF3A3A"/>
        <name val="Calibri"/>
        <charset val="1"/>
      </font>
      <fill>
        <patternFill>
          <bgColor rgb="FFF6E4E3"/>
        </patternFill>
      </fill>
    </dxf>
    <dxf>
      <font>
        <b/>
        <color rgb="FF9C6F1B"/>
        <name val="Calibri"/>
        <charset val="1"/>
      </font>
      <fill>
        <patternFill>
          <bgColor rgb="FFF6EEDA"/>
        </patternFill>
      </fill>
    </dxf>
    <dxf>
      <font>
        <b/>
        <color rgb="FF2E7D5B"/>
        <name val="Calibri"/>
        <charset val="1"/>
      </font>
      <fill>
        <patternFill>
          <bgColor rgb="FFE4F1EA"/>
        </patternFill>
      </fill>
    </dxf>
    <dxf>
      <font>
        <b/>
        <color rgb="FF2E7D5B"/>
        <name val="Calibri"/>
        <charset val="1"/>
      </font>
      <fill>
        <patternFill>
          <bgColor rgb="FFE4F1EA"/>
        </patternFill>
      </fill>
    </dxf>
    <dxf>
      <font>
        <b/>
        <color rgb="FF2E7D5B"/>
        <name val="Calibri"/>
        <charset val="1"/>
      </font>
      <fill>
        <patternFill>
          <bgColor rgb="FFE4F1EA"/>
        </patternFill>
      </fill>
    </dxf>
    <dxf>
      <font>
        <b/>
        <color rgb="FF9C6F1B"/>
        <name val="Calibri"/>
        <charset val="1"/>
      </font>
      <fill>
        <patternFill>
          <bgColor rgb="FFF6EEDA"/>
        </patternFill>
      </fill>
    </dxf>
    <dxf>
      <font>
        <b/>
        <color rgb="FFAF3A3A"/>
        <name val="Calibri"/>
        <charset val="1"/>
      </font>
      <fill>
        <patternFill>
          <bgColor rgb="FFF6E4E3"/>
        </patternFill>
      </fill>
    </dxf>
    <dxf>
      <font>
        <b/>
        <color rgb="FFAF3A3A"/>
        <name val="Calibri"/>
        <charset val="1"/>
      </font>
      <fill>
        <patternFill>
          <bgColor rgb="FFF6E4E3"/>
        </patternFill>
      </fill>
    </dxf>
    <dxf>
      <font>
        <b/>
        <color rgb="FF9C6F1B"/>
        <name val="Calibri"/>
        <charset val="1"/>
      </font>
      <fill>
        <patternFill>
          <bgColor rgb="FFF6EEDA"/>
        </patternFill>
      </fill>
    </dxf>
    <dxf>
      <font>
        <b/>
        <color rgb="FF2E7D5B"/>
        <name val="Calibri"/>
        <charset val="1"/>
      </font>
      <fill>
        <patternFill>
          <bgColor rgb="FFE4F1EA"/>
        </patternFill>
      </fill>
    </dxf>
    <dxf>
      <font>
        <b/>
        <color rgb="FF9C6F1B"/>
        <name val="Calibri"/>
        <charset val="1"/>
      </font>
      <fill>
        <patternFill>
          <bgColor rgb="FFF6EEDA"/>
        </patternFill>
      </fill>
    </dxf>
    <dxf>
      <font>
        <b/>
        <color rgb="FFAF3A3A"/>
        <name val="Calibri"/>
        <charset val="1"/>
      </font>
      <fill>
        <patternFill>
          <bgColor rgb="FFF6E4E3"/>
        </patternFill>
      </fill>
    </dxf>
    <dxf>
      <font>
        <b/>
        <color rgb="FF8A959B"/>
        <name val="Calibri"/>
        <charset val="1"/>
      </font>
      <fill>
        <patternFill>
          <bgColor rgb="FFECEFF0"/>
        </patternFill>
      </fill>
    </dxf>
    <dxf>
      <font>
        <b/>
        <color rgb="FFFFFFFF"/>
        <name val="Calibri"/>
        <charset val="1"/>
      </font>
      <fill>
        <patternFill>
          <bgColor rgb="FFAF3A3A"/>
        </patternFill>
      </fill>
    </dxf>
    <dxf>
      <font>
        <b/>
        <color rgb="FFAF3A3A"/>
        <name val="Calibri"/>
        <charset val="1"/>
      </font>
      <fill>
        <patternFill>
          <bgColor rgb="FFF6E4E3"/>
        </patternFill>
      </fill>
    </dxf>
    <dxf>
      <font>
        <b/>
        <color rgb="FF9C6F1B"/>
        <name val="Calibri"/>
        <charset val="1"/>
      </font>
      <fill>
        <patternFill>
          <bgColor rgb="FFF6EEDA"/>
        </patternFill>
      </fill>
    </dxf>
    <dxf>
      <font>
        <b/>
        <color rgb="FF2E7D5B"/>
        <name val="Calibri"/>
        <charset val="1"/>
      </font>
      <fill>
        <patternFill>
          <bgColor rgb="FFE4F1E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C6F1B"/>
      <rgbColor rgb="FF800080"/>
      <rgbColor rgb="FF0E8388"/>
      <rgbColor rgb="FFB9C0C4"/>
      <rgbColor rgb="FF878787"/>
      <rgbColor rgb="FF9999FF"/>
      <rgbColor rgb="FFAF3A3A"/>
      <rgbColor rgb="FFF6EEDA"/>
      <rgbColor rgb="FFE4F1EA"/>
      <rgbColor rgb="FF660066"/>
      <rgbColor rgb="FFFF8080"/>
      <rgbColor rgb="FF0066CC"/>
      <rgbColor rgb="FFD9D9D9"/>
      <rgbColor rgb="FF000080"/>
      <rgbColor rgb="FFFF00FF"/>
      <rgbColor rgb="FFFFFF00"/>
      <rgbColor rgb="FF00FFFF"/>
      <rgbColor rgb="FF800080"/>
      <rgbColor rgb="FF800000"/>
      <rgbColor rgb="FF0A666A"/>
      <rgbColor rgb="FF0000FF"/>
      <rgbColor rgb="FF00CCFF"/>
      <rgbColor rgb="FFECEFF0"/>
      <rgbColor rgb="FFDCE2E5"/>
      <rgbColor rgb="FFF3F6F7"/>
      <rgbColor rgb="FFFAFBFC"/>
      <rgbColor rgb="FFFF99CC"/>
      <rgbColor rgb="FFCC99FF"/>
      <rgbColor rgb="FFF6E4E3"/>
      <rgbColor rgb="FF3366FF"/>
      <rgbColor rgb="FF33CCCC"/>
      <rgbColor rgb="FF99CC00"/>
      <rgbColor rgb="FFFFCC00"/>
      <rgbColor rgb="FFFF9900"/>
      <rgbColor rgb="FFFF6600"/>
      <rgbColor rgb="FF6C7B83"/>
      <rgbColor rgb="FF8A959B"/>
      <rgbColor rgb="FF003366"/>
      <rgbColor rgb="FF2E7D5B"/>
      <rgbColor rgb="FF16232B"/>
      <rgbColor rgb="FF333300"/>
      <rgbColor rgb="FF993300"/>
      <rgbColor rgb="FF993366"/>
      <rgbColor rgb="FF2F4858"/>
      <rgbColor rgb="FF2333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Contrôles par verdict</a:t>
            </a:r>
          </a:p>
        </c:rich>
      </c:tx>
      <c:overlay val="0"/>
      <c:spPr>
        <a:noFill/>
        <a:ln w="0">
          <a:noFill/>
        </a:ln>
      </c:spPr>
    </c:title>
    <c:autoTitleDeleted val="0"/>
    <c:plotArea>
      <c:layout/>
      <c:barChart>
        <c:barDir val="bar"/>
        <c:grouping val="clustered"/>
        <c:varyColors val="0"/>
        <c:ser>
          <c:idx val="0"/>
          <c:order val="0"/>
          <c:tx>
            <c:strRef>
              <c:f>'Tableau de bord'!$C$11</c:f>
              <c:strCache>
                <c:ptCount val="1"/>
                <c:pt idx="0">
                  <c:v>Nombre</c:v>
                </c:pt>
              </c:strCache>
            </c:strRef>
          </c:tx>
          <c:spPr>
            <a:solidFill>
              <a:srgbClr val="0E8388"/>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'Tableau de bord'!$B$12:$B$14</c:f>
              <c:strCache>
                <c:ptCount val="3"/>
                <c:pt idx="0">
                  <c:v>Conforme</c:v>
                </c:pt>
                <c:pt idx="1">
                  <c:v>Réserves</c:v>
                </c:pt>
                <c:pt idx="2">
                  <c:v>Non conforme</c:v>
                </c:pt>
              </c:strCache>
            </c:strRef>
          </c:cat>
          <c:val>
            <c:numRef>
              <c:f>'Tableau de bord'!$C$12:$C$14</c:f>
              <c:numCache>
                <c:formatCode>#,##0</c:formatCode>
                <c:ptCount val="3"/>
                <c:pt idx="0">
                  <c:v>2</c:v>
                </c:pt>
                <c:pt idx="1">
                  <c:v>5</c:v>
                </c:pt>
                <c:pt idx="2">
                  <c:v>5</c:v>
                </c:pt>
              </c:numCache>
            </c:numRef>
          </c:val>
          <c:extLst>
            <c:ext xmlns:c16="http://schemas.microsoft.com/office/drawing/2014/chart" uri="{C3380CC4-5D6E-409C-BE32-E72D297353CC}">
              <c16:uniqueId val="{00000000-EEDF-4DC7-8349-2592FC3687C2}"/>
            </c:ext>
          </c:extLst>
        </c:ser>
        <c:dLbls>
          <c:showLegendKey val="0"/>
          <c:showVal val="0"/>
          <c:showCatName val="0"/>
          <c:showSerName val="0"/>
          <c:showPercent val="0"/>
          <c:showBubbleSize val="0"/>
        </c:dLbls>
        <c:gapWidth val="150"/>
        <c:axId val="64275646"/>
        <c:axId val="58522477"/>
      </c:barChart>
      <c:catAx>
        <c:axId val="64275646"/>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58522477"/>
        <c:crosses val="autoZero"/>
        <c:auto val="1"/>
        <c:lblAlgn val="ctr"/>
        <c:lblOffset val="100"/>
        <c:noMultiLvlLbl val="0"/>
      </c:catAx>
      <c:valAx>
        <c:axId val="58522477"/>
        <c:scaling>
          <c:orientation val="minMax"/>
        </c:scaling>
        <c:delete val="0"/>
        <c:axPos val="b"/>
        <c:majorGridlines>
          <c:spPr>
            <a:ln w="9360">
              <a:solidFill>
                <a:srgbClr val="878787"/>
              </a:solidFill>
              <a:round/>
            </a:ln>
          </c:spPr>
        </c:majorGridlines>
        <c:numFmt formatCode="#,##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4275646"/>
        <c:crosses val="autoZero"/>
        <c:crossBetween val="between"/>
      </c:valAx>
      <c:spPr>
        <a:noFill/>
        <a:ln w="0">
          <a:noFill/>
        </a:ln>
      </c:spPr>
    </c:plotArea>
    <c:plotVisOnly val="1"/>
    <c:dispBlanksAs val="gap"/>
    <c:showDLblsOverMax val="1"/>
  </c:chart>
  <c:spPr>
    <a:solidFill>
      <a:schemeClr val="bg2"/>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Coût des réparations par mois (€)</a:t>
            </a:r>
          </a:p>
        </c:rich>
      </c:tx>
      <c:overlay val="0"/>
      <c:spPr>
        <a:noFill/>
        <a:ln w="0">
          <a:noFill/>
        </a:ln>
      </c:spPr>
    </c:title>
    <c:autoTitleDeleted val="0"/>
    <c:plotArea>
      <c:layout/>
      <c:barChart>
        <c:barDir val="col"/>
        <c:grouping val="clustered"/>
        <c:varyColors val="0"/>
        <c:ser>
          <c:idx val="0"/>
          <c:order val="0"/>
          <c:tx>
            <c:strRef>
              <c:f>'Tableau de bord'!$H$11</c:f>
              <c:strCache>
                <c:ptCount val="1"/>
                <c:pt idx="0">
                  <c:v>Coût (€)</c:v>
                </c:pt>
              </c:strCache>
            </c:strRef>
          </c:tx>
          <c:spPr>
            <a:solidFill>
              <a:srgbClr val="2F4858"/>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'Tableau de bord'!$G$12:$G$23</c:f>
              <c:strCache>
                <c:ptCount val="12"/>
                <c:pt idx="0">
                  <c:v>Janv.</c:v>
                </c:pt>
                <c:pt idx="1">
                  <c:v>Févr.</c:v>
                </c:pt>
                <c:pt idx="2">
                  <c:v>Mars</c:v>
                </c:pt>
                <c:pt idx="3">
                  <c:v>Avr.</c:v>
                </c:pt>
                <c:pt idx="4">
                  <c:v>Mai</c:v>
                </c:pt>
                <c:pt idx="5">
                  <c:v>Juin</c:v>
                </c:pt>
                <c:pt idx="6">
                  <c:v>Juil.</c:v>
                </c:pt>
                <c:pt idx="7">
                  <c:v>Août</c:v>
                </c:pt>
                <c:pt idx="8">
                  <c:v>Sept.</c:v>
                </c:pt>
                <c:pt idx="9">
                  <c:v>Oct.</c:v>
                </c:pt>
                <c:pt idx="10">
                  <c:v>Nov.</c:v>
                </c:pt>
                <c:pt idx="11">
                  <c:v>Déc.</c:v>
                </c:pt>
              </c:strCache>
            </c:strRef>
          </c:cat>
          <c:val>
            <c:numRef>
              <c:f>'Tableau de bord'!$H$12:$H$23</c:f>
              <c:numCache>
                <c:formatCode>#,##0.00" €";\-#,##0.00" €";""</c:formatCode>
                <c:ptCount val="12"/>
                <c:pt idx="0">
                  <c:v>210</c:v>
                </c:pt>
                <c:pt idx="1">
                  <c:v>480</c:v>
                </c:pt>
                <c:pt idx="2">
                  <c:v>0</c:v>
                </c:pt>
                <c:pt idx="3">
                  <c:v>60</c:v>
                </c:pt>
                <c:pt idx="4">
                  <c:v>0</c:v>
                </c:pt>
                <c:pt idx="5">
                  <c:v>300</c:v>
                </c:pt>
                <c:pt idx="6">
                  <c:v>0</c:v>
                </c:pt>
                <c:pt idx="7">
                  <c:v>0</c:v>
                </c:pt>
                <c:pt idx="8">
                  <c:v>335</c:v>
                </c:pt>
                <c:pt idx="9">
                  <c:v>0</c:v>
                </c:pt>
                <c:pt idx="10">
                  <c:v>0</c:v>
                </c:pt>
                <c:pt idx="11">
                  <c:v>0</c:v>
                </c:pt>
              </c:numCache>
            </c:numRef>
          </c:val>
          <c:extLst>
            <c:ext xmlns:c16="http://schemas.microsoft.com/office/drawing/2014/chart" uri="{C3380CC4-5D6E-409C-BE32-E72D297353CC}">
              <c16:uniqueId val="{00000000-823C-4F35-9071-7BFB1F221444}"/>
            </c:ext>
          </c:extLst>
        </c:ser>
        <c:dLbls>
          <c:showLegendKey val="0"/>
          <c:showVal val="0"/>
          <c:showCatName val="0"/>
          <c:showSerName val="0"/>
          <c:showPercent val="0"/>
          <c:showBubbleSize val="0"/>
        </c:dLbls>
        <c:gapWidth val="150"/>
        <c:axId val="29479445"/>
        <c:axId val="9429841"/>
      </c:barChart>
      <c:catAx>
        <c:axId val="2947944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429841"/>
        <c:crosses val="autoZero"/>
        <c:auto val="1"/>
        <c:lblAlgn val="ctr"/>
        <c:lblOffset val="100"/>
        <c:noMultiLvlLbl val="0"/>
      </c:catAx>
      <c:valAx>
        <c:axId val="9429841"/>
        <c:scaling>
          <c:orientation val="minMax"/>
        </c:scaling>
        <c:delete val="0"/>
        <c:axPos val="l"/>
        <c:majorGridlines>
          <c:spPr>
            <a:ln w="9360">
              <a:solidFill>
                <a:srgbClr val="878787"/>
              </a:solidFill>
              <a:round/>
            </a:ln>
          </c:spPr>
        </c:majorGridlines>
        <c:numFmt formatCode="#,##0&quot; €&quot;"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9479445"/>
        <c:crosses val="autoZero"/>
        <c:crossBetween val="between"/>
      </c:valAx>
      <c:spPr>
        <a:noFill/>
        <a:ln w="0">
          <a:noFill/>
        </a:ln>
      </c:spPr>
    </c:plotArea>
    <c:plotVisOnly val="1"/>
    <c:dispBlanksAs val="gap"/>
    <c:showDLblsOverMax val="1"/>
  </c:chart>
  <c:spPr>
    <a:solidFill>
      <a:schemeClr val="bg2"/>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133349</xdr:colOff>
      <xdr:row>23</xdr:row>
      <xdr:rowOff>28575</xdr:rowOff>
    </xdr:from>
    <xdr:to>
      <xdr:col>6</xdr:col>
      <xdr:colOff>219074</xdr:colOff>
      <xdr:row>34</xdr:row>
      <xdr:rowOff>165015</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257175</xdr:colOff>
      <xdr:row>23</xdr:row>
      <xdr:rowOff>28575</xdr:rowOff>
    </xdr:from>
    <xdr:to>
      <xdr:col>11</xdr:col>
      <xdr:colOff>1157145</xdr:colOff>
      <xdr:row>34</xdr:row>
      <xdr:rowOff>165015</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8388"/>
    <pageSetUpPr fitToPage="1"/>
  </sheetPr>
  <dimension ref="A1:L23"/>
  <sheetViews>
    <sheetView showGridLines="0" tabSelected="1" zoomScaleNormal="100" workbookViewId="0">
      <pane ySplit="2" topLeftCell="A11" activePane="bottomLeft" state="frozen"/>
      <selection pane="bottomLeft" activeCell="I38" sqref="I38"/>
    </sheetView>
  </sheetViews>
  <sheetFormatPr baseColWidth="10" defaultColWidth="8.7109375" defaultRowHeight="15" x14ac:dyDescent="0.25"/>
  <cols>
    <col min="1" max="1" width="2" customWidth="1"/>
    <col min="2" max="11" width="10.5703125" customWidth="1"/>
    <col min="12" max="12" width="17.42578125" customWidth="1"/>
  </cols>
  <sheetData>
    <row r="1" spans="1:12" ht="43.5" customHeight="1" x14ac:dyDescent="0.25">
      <c r="A1" s="14" t="s">
        <v>0</v>
      </c>
      <c r="B1" s="14"/>
      <c r="C1" s="14"/>
      <c r="D1" s="14"/>
      <c r="E1" s="14"/>
      <c r="F1" s="14"/>
      <c r="G1" s="14"/>
      <c r="H1" s="14"/>
      <c r="I1" s="14"/>
      <c r="J1" s="14"/>
      <c r="K1" s="14"/>
      <c r="L1" s="14"/>
    </row>
    <row r="2" spans="1:12" ht="19.5" customHeight="1" x14ac:dyDescent="0.25">
      <c r="A2" s="13" t="str">
        <f>NomOrg&amp;"   •   Exercice "&amp;Annee</f>
        <v>Vialis Mobilités   •   Exercice 2027</v>
      </c>
      <c r="B2" s="13"/>
      <c r="C2" s="13"/>
      <c r="D2" s="13"/>
      <c r="E2" s="13"/>
      <c r="F2" s="13"/>
      <c r="G2" s="13"/>
      <c r="H2" s="13"/>
      <c r="I2" s="13"/>
      <c r="J2" s="13"/>
      <c r="K2" s="13"/>
      <c r="L2" s="13"/>
    </row>
    <row r="4" spans="1:12" ht="15.75" customHeight="1" x14ac:dyDescent="0.25">
      <c r="B4" s="12" t="s">
        <v>1</v>
      </c>
      <c r="C4" s="12"/>
      <c r="D4" s="12"/>
      <c r="E4" s="12" t="s">
        <v>2</v>
      </c>
      <c r="F4" s="12"/>
      <c r="G4" s="12"/>
      <c r="H4" s="11" t="s">
        <v>3</v>
      </c>
      <c r="I4" s="11"/>
      <c r="J4" s="11"/>
      <c r="K4" s="11" t="s">
        <v>4</v>
      </c>
      <c r="L4" s="11"/>
    </row>
    <row r="5" spans="1:12" ht="33.75" customHeight="1" x14ac:dyDescent="0.25">
      <c r="B5" s="10">
        <f>COUNTIFS('Registre des contrôles'!$C$5:$C$204,"&gt;="&amp;DATE(Annee,1,1),'Registre des contrôles'!$C$5:$C$204,"&lt;="&amp;DATE(Annee,12,31))</f>
        <v>12</v>
      </c>
      <c r="C5" s="10"/>
      <c r="D5" s="10"/>
      <c r="E5" s="9">
        <f>IFERROR(AVERAGEIFS('Registre des contrôles'!$P$5:$P$204,'Registre des contrôles'!$C$5:$C$204,"&gt;="&amp;DATE(Annee,1,1),'Registre des contrôles'!$C$5:$C$204,"&lt;="&amp;DATE(Annee,12,31)),0)</f>
        <v>0.92500000000000016</v>
      </c>
      <c r="F5" s="9"/>
      <c r="G5" s="9"/>
      <c r="H5" s="10">
        <f>SUMIFS('Registre des contrôles'!$K$5:$K$204,'Registre des contrôles'!$C$5:$C$204,"&gt;="&amp;DATE(Annee,1,1),'Registre des contrôles'!$C$5:$C$204,"&lt;="&amp;DATE(Annee,12,31))</f>
        <v>8</v>
      </c>
      <c r="I5" s="10"/>
      <c r="J5" s="10"/>
      <c r="K5" s="8">
        <f>SUMIFS('Registre des contrôles'!$M$5:$M$204,'Registre des contrôles'!$C$5:$C$204,"&gt;="&amp;DATE(Annee,1,1),'Registre des contrôles'!$C$5:$C$204,"&lt;="&amp;DATE(Annee,12,31))</f>
        <v>1385</v>
      </c>
      <c r="L5" s="8"/>
    </row>
    <row r="7" spans="1:12" ht="15.75" customHeight="1" x14ac:dyDescent="0.25">
      <c r="B7" s="11" t="s">
        <v>5</v>
      </c>
      <c r="C7" s="11"/>
      <c r="D7" s="11"/>
      <c r="E7" s="7" t="s">
        <v>6</v>
      </c>
      <c r="F7" s="7"/>
      <c r="G7" s="7"/>
      <c r="H7" s="7" t="s">
        <v>7</v>
      </c>
      <c r="I7" s="7"/>
      <c r="J7" s="7"/>
      <c r="K7" s="6" t="s">
        <v>8</v>
      </c>
      <c r="L7" s="6"/>
    </row>
    <row r="8" spans="1:12" ht="33.75" customHeight="1" x14ac:dyDescent="0.25">
      <c r="B8" s="10">
        <f>COUNTIF('Parc &amp; échéances'!$B$5:$B$34,"?*")</f>
        <v>7</v>
      </c>
      <c r="C8" s="10"/>
      <c r="D8" s="10"/>
      <c r="E8" s="10">
        <f>COUNTIFS('Registre des contrôles'!$Q$5:$Q$204,"Non conforme",'Registre des contrôles'!$C$5:$C$204,"&gt;="&amp;DATE(Annee,1,1),'Registre des contrôles'!$C$5:$C$204,"&lt;="&amp;DATE(Annee,12,31))</f>
        <v>5</v>
      </c>
      <c r="F8" s="10"/>
      <c r="G8" s="10"/>
      <c r="H8" s="10">
        <f>COUNTIF('Parc &amp; échéances'!$J$5:$J$34,"Dépassé")+COUNTIF('Parc &amp; échéances'!$L$5:$L$34,"Dépassé")+COUNTIF('Parc &amp; échéances'!$N$5:$N$34,"Dépassé")</f>
        <v>4</v>
      </c>
      <c r="I8" s="10"/>
      <c r="J8" s="10"/>
      <c r="K8" s="10">
        <f>COUNTIF('Parc &amp; échéances'!$J$5:$J$34,"Bientôt")+COUNTIF('Parc &amp; échéances'!$L$5:$L$34,"Bientôt")+COUNTIF('Parc &amp; échéances'!$N$5:$N$34,"Bientôt")</f>
        <v>6</v>
      </c>
      <c r="L8" s="10"/>
    </row>
    <row r="10" spans="1:12" ht="21.75" customHeight="1" x14ac:dyDescent="0.25">
      <c r="B10" s="5" t="s">
        <v>9</v>
      </c>
      <c r="C10" s="5"/>
      <c r="D10" s="5"/>
      <c r="E10" s="5"/>
      <c r="F10" s="5"/>
      <c r="G10" s="5" t="s">
        <v>10</v>
      </c>
      <c r="H10" s="5"/>
      <c r="I10" s="5"/>
      <c r="J10" s="5"/>
      <c r="K10" s="5"/>
      <c r="L10" s="5"/>
    </row>
    <row r="11" spans="1:12" x14ac:dyDescent="0.25">
      <c r="B11" s="15" t="s">
        <v>11</v>
      </c>
      <c r="C11" s="16" t="s">
        <v>12</v>
      </c>
      <c r="G11" s="15" t="s">
        <v>13</v>
      </c>
      <c r="H11" s="16" t="s">
        <v>14</v>
      </c>
    </row>
    <row r="12" spans="1:12" x14ac:dyDescent="0.25">
      <c r="B12" s="17" t="s">
        <v>15</v>
      </c>
      <c r="C12" s="18">
        <f>COUNTIFS('Registre des contrôles'!$Q$5:$Q$204,"Conforme",'Registre des contrôles'!$C$5:$C$204,"&gt;="&amp;DATE(Annee,1,1),'Registre des contrôles'!$C$5:$C$204,"&lt;="&amp;DATE(Annee,12,31))</f>
        <v>2</v>
      </c>
      <c r="G12" s="17" t="s">
        <v>16</v>
      </c>
      <c r="H12" s="19">
        <f>SUMIFS('Registre des contrôles'!$M$5:$M$204,'Registre des contrôles'!$C$5:$C$204,"&gt;="&amp;DATE(Annee,1,1),'Registre des contrôles'!$C$5:$C$204,"&lt;="&amp;EOMONTH(DATE(Annee,1,1),0))</f>
        <v>210</v>
      </c>
    </row>
    <row r="13" spans="1:12" x14ac:dyDescent="0.25">
      <c r="B13" s="17" t="s">
        <v>17</v>
      </c>
      <c r="C13" s="18">
        <f>COUNTIFS('Registre des contrôles'!$Q$5:$Q$204,"Réserves",'Registre des contrôles'!$C$5:$C$204,"&gt;="&amp;DATE(Annee,1,1),'Registre des contrôles'!$C$5:$C$204,"&lt;="&amp;DATE(Annee,12,31))</f>
        <v>5</v>
      </c>
      <c r="G13" s="17" t="s">
        <v>18</v>
      </c>
      <c r="H13" s="19">
        <f>SUMIFS('Registre des contrôles'!$M$5:$M$204,'Registre des contrôles'!$C$5:$C$204,"&gt;="&amp;DATE(Annee,2,1),'Registre des contrôles'!$C$5:$C$204,"&lt;="&amp;EOMONTH(DATE(Annee,2,1),0))</f>
        <v>480</v>
      </c>
    </row>
    <row r="14" spans="1:12" x14ac:dyDescent="0.25">
      <c r="B14" s="17" t="s">
        <v>19</v>
      </c>
      <c r="C14" s="18">
        <f>COUNTIFS('Registre des contrôles'!$Q$5:$Q$204,"Non conforme",'Registre des contrôles'!$C$5:$C$204,"&gt;="&amp;DATE(Annee,1,1),'Registre des contrôles'!$C$5:$C$204,"&lt;="&amp;DATE(Annee,12,31))</f>
        <v>5</v>
      </c>
      <c r="G14" s="17" t="s">
        <v>20</v>
      </c>
      <c r="H14" s="19">
        <f>SUMIFS('Registre des contrôles'!$M$5:$M$204,'Registre des contrôles'!$C$5:$C$204,"&gt;="&amp;DATE(Annee,3,1),'Registre des contrôles'!$C$5:$C$204,"&lt;="&amp;EOMONTH(DATE(Annee,3,1),0))</f>
        <v>0</v>
      </c>
    </row>
    <row r="15" spans="1:12" x14ac:dyDescent="0.25">
      <c r="G15" s="17" t="s">
        <v>21</v>
      </c>
      <c r="H15" s="19">
        <f>SUMIFS('Registre des contrôles'!$M$5:$M$204,'Registre des contrôles'!$C$5:$C$204,"&gt;="&amp;DATE(Annee,4,1),'Registre des contrôles'!$C$5:$C$204,"&lt;="&amp;EOMONTH(DATE(Annee,4,1),0))</f>
        <v>60</v>
      </c>
    </row>
    <row r="16" spans="1:12" x14ac:dyDescent="0.25">
      <c r="G16" s="17" t="s">
        <v>22</v>
      </c>
      <c r="H16" s="19">
        <f>SUMIFS('Registre des contrôles'!$M$5:$M$204,'Registre des contrôles'!$C$5:$C$204,"&gt;="&amp;DATE(Annee,5,1),'Registre des contrôles'!$C$5:$C$204,"&lt;="&amp;EOMONTH(DATE(Annee,5,1),0))</f>
        <v>0</v>
      </c>
    </row>
    <row r="17" spans="7:8" x14ac:dyDescent="0.25">
      <c r="G17" s="17" t="s">
        <v>23</v>
      </c>
      <c r="H17" s="19">
        <f>SUMIFS('Registre des contrôles'!$M$5:$M$204,'Registre des contrôles'!$C$5:$C$204,"&gt;="&amp;DATE(Annee,6,1),'Registre des contrôles'!$C$5:$C$204,"&lt;="&amp;EOMONTH(DATE(Annee,6,1),0))</f>
        <v>300</v>
      </c>
    </row>
    <row r="18" spans="7:8" x14ac:dyDescent="0.25">
      <c r="G18" s="17" t="s">
        <v>24</v>
      </c>
      <c r="H18" s="19">
        <f>SUMIFS('Registre des contrôles'!$M$5:$M$204,'Registre des contrôles'!$C$5:$C$204,"&gt;="&amp;DATE(Annee,7,1),'Registre des contrôles'!$C$5:$C$204,"&lt;="&amp;EOMONTH(DATE(Annee,7,1),0))</f>
        <v>0</v>
      </c>
    </row>
    <row r="19" spans="7:8" x14ac:dyDescent="0.25">
      <c r="G19" s="17" t="s">
        <v>25</v>
      </c>
      <c r="H19" s="19">
        <f>SUMIFS('Registre des contrôles'!$M$5:$M$204,'Registre des contrôles'!$C$5:$C$204,"&gt;="&amp;DATE(Annee,8,1),'Registre des contrôles'!$C$5:$C$204,"&lt;="&amp;EOMONTH(DATE(Annee,8,1),0))</f>
        <v>0</v>
      </c>
    </row>
    <row r="20" spans="7:8" x14ac:dyDescent="0.25">
      <c r="G20" s="17" t="s">
        <v>26</v>
      </c>
      <c r="H20" s="19">
        <f>SUMIFS('Registre des contrôles'!$M$5:$M$204,'Registre des contrôles'!$C$5:$C$204,"&gt;="&amp;DATE(Annee,9,1),'Registre des contrôles'!$C$5:$C$204,"&lt;="&amp;EOMONTH(DATE(Annee,9,1),0))</f>
        <v>335</v>
      </c>
    </row>
    <row r="21" spans="7:8" x14ac:dyDescent="0.25">
      <c r="G21" s="17" t="s">
        <v>27</v>
      </c>
      <c r="H21" s="19">
        <f>SUMIFS('Registre des contrôles'!$M$5:$M$204,'Registre des contrôles'!$C$5:$C$204,"&gt;="&amp;DATE(Annee,10,1),'Registre des contrôles'!$C$5:$C$204,"&lt;="&amp;EOMONTH(DATE(Annee,10,1),0))</f>
        <v>0</v>
      </c>
    </row>
    <row r="22" spans="7:8" x14ac:dyDescent="0.25">
      <c r="G22" s="17" t="s">
        <v>28</v>
      </c>
      <c r="H22" s="19">
        <f>SUMIFS('Registre des contrôles'!$M$5:$M$204,'Registre des contrôles'!$C$5:$C$204,"&gt;="&amp;DATE(Annee,11,1),'Registre des contrôles'!$C$5:$C$204,"&lt;="&amp;EOMONTH(DATE(Annee,11,1),0))</f>
        <v>0</v>
      </c>
    </row>
    <row r="23" spans="7:8" x14ac:dyDescent="0.25">
      <c r="G23" s="17" t="s">
        <v>29</v>
      </c>
      <c r="H23" s="19">
        <f>SUMIFS('Registre des contrôles'!$M$5:$M$204,'Registre des contrôles'!$C$5:$C$204,"&gt;="&amp;DATE(Annee,12,1),'Registre des contrôles'!$C$5:$C$204,"&lt;="&amp;EOMONTH(DATE(Annee,12,1),0))</f>
        <v>0</v>
      </c>
    </row>
  </sheetData>
  <mergeCells count="20">
    <mergeCell ref="B8:D8"/>
    <mergeCell ref="E8:G8"/>
    <mergeCell ref="H8:J8"/>
    <mergeCell ref="K8:L8"/>
    <mergeCell ref="B10:F10"/>
    <mergeCell ref="G10:L10"/>
    <mergeCell ref="B5:D5"/>
    <mergeCell ref="E5:G5"/>
    <mergeCell ref="H5:J5"/>
    <mergeCell ref="K5:L5"/>
    <mergeCell ref="B7:D7"/>
    <mergeCell ref="E7:G7"/>
    <mergeCell ref="H7:J7"/>
    <mergeCell ref="K7:L7"/>
    <mergeCell ref="A1:L1"/>
    <mergeCell ref="A2:L2"/>
    <mergeCell ref="B4:D4"/>
    <mergeCell ref="E4:G4"/>
    <mergeCell ref="H4:J4"/>
    <mergeCell ref="K4:L4"/>
  </mergeCells>
  <pageMargins left="0.75" right="0.75" top="1" bottom="1" header="0.511811023622047" footer="0.511811023622047"/>
  <pageSetup fitToHeight="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E8388"/>
    <pageSetUpPr fitToPage="1"/>
  </sheetPr>
  <dimension ref="A1:F53"/>
  <sheetViews>
    <sheetView showGridLines="0" zoomScaleNormal="100" workbookViewId="0">
      <pane ySplit="2" topLeftCell="A3" activePane="bottomLeft" state="frozen"/>
      <selection pane="bottomLeft"/>
    </sheetView>
  </sheetViews>
  <sheetFormatPr baseColWidth="10" defaultColWidth="8.7109375" defaultRowHeight="15" x14ac:dyDescent="0.25"/>
  <cols>
    <col min="1" max="1" width="2" customWidth="1"/>
    <col min="2" max="2" width="36" customWidth="1"/>
    <col min="3" max="3" width="13" customWidth="1"/>
    <col min="4" max="4" width="14" customWidth="1"/>
    <col min="5" max="5" width="13" customWidth="1"/>
    <col min="6" max="6" width="42" customWidth="1"/>
    <col min="7" max="7" width="2" customWidth="1"/>
  </cols>
  <sheetData>
    <row r="1" spans="1:6" ht="43.5" customHeight="1" x14ac:dyDescent="0.25">
      <c r="A1" s="14" t="s">
        <v>30</v>
      </c>
      <c r="B1" s="14"/>
      <c r="C1" s="14"/>
      <c r="D1" s="14"/>
      <c r="E1" s="14"/>
      <c r="F1" s="14"/>
    </row>
    <row r="2" spans="1:6" ht="19.5" customHeight="1" x14ac:dyDescent="0.25">
      <c r="A2" s="13" t="str">
        <f>NomOrg&amp;"   •   Document contradictoire — à établir au départ et au retour"</f>
        <v>Vialis Mobilités   •   Document contradictoire — à établir au départ et au retour</v>
      </c>
      <c r="B2" s="13"/>
      <c r="C2" s="13"/>
      <c r="D2" s="13"/>
      <c r="E2" s="13"/>
      <c r="F2" s="13"/>
    </row>
    <row r="4" spans="1:6" ht="21.75" customHeight="1" x14ac:dyDescent="0.25">
      <c r="B4" s="5" t="s">
        <v>31</v>
      </c>
      <c r="C4" s="5"/>
      <c r="D4" s="5"/>
      <c r="E4" s="5"/>
      <c r="F4" s="5"/>
    </row>
    <row r="5" spans="1:6" ht="13.5" customHeight="1" x14ac:dyDescent="0.25">
      <c r="B5" s="20" t="s">
        <v>32</v>
      </c>
      <c r="C5" s="4" t="s">
        <v>33</v>
      </c>
      <c r="D5" s="4"/>
      <c r="E5" s="4" t="s">
        <v>34</v>
      </c>
      <c r="F5" s="4"/>
    </row>
    <row r="6" spans="1:6" ht="19.5" customHeight="1" x14ac:dyDescent="0.25">
      <c r="B6" s="21" t="s">
        <v>35</v>
      </c>
      <c r="C6" s="3" t="str">
        <f>IFERROR(INDEX(ParcMarque,MATCH($B$6,ParcImmat,0)),"")</f>
        <v>Toyota</v>
      </c>
      <c r="D6" s="3"/>
      <c r="E6" s="3" t="str">
        <f>IFERROR(INDEX(ParcModele,MATCH($B$6,ParcImmat,0)),"")</f>
        <v>Corolla</v>
      </c>
      <c r="F6" s="3"/>
    </row>
    <row r="7" spans="1:6" ht="13.5" customHeight="1" x14ac:dyDescent="0.25">
      <c r="B7" s="20" t="s">
        <v>36</v>
      </c>
      <c r="C7" s="4" t="s">
        <v>37</v>
      </c>
      <c r="D7" s="4"/>
      <c r="E7" s="4" t="s">
        <v>38</v>
      </c>
      <c r="F7" s="4"/>
    </row>
    <row r="8" spans="1:6" ht="19.5" customHeight="1" x14ac:dyDescent="0.25">
      <c r="B8" s="21" t="s">
        <v>39</v>
      </c>
      <c r="C8" s="2">
        <v>46633</v>
      </c>
      <c r="D8" s="2"/>
      <c r="E8" s="1">
        <v>58420</v>
      </c>
      <c r="F8" s="1"/>
    </row>
    <row r="9" spans="1:6" ht="13.5" customHeight="1" x14ac:dyDescent="0.25">
      <c r="B9" s="20" t="s">
        <v>40</v>
      </c>
      <c r="C9" s="4" t="s">
        <v>41</v>
      </c>
      <c r="D9" s="4"/>
      <c r="E9" s="4" t="s">
        <v>42</v>
      </c>
      <c r="F9" s="4"/>
    </row>
    <row r="10" spans="1:6" ht="19.5" customHeight="1" x14ac:dyDescent="0.25">
      <c r="B10" s="21" t="s">
        <v>43</v>
      </c>
      <c r="C10" s="56" t="s">
        <v>44</v>
      </c>
      <c r="D10" s="56"/>
      <c r="E10" s="56" t="s">
        <v>45</v>
      </c>
      <c r="F10" s="56"/>
    </row>
    <row r="11" spans="1:6" ht="6" customHeight="1" x14ac:dyDescent="0.25"/>
    <row r="12" spans="1:6" ht="21.75" customHeight="1" x14ac:dyDescent="0.25">
      <c r="B12" s="5" t="s">
        <v>46</v>
      </c>
      <c r="C12" s="5"/>
      <c r="D12" s="5"/>
      <c r="E12" s="5"/>
      <c r="F12" s="5"/>
    </row>
    <row r="13" spans="1:6" ht="25.5" customHeight="1" x14ac:dyDescent="0.25">
      <c r="B13" s="22" t="s">
        <v>47</v>
      </c>
      <c r="C13" s="23" t="s">
        <v>48</v>
      </c>
      <c r="D13" s="23" t="s">
        <v>49</v>
      </c>
      <c r="E13" s="23" t="s">
        <v>50</v>
      </c>
      <c r="F13" s="22" t="s">
        <v>51</v>
      </c>
    </row>
    <row r="14" spans="1:6" ht="18" customHeight="1" x14ac:dyDescent="0.25">
      <c r="B14" s="57" t="s">
        <v>52</v>
      </c>
      <c r="C14" s="57"/>
      <c r="D14" s="57"/>
      <c r="E14" s="57"/>
      <c r="F14" s="57"/>
    </row>
    <row r="15" spans="1:6" x14ac:dyDescent="0.25">
      <c r="B15" s="17" t="s">
        <v>53</v>
      </c>
      <c r="C15" s="24" t="s">
        <v>54</v>
      </c>
      <c r="D15" s="25" t="str">
        <f t="shared" ref="D15:D20" si="0">IF($C15="","",IF(OR($C15="Mauvais",$C15="Absent"),"À réparer",IF($C15="Moyen","À surveiller","")))</f>
        <v>À surveiller</v>
      </c>
      <c r="E15" s="19"/>
      <c r="F15" s="26" t="s">
        <v>55</v>
      </c>
    </row>
    <row r="16" spans="1:6" x14ac:dyDescent="0.25">
      <c r="B16" s="27" t="s">
        <v>56</v>
      </c>
      <c r="C16" s="28" t="s">
        <v>57</v>
      </c>
      <c r="D16" s="29" t="str">
        <f t="shared" si="0"/>
        <v/>
      </c>
      <c r="E16" s="30"/>
      <c r="F16" s="31"/>
    </row>
    <row r="17" spans="2:6" x14ac:dyDescent="0.25">
      <c r="B17" s="17" t="s">
        <v>58</v>
      </c>
      <c r="C17" s="24" t="s">
        <v>57</v>
      </c>
      <c r="D17" s="25" t="str">
        <f t="shared" si="0"/>
        <v/>
      </c>
      <c r="E17" s="19"/>
      <c r="F17" s="26"/>
    </row>
    <row r="18" spans="2:6" x14ac:dyDescent="0.25">
      <c r="B18" s="27" t="s">
        <v>59</v>
      </c>
      <c r="C18" s="28" t="s">
        <v>57</v>
      </c>
      <c r="D18" s="29" t="str">
        <f t="shared" si="0"/>
        <v/>
      </c>
      <c r="E18" s="30"/>
      <c r="F18" s="31"/>
    </row>
    <row r="19" spans="2:6" x14ac:dyDescent="0.25">
      <c r="B19" s="17" t="s">
        <v>60</v>
      </c>
      <c r="C19" s="24" t="s">
        <v>61</v>
      </c>
      <c r="D19" s="25" t="str">
        <f t="shared" si="0"/>
        <v>À réparer</v>
      </c>
      <c r="E19" s="19">
        <v>320</v>
      </c>
      <c r="F19" s="26" t="s">
        <v>62</v>
      </c>
    </row>
    <row r="20" spans="2:6" x14ac:dyDescent="0.25">
      <c r="B20" s="27" t="s">
        <v>63</v>
      </c>
      <c r="C20" s="28" t="s">
        <v>57</v>
      </c>
      <c r="D20" s="29" t="str">
        <f t="shared" si="0"/>
        <v/>
      </c>
      <c r="E20" s="30"/>
      <c r="F20" s="31"/>
    </row>
    <row r="21" spans="2:6" ht="18" customHeight="1" x14ac:dyDescent="0.25">
      <c r="B21" s="57" t="s">
        <v>64</v>
      </c>
      <c r="C21" s="57"/>
      <c r="D21" s="57"/>
      <c r="E21" s="57"/>
      <c r="F21" s="57"/>
    </row>
    <row r="22" spans="2:6" x14ac:dyDescent="0.25">
      <c r="B22" s="17" t="s">
        <v>65</v>
      </c>
      <c r="C22" s="24" t="s">
        <v>54</v>
      </c>
      <c r="D22" s="25" t="str">
        <f>IF($C22="","",IF(OR($C22="Mauvais",$C22="Absent"),"À réparer",IF($C22="Moyen","À surveiller","")))</f>
        <v>À surveiller</v>
      </c>
      <c r="E22" s="19"/>
      <c r="F22" s="26" t="s">
        <v>66</v>
      </c>
    </row>
    <row r="23" spans="2:6" x14ac:dyDescent="0.25">
      <c r="B23" s="27" t="s">
        <v>67</v>
      </c>
      <c r="C23" s="28" t="s">
        <v>57</v>
      </c>
      <c r="D23" s="29" t="str">
        <f>IF($C23="","",IF(OR($C23="Mauvais",$C23="Absent"),"À réparer",IF($C23="Moyen","À surveiller","")))</f>
        <v/>
      </c>
      <c r="E23" s="30"/>
      <c r="F23" s="31"/>
    </row>
    <row r="24" spans="2:6" x14ac:dyDescent="0.25">
      <c r="B24" s="17" t="s">
        <v>68</v>
      </c>
      <c r="C24" s="24" t="s">
        <v>57</v>
      </c>
      <c r="D24" s="25" t="str">
        <f>IF($C24="","",IF(OR($C24="Mauvais",$C24="Absent"),"À réparer",IF($C24="Moyen","À surveiller","")))</f>
        <v/>
      </c>
      <c r="E24" s="19"/>
      <c r="F24" s="26"/>
    </row>
    <row r="25" spans="2:6" x14ac:dyDescent="0.25">
      <c r="B25" s="27" t="s">
        <v>69</v>
      </c>
      <c r="C25" s="28" t="s">
        <v>57</v>
      </c>
      <c r="D25" s="29" t="str">
        <f>IF($C25="","",IF(OR($C25="Mauvais",$C25="Absent"),"À réparer",IF($C25="Moyen","À surveiller","")))</f>
        <v/>
      </c>
      <c r="E25" s="30"/>
      <c r="F25" s="31"/>
    </row>
    <row r="26" spans="2:6" x14ac:dyDescent="0.25">
      <c r="B26" s="17" t="s">
        <v>70</v>
      </c>
      <c r="C26" s="24" t="s">
        <v>57</v>
      </c>
      <c r="D26" s="25" t="str">
        <f>IF($C26="","",IF(OR($C26="Mauvais",$C26="Absent"),"À réparer",IF($C26="Moyen","À surveiller","")))</f>
        <v/>
      </c>
      <c r="E26" s="19"/>
      <c r="F26" s="26"/>
    </row>
    <row r="27" spans="2:6" ht="18" customHeight="1" x14ac:dyDescent="0.25">
      <c r="B27" s="57" t="s">
        <v>71</v>
      </c>
      <c r="C27" s="57"/>
      <c r="D27" s="57"/>
      <c r="E27" s="57"/>
      <c r="F27" s="57"/>
    </row>
    <row r="28" spans="2:6" x14ac:dyDescent="0.25">
      <c r="B28" s="27" t="s">
        <v>72</v>
      </c>
      <c r="C28" s="28" t="s">
        <v>57</v>
      </c>
      <c r="D28" s="29" t="str">
        <f t="shared" ref="D28:D34" si="1">IF($C28="","",IF(OR($C28="Mauvais",$C28="Absent"),"À réparer",IF($C28="Moyen","À surveiller","")))</f>
        <v/>
      </c>
      <c r="E28" s="30"/>
      <c r="F28" s="31"/>
    </row>
    <row r="29" spans="2:6" x14ac:dyDescent="0.25">
      <c r="B29" s="17" t="s">
        <v>73</v>
      </c>
      <c r="C29" s="24" t="s">
        <v>57</v>
      </c>
      <c r="D29" s="25" t="str">
        <f t="shared" si="1"/>
        <v/>
      </c>
      <c r="E29" s="19"/>
      <c r="F29" s="26"/>
    </row>
    <row r="30" spans="2:6" x14ac:dyDescent="0.25">
      <c r="B30" s="27" t="s">
        <v>74</v>
      </c>
      <c r="C30" s="28" t="s">
        <v>57</v>
      </c>
      <c r="D30" s="29" t="str">
        <f t="shared" si="1"/>
        <v/>
      </c>
      <c r="E30" s="30"/>
      <c r="F30" s="31"/>
    </row>
    <row r="31" spans="2:6" x14ac:dyDescent="0.25">
      <c r="B31" s="17" t="s">
        <v>75</v>
      </c>
      <c r="C31" s="24" t="s">
        <v>54</v>
      </c>
      <c r="D31" s="25" t="str">
        <f t="shared" si="1"/>
        <v>À surveiller</v>
      </c>
      <c r="E31" s="19"/>
      <c r="F31" s="26" t="s">
        <v>76</v>
      </c>
    </row>
    <row r="32" spans="2:6" x14ac:dyDescent="0.25">
      <c r="B32" s="27" t="s">
        <v>77</v>
      </c>
      <c r="C32" s="28" t="s">
        <v>57</v>
      </c>
      <c r="D32" s="29" t="str">
        <f t="shared" si="1"/>
        <v/>
      </c>
      <c r="E32" s="30"/>
      <c r="F32" s="31"/>
    </row>
    <row r="33" spans="2:6" x14ac:dyDescent="0.25">
      <c r="B33" s="17" t="s">
        <v>78</v>
      </c>
      <c r="C33" s="24" t="s">
        <v>57</v>
      </c>
      <c r="D33" s="25" t="str">
        <f t="shared" si="1"/>
        <v/>
      </c>
      <c r="E33" s="19"/>
      <c r="F33" s="26"/>
    </row>
    <row r="34" spans="2:6" x14ac:dyDescent="0.25">
      <c r="B34" s="27" t="s">
        <v>79</v>
      </c>
      <c r="C34" s="28" t="s">
        <v>57</v>
      </c>
      <c r="D34" s="29" t="str">
        <f t="shared" si="1"/>
        <v/>
      </c>
      <c r="E34" s="30"/>
      <c r="F34" s="31"/>
    </row>
    <row r="35" spans="2:6" ht="18" customHeight="1" x14ac:dyDescent="0.25">
      <c r="B35" s="57" t="s">
        <v>80</v>
      </c>
      <c r="C35" s="57"/>
      <c r="D35" s="57"/>
      <c r="E35" s="57"/>
      <c r="F35" s="57"/>
    </row>
    <row r="36" spans="2:6" x14ac:dyDescent="0.25">
      <c r="B36" s="17" t="s">
        <v>81</v>
      </c>
      <c r="C36" s="24" t="s">
        <v>57</v>
      </c>
      <c r="D36" s="25" t="str">
        <f t="shared" ref="D36:D41" si="2">IF($C36="","",IF(OR($C36="Mauvais",$C36="Absent"),"À réparer",IF($C36="Moyen","À surveiller","")))</f>
        <v/>
      </c>
      <c r="E36" s="19"/>
      <c r="F36" s="26"/>
    </row>
    <row r="37" spans="2:6" x14ac:dyDescent="0.25">
      <c r="B37" s="27" t="s">
        <v>82</v>
      </c>
      <c r="C37" s="28" t="s">
        <v>83</v>
      </c>
      <c r="D37" s="29" t="str">
        <f t="shared" si="2"/>
        <v>À réparer</v>
      </c>
      <c r="E37" s="30">
        <v>15</v>
      </c>
      <c r="F37" s="31" t="s">
        <v>84</v>
      </c>
    </row>
    <row r="38" spans="2:6" x14ac:dyDescent="0.25">
      <c r="B38" s="17" t="s">
        <v>85</v>
      </c>
      <c r="C38" s="24" t="s">
        <v>57</v>
      </c>
      <c r="D38" s="25" t="str">
        <f t="shared" si="2"/>
        <v/>
      </c>
      <c r="E38" s="19"/>
      <c r="F38" s="26"/>
    </row>
    <row r="39" spans="2:6" x14ac:dyDescent="0.25">
      <c r="B39" s="27" t="s">
        <v>86</v>
      </c>
      <c r="C39" s="28" t="s">
        <v>57</v>
      </c>
      <c r="D39" s="29" t="str">
        <f t="shared" si="2"/>
        <v/>
      </c>
      <c r="E39" s="30"/>
      <c r="F39" s="31"/>
    </row>
    <row r="40" spans="2:6" x14ac:dyDescent="0.25">
      <c r="B40" s="17" t="s">
        <v>87</v>
      </c>
      <c r="C40" s="24" t="s">
        <v>57</v>
      </c>
      <c r="D40" s="25" t="str">
        <f t="shared" si="2"/>
        <v/>
      </c>
      <c r="E40" s="19"/>
      <c r="F40" s="26"/>
    </row>
    <row r="41" spans="2:6" x14ac:dyDescent="0.25">
      <c r="B41" s="27" t="s">
        <v>88</v>
      </c>
      <c r="C41" s="28" t="s">
        <v>89</v>
      </c>
      <c r="D41" s="29" t="str">
        <f t="shared" si="2"/>
        <v/>
      </c>
      <c r="E41" s="30"/>
      <c r="F41" s="31" t="s">
        <v>90</v>
      </c>
    </row>
    <row r="43" spans="2:6" ht="21.75" customHeight="1" x14ac:dyDescent="0.25">
      <c r="B43" s="5" t="s">
        <v>91</v>
      </c>
      <c r="C43" s="5"/>
      <c r="D43" s="5"/>
      <c r="E43" s="5"/>
      <c r="F43" s="5"/>
    </row>
    <row r="44" spans="2:6" x14ac:dyDescent="0.25">
      <c r="B44" s="32" t="s">
        <v>92</v>
      </c>
      <c r="C44" s="32" t="s">
        <v>93</v>
      </c>
      <c r="D44" s="32" t="s">
        <v>94</v>
      </c>
      <c r="E44" s="12" t="s">
        <v>95</v>
      </c>
      <c r="F44" s="12"/>
    </row>
    <row r="45" spans="2:6" ht="25.5" customHeight="1" x14ac:dyDescent="0.25">
      <c r="B45" s="33">
        <f>COUNTIF($C$15:$C$41,"Bon")+COUNTIF($C$15:$C$41,"Moyen")+COUNTIF($C$15:$C$41,"Mauvais")+COUNTIF($C$15:$C$41,"Absent")</f>
        <v>23</v>
      </c>
      <c r="C45" s="33">
        <f>COUNTIF($C$15:$C$41,"Bon")</f>
        <v>18</v>
      </c>
      <c r="D45" s="33">
        <f>COUNTIF($C$15:$C$41,"Mauvais")+COUNTIF($C$15:$C$41,"Absent")</f>
        <v>2</v>
      </c>
      <c r="E45" s="58">
        <f>SUM($E$15:$E$41)</f>
        <v>335</v>
      </c>
      <c r="F45" s="58"/>
    </row>
    <row r="47" spans="2:6" x14ac:dyDescent="0.25">
      <c r="B47" s="20" t="s">
        <v>96</v>
      </c>
      <c r="E47" s="4" t="s">
        <v>97</v>
      </c>
      <c r="F47" s="4"/>
    </row>
    <row r="48" spans="2:6" ht="25.5" customHeight="1" x14ac:dyDescent="0.25">
      <c r="B48" s="59">
        <f>IFERROR(COUNTIF($C$15:$C$41,"Bon")/(COUNTIF($C$15:$C$41,"Bon")+COUNTIF($C$15:$C$41,"Moyen")+COUNTIF($C$15:$C$41,"Mauvais")+COUNTIF($C$15:$C$41,"Absent")),0)</f>
        <v>0.78260869565217395</v>
      </c>
      <c r="C48" s="59"/>
      <c r="D48" s="59"/>
      <c r="E48" s="60" t="str">
        <f>IF((COUNTIF($C$15:$C$41,"Bon")+COUNTIF($C$15:$C$41,"Moyen")+COUNTIF($C$15:$C$41,"Mauvais")+COUNTIF($C$15:$C$41,"Absent"))=0,"—",IF(COUNTIF($C$15:$C$41,"Mauvais")+COUNTIF($C$15:$C$41,"Absent")&gt;0,"NON CONFORME",IF(COUNTIF($C$15:$C$41,"Moyen")&gt;0,"CONFORME AVEC RÉSERVES","CONFORME")))</f>
        <v>NON CONFORME</v>
      </c>
      <c r="F48" s="60"/>
    </row>
    <row r="50" spans="2:6" x14ac:dyDescent="0.25">
      <c r="B50" s="20" t="s">
        <v>98</v>
      </c>
      <c r="E50" s="4" t="s">
        <v>99</v>
      </c>
      <c r="F50" s="4"/>
    </row>
    <row r="51" spans="2:6" ht="45.75" customHeight="1" x14ac:dyDescent="0.25">
      <c r="B51" s="61"/>
      <c r="C51" s="61"/>
      <c r="D51" s="61"/>
      <c r="E51" s="61"/>
      <c r="F51" s="61"/>
    </row>
    <row r="53" spans="2:6" ht="24" customHeight="1" x14ac:dyDescent="0.25">
      <c r="B53" s="62" t="s">
        <v>100</v>
      </c>
      <c r="C53" s="62"/>
      <c r="D53" s="62"/>
      <c r="E53" s="62"/>
      <c r="F53" s="62"/>
    </row>
  </sheetData>
  <mergeCells count="30">
    <mergeCell ref="E50:F50"/>
    <mergeCell ref="B51:D51"/>
    <mergeCell ref="E51:F51"/>
    <mergeCell ref="B53:F53"/>
    <mergeCell ref="E44:F44"/>
    <mergeCell ref="E45:F45"/>
    <mergeCell ref="E47:F47"/>
    <mergeCell ref="B48:D48"/>
    <mergeCell ref="E48:F48"/>
    <mergeCell ref="B14:F14"/>
    <mergeCell ref="B21:F21"/>
    <mergeCell ref="B27:F27"/>
    <mergeCell ref="B35:F35"/>
    <mergeCell ref="B43:F43"/>
    <mergeCell ref="C9:D9"/>
    <mergeCell ref="E9:F9"/>
    <mergeCell ref="C10:D10"/>
    <mergeCell ref="E10:F10"/>
    <mergeCell ref="B12:F12"/>
    <mergeCell ref="C6:D6"/>
    <mergeCell ref="E6:F6"/>
    <mergeCell ref="C7:D7"/>
    <mergeCell ref="E7:F7"/>
    <mergeCell ref="C8:D8"/>
    <mergeCell ref="E8:F8"/>
    <mergeCell ref="A1:F1"/>
    <mergeCell ref="A2:F2"/>
    <mergeCell ref="B4:F4"/>
    <mergeCell ref="C5:D5"/>
    <mergeCell ref="E5:F5"/>
  </mergeCells>
  <conditionalFormatting sqref="B48">
    <cfRule type="dataBar" priority="12">
      <dataBar>
        <cfvo type="num" val="0"/>
        <cfvo type="num" val="1"/>
        <color rgb="FFDCEDED"/>
      </dataBar>
      <extLst>
        <ext xmlns:x14="http://schemas.microsoft.com/office/spreadsheetml/2009/9/main" uri="{B025F937-C7B1-47D3-B67F-A62EFF666E3E}">
          <x14:id>{42919310-9438-44F8-ADD5-19728614157E}</x14:id>
        </ext>
      </extLst>
    </cfRule>
  </conditionalFormatting>
  <conditionalFormatting sqref="C15:C41">
    <cfRule type="cellIs" dxfId="25" priority="2" operator="equal">
      <formula>"Bon"</formula>
    </cfRule>
    <cfRule type="cellIs" dxfId="24" priority="3" operator="equal">
      <formula>"Moyen"</formula>
    </cfRule>
    <cfRule type="cellIs" dxfId="23" priority="4" operator="equal">
      <formula>"Mauvais"</formula>
    </cfRule>
    <cfRule type="cellIs" dxfId="22" priority="5" operator="equal">
      <formula>"Absent"</formula>
    </cfRule>
    <cfRule type="cellIs" dxfId="21" priority="6" operator="equal">
      <formula>"N.A."</formula>
    </cfRule>
  </conditionalFormatting>
  <conditionalFormatting sqref="D15:D41">
    <cfRule type="cellIs" dxfId="20" priority="7" operator="equal">
      <formula>"À réparer"</formula>
    </cfRule>
    <cfRule type="cellIs" dxfId="19" priority="8" operator="equal">
      <formula>"À surveiller"</formula>
    </cfRule>
  </conditionalFormatting>
  <conditionalFormatting sqref="E48">
    <cfRule type="cellIs" dxfId="18" priority="9" operator="equal">
      <formula>"CONFORME"</formula>
    </cfRule>
    <cfRule type="cellIs" dxfId="17" priority="10" operator="equal">
      <formula>"CONFORME AVEC RÉSERVES"</formula>
    </cfRule>
    <cfRule type="cellIs" dxfId="16" priority="11" operator="equal">
      <formula>"NON CONFORME"</formula>
    </cfRule>
  </conditionalFormatting>
  <dataValidations count="4">
    <dataValidation type="list" allowBlank="1" showErrorMessage="1" errorTitle="Valeur non valide" error="Choisissez une valeur dans la liste." sqref="B6" xr:uid="{00000000-0002-0000-0100-000000000000}">
      <formula1>ParcImmat</formula1>
      <formula2>0</formula2>
    </dataValidation>
    <dataValidation type="list" allowBlank="1" showErrorMessage="1" errorTitle="Valeur non valide" error="Choisissez une valeur dans la liste." sqref="B8" xr:uid="{00000000-0002-0000-0100-000001000000}">
      <formula1>TypesControle</formula1>
      <formula2>0</formula2>
    </dataValidation>
    <dataValidation type="list" allowBlank="1" showErrorMessage="1" errorTitle="Valeur non valide" error="Choisissez une valeur dans la liste." sqref="F10" xr:uid="{00000000-0002-0000-0100-000002000000}">
      <formula1>NiveauxCarb</formula1>
      <formula2>0</formula2>
    </dataValidation>
    <dataValidation type="list" allowBlank="1" showErrorMessage="1" errorTitle="Valeur non valide" error="Choisissez une valeur dans la liste." sqref="C15:C41" xr:uid="{00000000-0002-0000-0100-000003000000}">
      <formula1>Etats</formula1>
      <formula2>0</formula2>
    </dataValidation>
  </dataValidations>
  <pageMargins left="0.75" right="0.75" top="1" bottom="1" header="0.511811023622047" footer="0.511811023622047"/>
  <pageSetup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42919310-9438-44F8-ADD5-19728614157E}">
            <x14:dataBar axisPosition="none">
              <x14:cfvo type="num">
                <xm:f>0</xm:f>
              </x14:cfvo>
              <x14:cfvo type="num">
                <xm:f>1</xm:f>
              </x14:cfvo>
              <x14:negativeFillColor rgb="FFDCEDED"/>
            </x14:dataBar>
          </x14:cfRule>
          <xm:sqref>B48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E8388"/>
    <pageSetUpPr fitToPage="1"/>
  </sheetPr>
  <dimension ref="A1:Q204"/>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8.7109375" defaultRowHeight="15" x14ac:dyDescent="0.25"/>
  <cols>
    <col min="1" max="1" width="2" customWidth="1"/>
    <col min="2" max="2" width="6" customWidth="1"/>
    <col min="3" max="3" width="12" customWidth="1"/>
    <col min="4" max="4" width="15" customWidth="1"/>
    <col min="5" max="5" width="20" customWidth="1"/>
    <col min="6" max="6" width="16" customWidth="1"/>
    <col min="7" max="7" width="15" customWidth="1"/>
    <col min="8" max="8" width="12" customWidth="1"/>
    <col min="9" max="9" width="10" customWidth="1"/>
    <col min="10" max="10" width="9" customWidth="1"/>
    <col min="11" max="11" width="10" customWidth="1"/>
    <col min="12" max="12" width="22" customWidth="1"/>
    <col min="13" max="14" width="15" customWidth="1"/>
    <col min="15" max="15" width="28" customWidth="1"/>
    <col min="16" max="17" width="13" hidden="1" customWidth="1"/>
  </cols>
  <sheetData>
    <row r="1" spans="1:17" ht="43.5" customHeight="1" x14ac:dyDescent="0.25">
      <c r="A1" s="14" t="s">
        <v>101</v>
      </c>
      <c r="B1" s="14"/>
      <c r="C1" s="14"/>
      <c r="D1" s="14"/>
      <c r="E1" s="14"/>
      <c r="F1" s="14"/>
      <c r="G1" s="14"/>
      <c r="H1" s="14"/>
      <c r="I1" s="14"/>
      <c r="J1" s="14"/>
      <c r="K1" s="14"/>
      <c r="L1" s="14"/>
      <c r="M1" s="14"/>
      <c r="N1" s="14"/>
      <c r="O1" s="14"/>
    </row>
    <row r="2" spans="1:17" ht="19.5" customHeight="1" x14ac:dyDescent="0.25">
      <c r="A2" s="13" t="s">
        <v>102</v>
      </c>
      <c r="B2" s="13"/>
      <c r="C2" s="13"/>
      <c r="D2" s="13"/>
      <c r="E2" s="13"/>
      <c r="F2" s="13"/>
      <c r="G2" s="13"/>
      <c r="H2" s="13"/>
      <c r="I2" s="13"/>
      <c r="J2" s="13"/>
      <c r="K2" s="13"/>
      <c r="L2" s="13"/>
      <c r="M2" s="13"/>
      <c r="N2" s="13"/>
      <c r="O2" s="13"/>
    </row>
    <row r="4" spans="1:17" ht="25.5" customHeight="1" x14ac:dyDescent="0.25">
      <c r="B4" s="23" t="s">
        <v>103</v>
      </c>
      <c r="C4" s="23" t="s">
        <v>104</v>
      </c>
      <c r="D4" s="22" t="s">
        <v>105</v>
      </c>
      <c r="E4" s="22" t="s">
        <v>106</v>
      </c>
      <c r="F4" s="22" t="s">
        <v>107</v>
      </c>
      <c r="G4" s="23" t="s">
        <v>108</v>
      </c>
      <c r="H4" s="23" t="s">
        <v>109</v>
      </c>
      <c r="I4" s="23" t="s">
        <v>110</v>
      </c>
      <c r="J4" s="23" t="s">
        <v>111</v>
      </c>
      <c r="K4" s="23" t="s">
        <v>112</v>
      </c>
      <c r="L4" s="22" t="s">
        <v>113</v>
      </c>
      <c r="M4" s="23" t="s">
        <v>114</v>
      </c>
      <c r="N4" s="23" t="s">
        <v>115</v>
      </c>
      <c r="O4" s="22" t="s">
        <v>116</v>
      </c>
    </row>
    <row r="5" spans="1:17" x14ac:dyDescent="0.25">
      <c r="B5" s="34">
        <f t="shared" ref="B5:B36" si="0">IF($D5="","",ROW()-4)</f>
        <v>1</v>
      </c>
      <c r="C5" s="35">
        <v>46409</v>
      </c>
      <c r="D5" s="17" t="s">
        <v>117</v>
      </c>
      <c r="E5" s="36" t="str">
        <f t="shared" ref="E5:E36" si="1">IFERROR(INDEX(ParcMarque,MATCH($D5,ParcImmat,0))&amp;" "&amp;INDEX(ParcModele,MATCH($D5,ParcImmat,0)),"")</f>
        <v>Mercedes Vito</v>
      </c>
      <c r="F5" s="17" t="s">
        <v>118</v>
      </c>
      <c r="G5" s="37" t="s">
        <v>119</v>
      </c>
      <c r="H5" s="18">
        <v>151000</v>
      </c>
      <c r="I5" s="37">
        <v>30</v>
      </c>
      <c r="J5" s="37">
        <v>2</v>
      </c>
      <c r="K5" s="37">
        <v>1</v>
      </c>
      <c r="L5" s="38" t="str">
        <f t="shared" ref="L5:L36" si="2">IF($I5="","",TEXT(IFERROR(($I5-N($J5)-N($K5))/$I5,0),"0 %")&amp;"  ·  "&amp;IF(N($K5)&gt;0,"Non conforme",IF(N($J5)&gt;0,"Réserves","Conforme")))</f>
        <v>90 %  ·  Non conforme</v>
      </c>
      <c r="M5" s="19">
        <v>210</v>
      </c>
      <c r="N5" s="17" t="s">
        <v>120</v>
      </c>
      <c r="O5" s="17" t="s">
        <v>121</v>
      </c>
      <c r="P5" s="39">
        <f t="shared" ref="P5:P36" si="3">IF($I5="","",IFERROR(($I5-N($J5)-N($K5))/$I5,0))</f>
        <v>0.9</v>
      </c>
      <c r="Q5" s="39" t="str">
        <f t="shared" ref="Q5:Q36" si="4">IF($I5="","",IF(N($K5)&gt;0,"Non conforme",IF(N($J5)&gt;0,"Réserves","Conforme")))</f>
        <v>Non conforme</v>
      </c>
    </row>
    <row r="6" spans="1:17" x14ac:dyDescent="0.25">
      <c r="B6" s="34">
        <f t="shared" si="0"/>
        <v>2</v>
      </c>
      <c r="C6" s="35">
        <v>46427</v>
      </c>
      <c r="D6" s="17" t="s">
        <v>35</v>
      </c>
      <c r="E6" s="36" t="str">
        <f t="shared" si="1"/>
        <v>Toyota Corolla</v>
      </c>
      <c r="F6" s="17" t="s">
        <v>43</v>
      </c>
      <c r="G6" s="37" t="s">
        <v>122</v>
      </c>
      <c r="H6" s="18">
        <v>54000</v>
      </c>
      <c r="I6" s="37">
        <v>30</v>
      </c>
      <c r="J6" s="37">
        <v>1</v>
      </c>
      <c r="K6" s="37">
        <v>0</v>
      </c>
      <c r="L6" s="38" t="str">
        <f t="shared" si="2"/>
        <v>97 %  ·  Réserves</v>
      </c>
      <c r="M6" s="19">
        <v>0</v>
      </c>
      <c r="N6" s="17" t="s">
        <v>123</v>
      </c>
      <c r="O6" s="17"/>
      <c r="P6" s="39">
        <f t="shared" si="3"/>
        <v>0.96666666666666667</v>
      </c>
      <c r="Q6" s="39" t="str">
        <f t="shared" si="4"/>
        <v>Réserves</v>
      </c>
    </row>
    <row r="7" spans="1:17" x14ac:dyDescent="0.25">
      <c r="B7" s="34">
        <f t="shared" si="0"/>
        <v>3</v>
      </c>
      <c r="C7" s="35">
        <v>46445</v>
      </c>
      <c r="D7" s="17" t="s">
        <v>124</v>
      </c>
      <c r="E7" s="36" t="str">
        <f t="shared" si="1"/>
        <v>Fiat Ducato</v>
      </c>
      <c r="F7" s="17" t="s">
        <v>125</v>
      </c>
      <c r="G7" s="37" t="s">
        <v>119</v>
      </c>
      <c r="H7" s="18">
        <v>198000</v>
      </c>
      <c r="I7" s="37">
        <v>30</v>
      </c>
      <c r="J7" s="37">
        <v>3</v>
      </c>
      <c r="K7" s="37">
        <v>2</v>
      </c>
      <c r="L7" s="38" t="str">
        <f t="shared" si="2"/>
        <v>83 %  ·  Non conforme</v>
      </c>
      <c r="M7" s="19">
        <v>480</v>
      </c>
      <c r="N7" s="17" t="s">
        <v>126</v>
      </c>
      <c r="O7" s="17" t="s">
        <v>127</v>
      </c>
      <c r="P7" s="39">
        <f t="shared" si="3"/>
        <v>0.83333333333333337</v>
      </c>
      <c r="Q7" s="39" t="str">
        <f t="shared" si="4"/>
        <v>Non conforme</v>
      </c>
    </row>
    <row r="8" spans="1:17" x14ac:dyDescent="0.25">
      <c r="B8" s="34">
        <f t="shared" si="0"/>
        <v>4</v>
      </c>
      <c r="C8" s="35">
        <v>46460</v>
      </c>
      <c r="D8" s="17" t="s">
        <v>128</v>
      </c>
      <c r="E8" s="36" t="str">
        <f t="shared" si="1"/>
        <v>Peugeot 308</v>
      </c>
      <c r="F8" s="17" t="s">
        <v>125</v>
      </c>
      <c r="G8" s="37" t="s">
        <v>129</v>
      </c>
      <c r="H8" s="18">
        <v>78500</v>
      </c>
      <c r="I8" s="37">
        <v>30</v>
      </c>
      <c r="J8" s="37">
        <v>0</v>
      </c>
      <c r="K8" s="37">
        <v>0</v>
      </c>
      <c r="L8" s="38" t="str">
        <f t="shared" si="2"/>
        <v>100 %  ·  Conforme</v>
      </c>
      <c r="M8" s="19">
        <v>0</v>
      </c>
      <c r="N8" s="17" t="s">
        <v>123</v>
      </c>
      <c r="O8" s="17" t="s">
        <v>130</v>
      </c>
      <c r="P8" s="39">
        <f t="shared" si="3"/>
        <v>1</v>
      </c>
      <c r="Q8" s="39" t="str">
        <f t="shared" si="4"/>
        <v>Conforme</v>
      </c>
    </row>
    <row r="9" spans="1:17" x14ac:dyDescent="0.25">
      <c r="B9" s="34">
        <f t="shared" si="0"/>
        <v>5</v>
      </c>
      <c r="C9" s="35">
        <v>46476</v>
      </c>
      <c r="D9" s="17" t="s">
        <v>131</v>
      </c>
      <c r="E9" s="36" t="str">
        <f t="shared" si="1"/>
        <v>Renault Kangoo</v>
      </c>
      <c r="F9" s="17" t="s">
        <v>132</v>
      </c>
      <c r="G9" s="37" t="s">
        <v>122</v>
      </c>
      <c r="H9" s="18">
        <v>108000</v>
      </c>
      <c r="I9" s="37">
        <v>30</v>
      </c>
      <c r="J9" s="37">
        <v>1</v>
      </c>
      <c r="K9" s="37">
        <v>0</v>
      </c>
      <c r="L9" s="38" t="str">
        <f t="shared" si="2"/>
        <v>97 %  ·  Réserves</v>
      </c>
      <c r="M9" s="19">
        <v>0</v>
      </c>
      <c r="N9" s="17" t="s">
        <v>123</v>
      </c>
      <c r="O9" s="17"/>
      <c r="P9" s="39">
        <f t="shared" si="3"/>
        <v>0.96666666666666667</v>
      </c>
      <c r="Q9" s="39" t="str">
        <f t="shared" si="4"/>
        <v>Réserves</v>
      </c>
    </row>
    <row r="10" spans="1:17" x14ac:dyDescent="0.25">
      <c r="B10" s="34">
        <f t="shared" si="0"/>
        <v>6</v>
      </c>
      <c r="C10" s="35">
        <v>46493</v>
      </c>
      <c r="D10" s="17" t="s">
        <v>35</v>
      </c>
      <c r="E10" s="36" t="str">
        <f t="shared" si="1"/>
        <v>Toyota Corolla</v>
      </c>
      <c r="F10" s="17" t="s">
        <v>43</v>
      </c>
      <c r="G10" s="37" t="s">
        <v>129</v>
      </c>
      <c r="H10" s="18">
        <v>56100</v>
      </c>
      <c r="I10" s="37">
        <v>30</v>
      </c>
      <c r="J10" s="37">
        <v>2</v>
      </c>
      <c r="K10" s="37">
        <v>1</v>
      </c>
      <c r="L10" s="38" t="str">
        <f t="shared" si="2"/>
        <v>90 %  ·  Non conforme</v>
      </c>
      <c r="M10" s="19">
        <v>60</v>
      </c>
      <c r="N10" s="17" t="s">
        <v>133</v>
      </c>
      <c r="O10" s="17" t="s">
        <v>134</v>
      </c>
      <c r="P10" s="39">
        <f t="shared" si="3"/>
        <v>0.9</v>
      </c>
      <c r="Q10" s="39" t="str">
        <f t="shared" si="4"/>
        <v>Non conforme</v>
      </c>
    </row>
    <row r="11" spans="1:17" x14ac:dyDescent="0.25">
      <c r="B11" s="34">
        <f t="shared" si="0"/>
        <v>7</v>
      </c>
      <c r="C11" s="35">
        <v>46512</v>
      </c>
      <c r="D11" s="17" t="s">
        <v>135</v>
      </c>
      <c r="E11" s="36" t="str">
        <f t="shared" si="1"/>
        <v>Dacia Duster</v>
      </c>
      <c r="F11" s="17" t="s">
        <v>136</v>
      </c>
      <c r="G11" s="37" t="s">
        <v>137</v>
      </c>
      <c r="H11" s="18">
        <v>19800</v>
      </c>
      <c r="I11" s="37">
        <v>30</v>
      </c>
      <c r="J11" s="37">
        <v>0</v>
      </c>
      <c r="K11" s="37">
        <v>0</v>
      </c>
      <c r="L11" s="38" t="str">
        <f t="shared" si="2"/>
        <v>100 %  ·  Conforme</v>
      </c>
      <c r="M11" s="19">
        <v>0</v>
      </c>
      <c r="N11" s="17" t="s">
        <v>123</v>
      </c>
      <c r="O11" s="17" t="s">
        <v>138</v>
      </c>
      <c r="P11" s="39">
        <f t="shared" si="3"/>
        <v>1</v>
      </c>
      <c r="Q11" s="39" t="str">
        <f t="shared" si="4"/>
        <v>Conforme</v>
      </c>
    </row>
    <row r="12" spans="1:17" x14ac:dyDescent="0.25">
      <c r="B12" s="34">
        <f t="shared" si="0"/>
        <v>8</v>
      </c>
      <c r="C12" s="35">
        <v>46528</v>
      </c>
      <c r="D12" s="17" t="s">
        <v>117</v>
      </c>
      <c r="E12" s="36" t="str">
        <f t="shared" si="1"/>
        <v>Mercedes Vito</v>
      </c>
      <c r="F12" s="17" t="s">
        <v>118</v>
      </c>
      <c r="G12" s="37" t="s">
        <v>119</v>
      </c>
      <c r="H12" s="18">
        <v>155400</v>
      </c>
      <c r="I12" s="37">
        <v>30</v>
      </c>
      <c r="J12" s="37">
        <v>2</v>
      </c>
      <c r="K12" s="37">
        <v>0</v>
      </c>
      <c r="L12" s="38" t="str">
        <f t="shared" si="2"/>
        <v>93 %  ·  Réserves</v>
      </c>
      <c r="M12" s="19">
        <v>0</v>
      </c>
      <c r="N12" s="17" t="s">
        <v>133</v>
      </c>
      <c r="O12" s="17" t="s">
        <v>139</v>
      </c>
      <c r="P12" s="39">
        <f t="shared" si="3"/>
        <v>0.93333333333333335</v>
      </c>
      <c r="Q12" s="39" t="str">
        <f t="shared" si="4"/>
        <v>Réserves</v>
      </c>
    </row>
    <row r="13" spans="1:17" x14ac:dyDescent="0.25">
      <c r="B13" s="34">
        <f t="shared" si="0"/>
        <v>9</v>
      </c>
      <c r="C13" s="35">
        <v>46549</v>
      </c>
      <c r="D13" s="17" t="s">
        <v>124</v>
      </c>
      <c r="E13" s="36" t="str">
        <f t="shared" si="1"/>
        <v>Fiat Ducato</v>
      </c>
      <c r="F13" s="17" t="s">
        <v>125</v>
      </c>
      <c r="G13" s="37" t="s">
        <v>119</v>
      </c>
      <c r="H13" s="18">
        <v>201200</v>
      </c>
      <c r="I13" s="37">
        <v>30</v>
      </c>
      <c r="J13" s="37">
        <v>2</v>
      </c>
      <c r="K13" s="37">
        <v>2</v>
      </c>
      <c r="L13" s="38" t="str">
        <f t="shared" si="2"/>
        <v>87 %  ·  Non conforme</v>
      </c>
      <c r="M13" s="19">
        <v>300</v>
      </c>
      <c r="N13" s="17" t="s">
        <v>126</v>
      </c>
      <c r="O13" s="17" t="s">
        <v>140</v>
      </c>
      <c r="P13" s="39">
        <f t="shared" si="3"/>
        <v>0.8666666666666667</v>
      </c>
      <c r="Q13" s="39" t="str">
        <f t="shared" si="4"/>
        <v>Non conforme</v>
      </c>
    </row>
    <row r="14" spans="1:17" x14ac:dyDescent="0.25">
      <c r="B14" s="34">
        <f t="shared" si="0"/>
        <v>10</v>
      </c>
      <c r="C14" s="35">
        <v>46571</v>
      </c>
      <c r="D14" s="17" t="s">
        <v>141</v>
      </c>
      <c r="E14" s="36" t="str">
        <f t="shared" si="1"/>
        <v>Volkswagen Caddy</v>
      </c>
      <c r="F14" s="17" t="s">
        <v>132</v>
      </c>
      <c r="G14" s="37" t="s">
        <v>122</v>
      </c>
      <c r="H14" s="18">
        <v>73900</v>
      </c>
      <c r="I14" s="37">
        <v>30</v>
      </c>
      <c r="J14" s="37">
        <v>1</v>
      </c>
      <c r="K14" s="37">
        <v>0</v>
      </c>
      <c r="L14" s="38" t="str">
        <f t="shared" si="2"/>
        <v>97 %  ·  Réserves</v>
      </c>
      <c r="M14" s="19">
        <v>0</v>
      </c>
      <c r="N14" s="17" t="s">
        <v>123</v>
      </c>
      <c r="O14" s="17"/>
      <c r="P14" s="39">
        <f t="shared" si="3"/>
        <v>0.96666666666666667</v>
      </c>
      <c r="Q14" s="39" t="str">
        <f t="shared" si="4"/>
        <v>Réserves</v>
      </c>
    </row>
    <row r="15" spans="1:17" x14ac:dyDescent="0.25">
      <c r="B15" s="34">
        <f t="shared" si="0"/>
        <v>11</v>
      </c>
      <c r="C15" s="35">
        <v>46597</v>
      </c>
      <c r="D15" s="17" t="s">
        <v>128</v>
      </c>
      <c r="E15" s="36" t="str">
        <f t="shared" si="1"/>
        <v>Peugeot 308</v>
      </c>
      <c r="F15" s="17" t="s">
        <v>125</v>
      </c>
      <c r="G15" s="37" t="s">
        <v>119</v>
      </c>
      <c r="H15" s="18">
        <v>80600</v>
      </c>
      <c r="I15" s="37">
        <v>30</v>
      </c>
      <c r="J15" s="37">
        <v>3</v>
      </c>
      <c r="K15" s="37">
        <v>0</v>
      </c>
      <c r="L15" s="38" t="str">
        <f t="shared" si="2"/>
        <v>90 %  ·  Réserves</v>
      </c>
      <c r="M15" s="19">
        <v>0</v>
      </c>
      <c r="N15" s="17" t="s">
        <v>133</v>
      </c>
      <c r="O15" s="17" t="s">
        <v>142</v>
      </c>
      <c r="P15" s="39">
        <f t="shared" si="3"/>
        <v>0.9</v>
      </c>
      <c r="Q15" s="39" t="str">
        <f t="shared" si="4"/>
        <v>Réserves</v>
      </c>
    </row>
    <row r="16" spans="1:17" x14ac:dyDescent="0.25">
      <c r="B16" s="34">
        <f t="shared" si="0"/>
        <v>12</v>
      </c>
      <c r="C16" s="35">
        <v>46633</v>
      </c>
      <c r="D16" s="17" t="s">
        <v>35</v>
      </c>
      <c r="E16" s="36" t="str">
        <f t="shared" si="1"/>
        <v>Toyota Corolla</v>
      </c>
      <c r="F16" s="17" t="s">
        <v>43</v>
      </c>
      <c r="G16" s="37" t="s">
        <v>39</v>
      </c>
      <c r="H16" s="18">
        <v>58420</v>
      </c>
      <c r="I16" s="37">
        <v>30</v>
      </c>
      <c r="J16" s="37">
        <v>2</v>
      </c>
      <c r="K16" s="37">
        <v>2</v>
      </c>
      <c r="L16" s="38" t="str">
        <f t="shared" si="2"/>
        <v>87 %  ·  Non conforme</v>
      </c>
      <c r="M16" s="19">
        <v>335</v>
      </c>
      <c r="N16" s="17" t="s">
        <v>133</v>
      </c>
      <c r="O16" s="17" t="s">
        <v>143</v>
      </c>
      <c r="P16" s="39">
        <f t="shared" si="3"/>
        <v>0.8666666666666667</v>
      </c>
      <c r="Q16" s="39" t="str">
        <f t="shared" si="4"/>
        <v>Non conforme</v>
      </c>
    </row>
    <row r="17" spans="2:17" x14ac:dyDescent="0.25">
      <c r="B17" s="34" t="str">
        <f t="shared" si="0"/>
        <v/>
      </c>
      <c r="C17" s="35"/>
      <c r="D17" s="17"/>
      <c r="E17" s="36" t="str">
        <f t="shared" si="1"/>
        <v/>
      </c>
      <c r="F17" s="17"/>
      <c r="G17" s="37"/>
      <c r="H17" s="18"/>
      <c r="I17" s="37"/>
      <c r="J17" s="37"/>
      <c r="K17" s="37"/>
      <c r="L17" s="38" t="str">
        <f t="shared" si="2"/>
        <v/>
      </c>
      <c r="M17" s="19"/>
      <c r="N17" s="17"/>
      <c r="O17" s="17"/>
      <c r="P17" s="39" t="str">
        <f t="shared" si="3"/>
        <v/>
      </c>
      <c r="Q17" s="39" t="str">
        <f t="shared" si="4"/>
        <v/>
      </c>
    </row>
    <row r="18" spans="2:17" x14ac:dyDescent="0.25">
      <c r="B18" s="34" t="str">
        <f t="shared" si="0"/>
        <v/>
      </c>
      <c r="C18" s="35"/>
      <c r="D18" s="17"/>
      <c r="E18" s="36" t="str">
        <f t="shared" si="1"/>
        <v/>
      </c>
      <c r="F18" s="17"/>
      <c r="G18" s="37"/>
      <c r="H18" s="18"/>
      <c r="I18" s="37"/>
      <c r="J18" s="37"/>
      <c r="K18" s="37"/>
      <c r="L18" s="38" t="str">
        <f t="shared" si="2"/>
        <v/>
      </c>
      <c r="M18" s="19"/>
      <c r="N18" s="17"/>
      <c r="O18" s="17"/>
      <c r="P18" s="39" t="str">
        <f t="shared" si="3"/>
        <v/>
      </c>
      <c r="Q18" s="39" t="str">
        <f t="shared" si="4"/>
        <v/>
      </c>
    </row>
    <row r="19" spans="2:17" x14ac:dyDescent="0.25">
      <c r="B19" s="34" t="str">
        <f t="shared" si="0"/>
        <v/>
      </c>
      <c r="C19" s="35"/>
      <c r="D19" s="17"/>
      <c r="E19" s="36" t="str">
        <f t="shared" si="1"/>
        <v/>
      </c>
      <c r="F19" s="17"/>
      <c r="G19" s="37"/>
      <c r="H19" s="18"/>
      <c r="I19" s="37"/>
      <c r="J19" s="37"/>
      <c r="K19" s="37"/>
      <c r="L19" s="38" t="str">
        <f t="shared" si="2"/>
        <v/>
      </c>
      <c r="M19" s="19"/>
      <c r="N19" s="17"/>
      <c r="O19" s="17"/>
      <c r="P19" s="39" t="str">
        <f t="shared" si="3"/>
        <v/>
      </c>
      <c r="Q19" s="39" t="str">
        <f t="shared" si="4"/>
        <v/>
      </c>
    </row>
    <row r="20" spans="2:17" x14ac:dyDescent="0.25">
      <c r="B20" s="34" t="str">
        <f t="shared" si="0"/>
        <v/>
      </c>
      <c r="C20" s="35"/>
      <c r="D20" s="17"/>
      <c r="E20" s="36" t="str">
        <f t="shared" si="1"/>
        <v/>
      </c>
      <c r="F20" s="17"/>
      <c r="G20" s="37"/>
      <c r="H20" s="18"/>
      <c r="I20" s="37"/>
      <c r="J20" s="37"/>
      <c r="K20" s="37"/>
      <c r="L20" s="38" t="str">
        <f t="shared" si="2"/>
        <v/>
      </c>
      <c r="M20" s="19"/>
      <c r="N20" s="17"/>
      <c r="O20" s="17"/>
      <c r="P20" s="39" t="str">
        <f t="shared" si="3"/>
        <v/>
      </c>
      <c r="Q20" s="39" t="str">
        <f t="shared" si="4"/>
        <v/>
      </c>
    </row>
    <row r="21" spans="2:17" x14ac:dyDescent="0.25">
      <c r="B21" s="34" t="str">
        <f t="shared" si="0"/>
        <v/>
      </c>
      <c r="C21" s="35"/>
      <c r="D21" s="17"/>
      <c r="E21" s="36" t="str">
        <f t="shared" si="1"/>
        <v/>
      </c>
      <c r="F21" s="17"/>
      <c r="G21" s="37"/>
      <c r="H21" s="18"/>
      <c r="I21" s="37"/>
      <c r="J21" s="37"/>
      <c r="K21" s="37"/>
      <c r="L21" s="38" t="str">
        <f t="shared" si="2"/>
        <v/>
      </c>
      <c r="M21" s="19"/>
      <c r="N21" s="17"/>
      <c r="O21" s="17"/>
      <c r="P21" s="39" t="str">
        <f t="shared" si="3"/>
        <v/>
      </c>
      <c r="Q21" s="39" t="str">
        <f t="shared" si="4"/>
        <v/>
      </c>
    </row>
    <row r="22" spans="2:17" x14ac:dyDescent="0.25">
      <c r="B22" s="34" t="str">
        <f t="shared" si="0"/>
        <v/>
      </c>
      <c r="C22" s="35"/>
      <c r="D22" s="17"/>
      <c r="E22" s="36" t="str">
        <f t="shared" si="1"/>
        <v/>
      </c>
      <c r="F22" s="17"/>
      <c r="G22" s="37"/>
      <c r="H22" s="18"/>
      <c r="I22" s="37"/>
      <c r="J22" s="37"/>
      <c r="K22" s="37"/>
      <c r="L22" s="38" t="str">
        <f t="shared" si="2"/>
        <v/>
      </c>
      <c r="M22" s="19"/>
      <c r="N22" s="17"/>
      <c r="O22" s="17"/>
      <c r="P22" s="39" t="str">
        <f t="shared" si="3"/>
        <v/>
      </c>
      <c r="Q22" s="39" t="str">
        <f t="shared" si="4"/>
        <v/>
      </c>
    </row>
    <row r="23" spans="2:17" x14ac:dyDescent="0.25">
      <c r="B23" s="34" t="str">
        <f t="shared" si="0"/>
        <v/>
      </c>
      <c r="C23" s="35"/>
      <c r="D23" s="17"/>
      <c r="E23" s="36" t="str">
        <f t="shared" si="1"/>
        <v/>
      </c>
      <c r="F23" s="17"/>
      <c r="G23" s="37"/>
      <c r="H23" s="18"/>
      <c r="I23" s="37"/>
      <c r="J23" s="37"/>
      <c r="K23" s="37"/>
      <c r="L23" s="38" t="str">
        <f t="shared" si="2"/>
        <v/>
      </c>
      <c r="M23" s="19"/>
      <c r="N23" s="17"/>
      <c r="O23" s="17"/>
      <c r="P23" s="39" t="str">
        <f t="shared" si="3"/>
        <v/>
      </c>
      <c r="Q23" s="39" t="str">
        <f t="shared" si="4"/>
        <v/>
      </c>
    </row>
    <row r="24" spans="2:17" x14ac:dyDescent="0.25">
      <c r="B24" s="34" t="str">
        <f t="shared" si="0"/>
        <v/>
      </c>
      <c r="C24" s="35"/>
      <c r="D24" s="17"/>
      <c r="E24" s="36" t="str">
        <f t="shared" si="1"/>
        <v/>
      </c>
      <c r="F24" s="17"/>
      <c r="G24" s="37"/>
      <c r="H24" s="18"/>
      <c r="I24" s="37"/>
      <c r="J24" s="37"/>
      <c r="K24" s="37"/>
      <c r="L24" s="38" t="str">
        <f t="shared" si="2"/>
        <v/>
      </c>
      <c r="M24" s="19"/>
      <c r="N24" s="17"/>
      <c r="O24" s="17"/>
      <c r="P24" s="39" t="str">
        <f t="shared" si="3"/>
        <v/>
      </c>
      <c r="Q24" s="39" t="str">
        <f t="shared" si="4"/>
        <v/>
      </c>
    </row>
    <row r="25" spans="2:17" x14ac:dyDescent="0.25">
      <c r="B25" s="34" t="str">
        <f t="shared" si="0"/>
        <v/>
      </c>
      <c r="C25" s="35"/>
      <c r="D25" s="17"/>
      <c r="E25" s="36" t="str">
        <f t="shared" si="1"/>
        <v/>
      </c>
      <c r="F25" s="17"/>
      <c r="G25" s="37"/>
      <c r="H25" s="18"/>
      <c r="I25" s="37"/>
      <c r="J25" s="37"/>
      <c r="K25" s="37"/>
      <c r="L25" s="38" t="str">
        <f t="shared" si="2"/>
        <v/>
      </c>
      <c r="M25" s="19"/>
      <c r="N25" s="17"/>
      <c r="O25" s="17"/>
      <c r="P25" s="39" t="str">
        <f t="shared" si="3"/>
        <v/>
      </c>
      <c r="Q25" s="39" t="str">
        <f t="shared" si="4"/>
        <v/>
      </c>
    </row>
    <row r="26" spans="2:17" x14ac:dyDescent="0.25">
      <c r="B26" s="34" t="str">
        <f t="shared" si="0"/>
        <v/>
      </c>
      <c r="C26" s="35"/>
      <c r="D26" s="17"/>
      <c r="E26" s="36" t="str">
        <f t="shared" si="1"/>
        <v/>
      </c>
      <c r="F26" s="17"/>
      <c r="G26" s="37"/>
      <c r="H26" s="18"/>
      <c r="I26" s="37"/>
      <c r="J26" s="37"/>
      <c r="K26" s="37"/>
      <c r="L26" s="38" t="str">
        <f t="shared" si="2"/>
        <v/>
      </c>
      <c r="M26" s="19"/>
      <c r="N26" s="17"/>
      <c r="O26" s="17"/>
      <c r="P26" s="39" t="str">
        <f t="shared" si="3"/>
        <v/>
      </c>
      <c r="Q26" s="39" t="str">
        <f t="shared" si="4"/>
        <v/>
      </c>
    </row>
    <row r="27" spans="2:17" x14ac:dyDescent="0.25">
      <c r="B27" s="34" t="str">
        <f t="shared" si="0"/>
        <v/>
      </c>
      <c r="C27" s="35"/>
      <c r="D27" s="17"/>
      <c r="E27" s="36" t="str">
        <f t="shared" si="1"/>
        <v/>
      </c>
      <c r="F27" s="17"/>
      <c r="G27" s="37"/>
      <c r="H27" s="18"/>
      <c r="I27" s="37"/>
      <c r="J27" s="37"/>
      <c r="K27" s="37"/>
      <c r="L27" s="38" t="str">
        <f t="shared" si="2"/>
        <v/>
      </c>
      <c r="M27" s="19"/>
      <c r="N27" s="17"/>
      <c r="O27" s="17"/>
      <c r="P27" s="39" t="str">
        <f t="shared" si="3"/>
        <v/>
      </c>
      <c r="Q27" s="39" t="str">
        <f t="shared" si="4"/>
        <v/>
      </c>
    </row>
    <row r="28" spans="2:17" x14ac:dyDescent="0.25">
      <c r="B28" s="34" t="str">
        <f t="shared" si="0"/>
        <v/>
      </c>
      <c r="C28" s="35"/>
      <c r="D28" s="17"/>
      <c r="E28" s="36" t="str">
        <f t="shared" si="1"/>
        <v/>
      </c>
      <c r="F28" s="17"/>
      <c r="G28" s="37"/>
      <c r="H28" s="18"/>
      <c r="I28" s="37"/>
      <c r="J28" s="37"/>
      <c r="K28" s="37"/>
      <c r="L28" s="38" t="str">
        <f t="shared" si="2"/>
        <v/>
      </c>
      <c r="M28" s="19"/>
      <c r="N28" s="17"/>
      <c r="O28" s="17"/>
      <c r="P28" s="39" t="str">
        <f t="shared" si="3"/>
        <v/>
      </c>
      <c r="Q28" s="39" t="str">
        <f t="shared" si="4"/>
        <v/>
      </c>
    </row>
    <row r="29" spans="2:17" x14ac:dyDescent="0.25">
      <c r="B29" s="34" t="str">
        <f t="shared" si="0"/>
        <v/>
      </c>
      <c r="C29" s="35"/>
      <c r="D29" s="17"/>
      <c r="E29" s="36" t="str">
        <f t="shared" si="1"/>
        <v/>
      </c>
      <c r="F29" s="17"/>
      <c r="G29" s="37"/>
      <c r="H29" s="18"/>
      <c r="I29" s="37"/>
      <c r="J29" s="37"/>
      <c r="K29" s="37"/>
      <c r="L29" s="38" t="str">
        <f t="shared" si="2"/>
        <v/>
      </c>
      <c r="M29" s="19"/>
      <c r="N29" s="17"/>
      <c r="O29" s="17"/>
      <c r="P29" s="39" t="str">
        <f t="shared" si="3"/>
        <v/>
      </c>
      <c r="Q29" s="39" t="str">
        <f t="shared" si="4"/>
        <v/>
      </c>
    </row>
    <row r="30" spans="2:17" x14ac:dyDescent="0.25">
      <c r="B30" s="34" t="str">
        <f t="shared" si="0"/>
        <v/>
      </c>
      <c r="C30" s="35"/>
      <c r="D30" s="17"/>
      <c r="E30" s="36" t="str">
        <f t="shared" si="1"/>
        <v/>
      </c>
      <c r="F30" s="17"/>
      <c r="G30" s="37"/>
      <c r="H30" s="18"/>
      <c r="I30" s="37"/>
      <c r="J30" s="37"/>
      <c r="K30" s="37"/>
      <c r="L30" s="38" t="str">
        <f t="shared" si="2"/>
        <v/>
      </c>
      <c r="M30" s="19"/>
      <c r="N30" s="17"/>
      <c r="O30" s="17"/>
      <c r="P30" s="39" t="str">
        <f t="shared" si="3"/>
        <v/>
      </c>
      <c r="Q30" s="39" t="str">
        <f t="shared" si="4"/>
        <v/>
      </c>
    </row>
    <row r="31" spans="2:17" x14ac:dyDescent="0.25">
      <c r="B31" s="34" t="str">
        <f t="shared" si="0"/>
        <v/>
      </c>
      <c r="C31" s="35"/>
      <c r="D31" s="17"/>
      <c r="E31" s="36" t="str">
        <f t="shared" si="1"/>
        <v/>
      </c>
      <c r="F31" s="17"/>
      <c r="G31" s="37"/>
      <c r="H31" s="18"/>
      <c r="I31" s="37"/>
      <c r="J31" s="37"/>
      <c r="K31" s="37"/>
      <c r="L31" s="38" t="str">
        <f t="shared" si="2"/>
        <v/>
      </c>
      <c r="M31" s="19"/>
      <c r="N31" s="17"/>
      <c r="O31" s="17"/>
      <c r="P31" s="39" t="str">
        <f t="shared" si="3"/>
        <v/>
      </c>
      <c r="Q31" s="39" t="str">
        <f t="shared" si="4"/>
        <v/>
      </c>
    </row>
    <row r="32" spans="2:17" x14ac:dyDescent="0.25">
      <c r="B32" s="34" t="str">
        <f t="shared" si="0"/>
        <v/>
      </c>
      <c r="C32" s="35"/>
      <c r="D32" s="17"/>
      <c r="E32" s="36" t="str">
        <f t="shared" si="1"/>
        <v/>
      </c>
      <c r="F32" s="17"/>
      <c r="G32" s="37"/>
      <c r="H32" s="18"/>
      <c r="I32" s="37"/>
      <c r="J32" s="37"/>
      <c r="K32" s="37"/>
      <c r="L32" s="38" t="str">
        <f t="shared" si="2"/>
        <v/>
      </c>
      <c r="M32" s="19"/>
      <c r="N32" s="17"/>
      <c r="O32" s="17"/>
      <c r="P32" s="39" t="str">
        <f t="shared" si="3"/>
        <v/>
      </c>
      <c r="Q32" s="39" t="str">
        <f t="shared" si="4"/>
        <v/>
      </c>
    </row>
    <row r="33" spans="2:17" x14ac:dyDescent="0.25">
      <c r="B33" s="34" t="str">
        <f t="shared" si="0"/>
        <v/>
      </c>
      <c r="C33" s="35"/>
      <c r="D33" s="17"/>
      <c r="E33" s="36" t="str">
        <f t="shared" si="1"/>
        <v/>
      </c>
      <c r="F33" s="17"/>
      <c r="G33" s="37"/>
      <c r="H33" s="18"/>
      <c r="I33" s="37"/>
      <c r="J33" s="37"/>
      <c r="K33" s="37"/>
      <c r="L33" s="38" t="str">
        <f t="shared" si="2"/>
        <v/>
      </c>
      <c r="M33" s="19"/>
      <c r="N33" s="17"/>
      <c r="O33" s="17"/>
      <c r="P33" s="39" t="str">
        <f t="shared" si="3"/>
        <v/>
      </c>
      <c r="Q33" s="39" t="str">
        <f t="shared" si="4"/>
        <v/>
      </c>
    </row>
    <row r="34" spans="2:17" x14ac:dyDescent="0.25">
      <c r="B34" s="34" t="str">
        <f t="shared" si="0"/>
        <v/>
      </c>
      <c r="C34" s="35"/>
      <c r="D34" s="17"/>
      <c r="E34" s="36" t="str">
        <f t="shared" si="1"/>
        <v/>
      </c>
      <c r="F34" s="17"/>
      <c r="G34" s="37"/>
      <c r="H34" s="18"/>
      <c r="I34" s="37"/>
      <c r="J34" s="37"/>
      <c r="K34" s="37"/>
      <c r="L34" s="38" t="str">
        <f t="shared" si="2"/>
        <v/>
      </c>
      <c r="M34" s="19"/>
      <c r="N34" s="17"/>
      <c r="O34" s="17"/>
      <c r="P34" s="39" t="str">
        <f t="shared" si="3"/>
        <v/>
      </c>
      <c r="Q34" s="39" t="str">
        <f t="shared" si="4"/>
        <v/>
      </c>
    </row>
    <row r="35" spans="2:17" x14ac:dyDescent="0.25">
      <c r="B35" s="34" t="str">
        <f t="shared" si="0"/>
        <v/>
      </c>
      <c r="C35" s="35"/>
      <c r="D35" s="17"/>
      <c r="E35" s="36" t="str">
        <f t="shared" si="1"/>
        <v/>
      </c>
      <c r="F35" s="17"/>
      <c r="G35" s="37"/>
      <c r="H35" s="18"/>
      <c r="I35" s="37"/>
      <c r="J35" s="37"/>
      <c r="K35" s="37"/>
      <c r="L35" s="38" t="str">
        <f t="shared" si="2"/>
        <v/>
      </c>
      <c r="M35" s="19"/>
      <c r="N35" s="17"/>
      <c r="O35" s="17"/>
      <c r="P35" s="39" t="str">
        <f t="shared" si="3"/>
        <v/>
      </c>
      <c r="Q35" s="39" t="str">
        <f t="shared" si="4"/>
        <v/>
      </c>
    </row>
    <row r="36" spans="2:17" x14ac:dyDescent="0.25">
      <c r="B36" s="34" t="str">
        <f t="shared" si="0"/>
        <v/>
      </c>
      <c r="C36" s="35"/>
      <c r="D36" s="17"/>
      <c r="E36" s="36" t="str">
        <f t="shared" si="1"/>
        <v/>
      </c>
      <c r="F36" s="17"/>
      <c r="G36" s="37"/>
      <c r="H36" s="18"/>
      <c r="I36" s="37"/>
      <c r="J36" s="37"/>
      <c r="K36" s="37"/>
      <c r="L36" s="38" t="str">
        <f t="shared" si="2"/>
        <v/>
      </c>
      <c r="M36" s="19"/>
      <c r="N36" s="17"/>
      <c r="O36" s="17"/>
      <c r="P36" s="39" t="str">
        <f t="shared" si="3"/>
        <v/>
      </c>
      <c r="Q36" s="39" t="str">
        <f t="shared" si="4"/>
        <v/>
      </c>
    </row>
    <row r="37" spans="2:17" x14ac:dyDescent="0.25">
      <c r="B37" s="34" t="str">
        <f t="shared" ref="B37:B68" si="5">IF($D37="","",ROW()-4)</f>
        <v/>
      </c>
      <c r="C37" s="35"/>
      <c r="D37" s="17"/>
      <c r="E37" s="36" t="str">
        <f t="shared" ref="E37:E68" si="6">IFERROR(INDEX(ParcMarque,MATCH($D37,ParcImmat,0))&amp;" "&amp;INDEX(ParcModele,MATCH($D37,ParcImmat,0)),"")</f>
        <v/>
      </c>
      <c r="F37" s="17"/>
      <c r="G37" s="37"/>
      <c r="H37" s="18"/>
      <c r="I37" s="37"/>
      <c r="J37" s="37"/>
      <c r="K37" s="37"/>
      <c r="L37" s="38" t="str">
        <f t="shared" ref="L37:L68" si="7">IF($I37="","",TEXT(IFERROR(($I37-N($J37)-N($K37))/$I37,0),"0 %")&amp;"  ·  "&amp;IF(N($K37)&gt;0,"Non conforme",IF(N($J37)&gt;0,"Réserves","Conforme")))</f>
        <v/>
      </c>
      <c r="M37" s="19"/>
      <c r="N37" s="17"/>
      <c r="O37" s="17"/>
      <c r="P37" s="39" t="str">
        <f t="shared" ref="P37:P68" si="8">IF($I37="","",IFERROR(($I37-N($J37)-N($K37))/$I37,0))</f>
        <v/>
      </c>
      <c r="Q37" s="39" t="str">
        <f t="shared" ref="Q37:Q68" si="9">IF($I37="","",IF(N($K37)&gt;0,"Non conforme",IF(N($J37)&gt;0,"Réserves","Conforme")))</f>
        <v/>
      </c>
    </row>
    <row r="38" spans="2:17" x14ac:dyDescent="0.25">
      <c r="B38" s="34" t="str">
        <f t="shared" si="5"/>
        <v/>
      </c>
      <c r="C38" s="35"/>
      <c r="D38" s="17"/>
      <c r="E38" s="36" t="str">
        <f t="shared" si="6"/>
        <v/>
      </c>
      <c r="F38" s="17"/>
      <c r="G38" s="37"/>
      <c r="H38" s="18"/>
      <c r="I38" s="37"/>
      <c r="J38" s="37"/>
      <c r="K38" s="37"/>
      <c r="L38" s="38" t="str">
        <f t="shared" si="7"/>
        <v/>
      </c>
      <c r="M38" s="19"/>
      <c r="N38" s="17"/>
      <c r="O38" s="17"/>
      <c r="P38" s="39" t="str">
        <f t="shared" si="8"/>
        <v/>
      </c>
      <c r="Q38" s="39" t="str">
        <f t="shared" si="9"/>
        <v/>
      </c>
    </row>
    <row r="39" spans="2:17" x14ac:dyDescent="0.25">
      <c r="B39" s="34" t="str">
        <f t="shared" si="5"/>
        <v/>
      </c>
      <c r="C39" s="35"/>
      <c r="D39" s="17"/>
      <c r="E39" s="36" t="str">
        <f t="shared" si="6"/>
        <v/>
      </c>
      <c r="F39" s="17"/>
      <c r="G39" s="37"/>
      <c r="H39" s="18"/>
      <c r="I39" s="37"/>
      <c r="J39" s="37"/>
      <c r="K39" s="37"/>
      <c r="L39" s="38" t="str">
        <f t="shared" si="7"/>
        <v/>
      </c>
      <c r="M39" s="19"/>
      <c r="N39" s="17"/>
      <c r="O39" s="17"/>
      <c r="P39" s="39" t="str">
        <f t="shared" si="8"/>
        <v/>
      </c>
      <c r="Q39" s="39" t="str">
        <f t="shared" si="9"/>
        <v/>
      </c>
    </row>
    <row r="40" spans="2:17" x14ac:dyDescent="0.25">
      <c r="B40" s="34" t="str">
        <f t="shared" si="5"/>
        <v/>
      </c>
      <c r="C40" s="35"/>
      <c r="D40" s="17"/>
      <c r="E40" s="36" t="str">
        <f t="shared" si="6"/>
        <v/>
      </c>
      <c r="F40" s="17"/>
      <c r="G40" s="37"/>
      <c r="H40" s="18"/>
      <c r="I40" s="37"/>
      <c r="J40" s="37"/>
      <c r="K40" s="37"/>
      <c r="L40" s="38" t="str">
        <f t="shared" si="7"/>
        <v/>
      </c>
      <c r="M40" s="19"/>
      <c r="N40" s="17"/>
      <c r="O40" s="17"/>
      <c r="P40" s="39" t="str">
        <f t="shared" si="8"/>
        <v/>
      </c>
      <c r="Q40" s="39" t="str">
        <f t="shared" si="9"/>
        <v/>
      </c>
    </row>
    <row r="41" spans="2:17" x14ac:dyDescent="0.25">
      <c r="B41" s="34" t="str">
        <f t="shared" si="5"/>
        <v/>
      </c>
      <c r="C41" s="35"/>
      <c r="D41" s="17"/>
      <c r="E41" s="36" t="str">
        <f t="shared" si="6"/>
        <v/>
      </c>
      <c r="F41" s="17"/>
      <c r="G41" s="37"/>
      <c r="H41" s="18"/>
      <c r="I41" s="37"/>
      <c r="J41" s="37"/>
      <c r="K41" s="37"/>
      <c r="L41" s="38" t="str">
        <f t="shared" si="7"/>
        <v/>
      </c>
      <c r="M41" s="19"/>
      <c r="N41" s="17"/>
      <c r="O41" s="17"/>
      <c r="P41" s="39" t="str">
        <f t="shared" si="8"/>
        <v/>
      </c>
      <c r="Q41" s="39" t="str">
        <f t="shared" si="9"/>
        <v/>
      </c>
    </row>
    <row r="42" spans="2:17" x14ac:dyDescent="0.25">
      <c r="B42" s="34" t="str">
        <f t="shared" si="5"/>
        <v/>
      </c>
      <c r="C42" s="35"/>
      <c r="D42" s="17"/>
      <c r="E42" s="36" t="str">
        <f t="shared" si="6"/>
        <v/>
      </c>
      <c r="F42" s="17"/>
      <c r="G42" s="37"/>
      <c r="H42" s="18"/>
      <c r="I42" s="37"/>
      <c r="J42" s="37"/>
      <c r="K42" s="37"/>
      <c r="L42" s="38" t="str">
        <f t="shared" si="7"/>
        <v/>
      </c>
      <c r="M42" s="19"/>
      <c r="N42" s="17"/>
      <c r="O42" s="17"/>
      <c r="P42" s="39" t="str">
        <f t="shared" si="8"/>
        <v/>
      </c>
      <c r="Q42" s="39" t="str">
        <f t="shared" si="9"/>
        <v/>
      </c>
    </row>
    <row r="43" spans="2:17" x14ac:dyDescent="0.25">
      <c r="B43" s="34" t="str">
        <f t="shared" si="5"/>
        <v/>
      </c>
      <c r="C43" s="35"/>
      <c r="D43" s="17"/>
      <c r="E43" s="36" t="str">
        <f t="shared" si="6"/>
        <v/>
      </c>
      <c r="F43" s="17"/>
      <c r="G43" s="37"/>
      <c r="H43" s="18"/>
      <c r="I43" s="37"/>
      <c r="J43" s="37"/>
      <c r="K43" s="37"/>
      <c r="L43" s="38" t="str">
        <f t="shared" si="7"/>
        <v/>
      </c>
      <c r="M43" s="19"/>
      <c r="N43" s="17"/>
      <c r="O43" s="17"/>
      <c r="P43" s="39" t="str">
        <f t="shared" si="8"/>
        <v/>
      </c>
      <c r="Q43" s="39" t="str">
        <f t="shared" si="9"/>
        <v/>
      </c>
    </row>
    <row r="44" spans="2:17" x14ac:dyDescent="0.25">
      <c r="B44" s="34" t="str">
        <f t="shared" si="5"/>
        <v/>
      </c>
      <c r="C44" s="35"/>
      <c r="D44" s="17"/>
      <c r="E44" s="36" t="str">
        <f t="shared" si="6"/>
        <v/>
      </c>
      <c r="F44" s="17"/>
      <c r="G44" s="37"/>
      <c r="H44" s="18"/>
      <c r="I44" s="37"/>
      <c r="J44" s="37"/>
      <c r="K44" s="37"/>
      <c r="L44" s="38" t="str">
        <f t="shared" si="7"/>
        <v/>
      </c>
      <c r="M44" s="19"/>
      <c r="N44" s="17"/>
      <c r="O44" s="17"/>
      <c r="P44" s="39" t="str">
        <f t="shared" si="8"/>
        <v/>
      </c>
      <c r="Q44" s="39" t="str">
        <f t="shared" si="9"/>
        <v/>
      </c>
    </row>
    <row r="45" spans="2:17" x14ac:dyDescent="0.25">
      <c r="B45" s="34" t="str">
        <f t="shared" si="5"/>
        <v/>
      </c>
      <c r="C45" s="35"/>
      <c r="D45" s="17"/>
      <c r="E45" s="36" t="str">
        <f t="shared" si="6"/>
        <v/>
      </c>
      <c r="F45" s="17"/>
      <c r="G45" s="37"/>
      <c r="H45" s="18"/>
      <c r="I45" s="37"/>
      <c r="J45" s="37"/>
      <c r="K45" s="37"/>
      <c r="L45" s="38" t="str">
        <f t="shared" si="7"/>
        <v/>
      </c>
      <c r="M45" s="19"/>
      <c r="N45" s="17"/>
      <c r="O45" s="17"/>
      <c r="P45" s="39" t="str">
        <f t="shared" si="8"/>
        <v/>
      </c>
      <c r="Q45" s="39" t="str">
        <f t="shared" si="9"/>
        <v/>
      </c>
    </row>
    <row r="46" spans="2:17" x14ac:dyDescent="0.25">
      <c r="B46" s="34" t="str">
        <f t="shared" si="5"/>
        <v/>
      </c>
      <c r="C46" s="35"/>
      <c r="D46" s="17"/>
      <c r="E46" s="36" t="str">
        <f t="shared" si="6"/>
        <v/>
      </c>
      <c r="F46" s="17"/>
      <c r="G46" s="37"/>
      <c r="H46" s="18"/>
      <c r="I46" s="37"/>
      <c r="J46" s="37"/>
      <c r="K46" s="37"/>
      <c r="L46" s="38" t="str">
        <f t="shared" si="7"/>
        <v/>
      </c>
      <c r="M46" s="19"/>
      <c r="N46" s="17"/>
      <c r="O46" s="17"/>
      <c r="P46" s="39" t="str">
        <f t="shared" si="8"/>
        <v/>
      </c>
      <c r="Q46" s="39" t="str">
        <f t="shared" si="9"/>
        <v/>
      </c>
    </row>
    <row r="47" spans="2:17" x14ac:dyDescent="0.25">
      <c r="B47" s="34" t="str">
        <f t="shared" si="5"/>
        <v/>
      </c>
      <c r="C47" s="35"/>
      <c r="D47" s="17"/>
      <c r="E47" s="36" t="str">
        <f t="shared" si="6"/>
        <v/>
      </c>
      <c r="F47" s="17"/>
      <c r="G47" s="37"/>
      <c r="H47" s="18"/>
      <c r="I47" s="37"/>
      <c r="J47" s="37"/>
      <c r="K47" s="37"/>
      <c r="L47" s="38" t="str">
        <f t="shared" si="7"/>
        <v/>
      </c>
      <c r="M47" s="19"/>
      <c r="N47" s="17"/>
      <c r="O47" s="17"/>
      <c r="P47" s="39" t="str">
        <f t="shared" si="8"/>
        <v/>
      </c>
      <c r="Q47" s="39" t="str">
        <f t="shared" si="9"/>
        <v/>
      </c>
    </row>
    <row r="48" spans="2:17" x14ac:dyDescent="0.25">
      <c r="B48" s="34" t="str">
        <f t="shared" si="5"/>
        <v/>
      </c>
      <c r="C48" s="35"/>
      <c r="D48" s="17"/>
      <c r="E48" s="36" t="str">
        <f t="shared" si="6"/>
        <v/>
      </c>
      <c r="F48" s="17"/>
      <c r="G48" s="37"/>
      <c r="H48" s="18"/>
      <c r="I48" s="37"/>
      <c r="J48" s="37"/>
      <c r="K48" s="37"/>
      <c r="L48" s="38" t="str">
        <f t="shared" si="7"/>
        <v/>
      </c>
      <c r="M48" s="19"/>
      <c r="N48" s="17"/>
      <c r="O48" s="17"/>
      <c r="P48" s="39" t="str">
        <f t="shared" si="8"/>
        <v/>
      </c>
      <c r="Q48" s="39" t="str">
        <f t="shared" si="9"/>
        <v/>
      </c>
    </row>
    <row r="49" spans="2:17" x14ac:dyDescent="0.25">
      <c r="B49" s="34" t="str">
        <f t="shared" si="5"/>
        <v/>
      </c>
      <c r="C49" s="35"/>
      <c r="D49" s="17"/>
      <c r="E49" s="36" t="str">
        <f t="shared" si="6"/>
        <v/>
      </c>
      <c r="F49" s="17"/>
      <c r="G49" s="37"/>
      <c r="H49" s="18"/>
      <c r="I49" s="37"/>
      <c r="J49" s="37"/>
      <c r="K49" s="37"/>
      <c r="L49" s="38" t="str">
        <f t="shared" si="7"/>
        <v/>
      </c>
      <c r="M49" s="19"/>
      <c r="N49" s="17"/>
      <c r="O49" s="17"/>
      <c r="P49" s="39" t="str">
        <f t="shared" si="8"/>
        <v/>
      </c>
      <c r="Q49" s="39" t="str">
        <f t="shared" si="9"/>
        <v/>
      </c>
    </row>
    <row r="50" spans="2:17" x14ac:dyDescent="0.25">
      <c r="B50" s="34" t="str">
        <f t="shared" si="5"/>
        <v/>
      </c>
      <c r="C50" s="35"/>
      <c r="D50" s="17"/>
      <c r="E50" s="36" t="str">
        <f t="shared" si="6"/>
        <v/>
      </c>
      <c r="F50" s="17"/>
      <c r="G50" s="37"/>
      <c r="H50" s="18"/>
      <c r="I50" s="37"/>
      <c r="J50" s="37"/>
      <c r="K50" s="37"/>
      <c r="L50" s="38" t="str">
        <f t="shared" si="7"/>
        <v/>
      </c>
      <c r="M50" s="19"/>
      <c r="N50" s="17"/>
      <c r="O50" s="17"/>
      <c r="P50" s="39" t="str">
        <f t="shared" si="8"/>
        <v/>
      </c>
      <c r="Q50" s="39" t="str">
        <f t="shared" si="9"/>
        <v/>
      </c>
    </row>
    <row r="51" spans="2:17" x14ac:dyDescent="0.25">
      <c r="B51" s="34" t="str">
        <f t="shared" si="5"/>
        <v/>
      </c>
      <c r="C51" s="35"/>
      <c r="D51" s="17"/>
      <c r="E51" s="36" t="str">
        <f t="shared" si="6"/>
        <v/>
      </c>
      <c r="F51" s="17"/>
      <c r="G51" s="37"/>
      <c r="H51" s="18"/>
      <c r="I51" s="37"/>
      <c r="J51" s="37"/>
      <c r="K51" s="37"/>
      <c r="L51" s="38" t="str">
        <f t="shared" si="7"/>
        <v/>
      </c>
      <c r="M51" s="19"/>
      <c r="N51" s="17"/>
      <c r="O51" s="17"/>
      <c r="P51" s="39" t="str">
        <f t="shared" si="8"/>
        <v/>
      </c>
      <c r="Q51" s="39" t="str">
        <f t="shared" si="9"/>
        <v/>
      </c>
    </row>
    <row r="52" spans="2:17" x14ac:dyDescent="0.25">
      <c r="B52" s="34" t="str">
        <f t="shared" si="5"/>
        <v/>
      </c>
      <c r="C52" s="35"/>
      <c r="D52" s="17"/>
      <c r="E52" s="36" t="str">
        <f t="shared" si="6"/>
        <v/>
      </c>
      <c r="F52" s="17"/>
      <c r="G52" s="37"/>
      <c r="H52" s="18"/>
      <c r="I52" s="37"/>
      <c r="J52" s="37"/>
      <c r="K52" s="37"/>
      <c r="L52" s="38" t="str">
        <f t="shared" si="7"/>
        <v/>
      </c>
      <c r="M52" s="19"/>
      <c r="N52" s="17"/>
      <c r="O52" s="17"/>
      <c r="P52" s="39" t="str">
        <f t="shared" si="8"/>
        <v/>
      </c>
      <c r="Q52" s="39" t="str">
        <f t="shared" si="9"/>
        <v/>
      </c>
    </row>
    <row r="53" spans="2:17" x14ac:dyDescent="0.25">
      <c r="B53" s="34" t="str">
        <f t="shared" si="5"/>
        <v/>
      </c>
      <c r="C53" s="35"/>
      <c r="D53" s="17"/>
      <c r="E53" s="36" t="str">
        <f t="shared" si="6"/>
        <v/>
      </c>
      <c r="F53" s="17"/>
      <c r="G53" s="37"/>
      <c r="H53" s="18"/>
      <c r="I53" s="37"/>
      <c r="J53" s="37"/>
      <c r="K53" s="37"/>
      <c r="L53" s="38" t="str">
        <f t="shared" si="7"/>
        <v/>
      </c>
      <c r="M53" s="19"/>
      <c r="N53" s="17"/>
      <c r="O53" s="17"/>
      <c r="P53" s="39" t="str">
        <f t="shared" si="8"/>
        <v/>
      </c>
      <c r="Q53" s="39" t="str">
        <f t="shared" si="9"/>
        <v/>
      </c>
    </row>
    <row r="54" spans="2:17" x14ac:dyDescent="0.25">
      <c r="B54" s="34" t="str">
        <f t="shared" si="5"/>
        <v/>
      </c>
      <c r="C54" s="35"/>
      <c r="D54" s="17"/>
      <c r="E54" s="36" t="str">
        <f t="shared" si="6"/>
        <v/>
      </c>
      <c r="F54" s="17"/>
      <c r="G54" s="37"/>
      <c r="H54" s="18"/>
      <c r="I54" s="37"/>
      <c r="J54" s="37"/>
      <c r="K54" s="37"/>
      <c r="L54" s="38" t="str">
        <f t="shared" si="7"/>
        <v/>
      </c>
      <c r="M54" s="19"/>
      <c r="N54" s="17"/>
      <c r="O54" s="17"/>
      <c r="P54" s="39" t="str">
        <f t="shared" si="8"/>
        <v/>
      </c>
      <c r="Q54" s="39" t="str">
        <f t="shared" si="9"/>
        <v/>
      </c>
    </row>
    <row r="55" spans="2:17" x14ac:dyDescent="0.25">
      <c r="B55" s="34" t="str">
        <f t="shared" si="5"/>
        <v/>
      </c>
      <c r="C55" s="35"/>
      <c r="D55" s="17"/>
      <c r="E55" s="36" t="str">
        <f t="shared" si="6"/>
        <v/>
      </c>
      <c r="F55" s="17"/>
      <c r="G55" s="37"/>
      <c r="H55" s="18"/>
      <c r="I55" s="37"/>
      <c r="J55" s="37"/>
      <c r="K55" s="37"/>
      <c r="L55" s="38" t="str">
        <f t="shared" si="7"/>
        <v/>
      </c>
      <c r="M55" s="19"/>
      <c r="N55" s="17"/>
      <c r="O55" s="17"/>
      <c r="P55" s="39" t="str">
        <f t="shared" si="8"/>
        <v/>
      </c>
      <c r="Q55" s="39" t="str">
        <f t="shared" si="9"/>
        <v/>
      </c>
    </row>
    <row r="56" spans="2:17" x14ac:dyDescent="0.25">
      <c r="B56" s="34" t="str">
        <f t="shared" si="5"/>
        <v/>
      </c>
      <c r="C56" s="35"/>
      <c r="D56" s="17"/>
      <c r="E56" s="36" t="str">
        <f t="shared" si="6"/>
        <v/>
      </c>
      <c r="F56" s="17"/>
      <c r="G56" s="37"/>
      <c r="H56" s="18"/>
      <c r="I56" s="37"/>
      <c r="J56" s="37"/>
      <c r="K56" s="37"/>
      <c r="L56" s="38" t="str">
        <f t="shared" si="7"/>
        <v/>
      </c>
      <c r="M56" s="19"/>
      <c r="N56" s="17"/>
      <c r="O56" s="17"/>
      <c r="P56" s="39" t="str">
        <f t="shared" si="8"/>
        <v/>
      </c>
      <c r="Q56" s="39" t="str">
        <f t="shared" si="9"/>
        <v/>
      </c>
    </row>
    <row r="57" spans="2:17" x14ac:dyDescent="0.25">
      <c r="B57" s="34" t="str">
        <f t="shared" si="5"/>
        <v/>
      </c>
      <c r="C57" s="35"/>
      <c r="D57" s="17"/>
      <c r="E57" s="36" t="str">
        <f t="shared" si="6"/>
        <v/>
      </c>
      <c r="F57" s="17"/>
      <c r="G57" s="37"/>
      <c r="H57" s="18"/>
      <c r="I57" s="37"/>
      <c r="J57" s="37"/>
      <c r="K57" s="37"/>
      <c r="L57" s="38" t="str">
        <f t="shared" si="7"/>
        <v/>
      </c>
      <c r="M57" s="19"/>
      <c r="N57" s="17"/>
      <c r="O57" s="17"/>
      <c r="P57" s="39" t="str">
        <f t="shared" si="8"/>
        <v/>
      </c>
      <c r="Q57" s="39" t="str">
        <f t="shared" si="9"/>
        <v/>
      </c>
    </row>
    <row r="58" spans="2:17" x14ac:dyDescent="0.25">
      <c r="B58" s="34" t="str">
        <f t="shared" si="5"/>
        <v/>
      </c>
      <c r="C58" s="35"/>
      <c r="D58" s="17"/>
      <c r="E58" s="36" t="str">
        <f t="shared" si="6"/>
        <v/>
      </c>
      <c r="F58" s="17"/>
      <c r="G58" s="37"/>
      <c r="H58" s="18"/>
      <c r="I58" s="37"/>
      <c r="J58" s="37"/>
      <c r="K58" s="37"/>
      <c r="L58" s="38" t="str">
        <f t="shared" si="7"/>
        <v/>
      </c>
      <c r="M58" s="19"/>
      <c r="N58" s="17"/>
      <c r="O58" s="17"/>
      <c r="P58" s="39" t="str">
        <f t="shared" si="8"/>
        <v/>
      </c>
      <c r="Q58" s="39" t="str">
        <f t="shared" si="9"/>
        <v/>
      </c>
    </row>
    <row r="59" spans="2:17" x14ac:dyDescent="0.25">
      <c r="B59" s="34" t="str">
        <f t="shared" si="5"/>
        <v/>
      </c>
      <c r="C59" s="35"/>
      <c r="D59" s="17"/>
      <c r="E59" s="36" t="str">
        <f t="shared" si="6"/>
        <v/>
      </c>
      <c r="F59" s="17"/>
      <c r="G59" s="37"/>
      <c r="H59" s="18"/>
      <c r="I59" s="37"/>
      <c r="J59" s="37"/>
      <c r="K59" s="37"/>
      <c r="L59" s="38" t="str">
        <f t="shared" si="7"/>
        <v/>
      </c>
      <c r="M59" s="19"/>
      <c r="N59" s="17"/>
      <c r="O59" s="17"/>
      <c r="P59" s="39" t="str">
        <f t="shared" si="8"/>
        <v/>
      </c>
      <c r="Q59" s="39" t="str">
        <f t="shared" si="9"/>
        <v/>
      </c>
    </row>
    <row r="60" spans="2:17" x14ac:dyDescent="0.25">
      <c r="B60" s="34" t="str">
        <f t="shared" si="5"/>
        <v/>
      </c>
      <c r="C60" s="35"/>
      <c r="D60" s="17"/>
      <c r="E60" s="36" t="str">
        <f t="shared" si="6"/>
        <v/>
      </c>
      <c r="F60" s="17"/>
      <c r="G60" s="37"/>
      <c r="H60" s="18"/>
      <c r="I60" s="37"/>
      <c r="J60" s="37"/>
      <c r="K60" s="37"/>
      <c r="L60" s="38" t="str">
        <f t="shared" si="7"/>
        <v/>
      </c>
      <c r="M60" s="19"/>
      <c r="N60" s="17"/>
      <c r="O60" s="17"/>
      <c r="P60" s="39" t="str">
        <f t="shared" si="8"/>
        <v/>
      </c>
      <c r="Q60" s="39" t="str">
        <f t="shared" si="9"/>
        <v/>
      </c>
    </row>
    <row r="61" spans="2:17" x14ac:dyDescent="0.25">
      <c r="B61" s="34" t="str">
        <f t="shared" si="5"/>
        <v/>
      </c>
      <c r="C61" s="35"/>
      <c r="D61" s="17"/>
      <c r="E61" s="36" t="str">
        <f t="shared" si="6"/>
        <v/>
      </c>
      <c r="F61" s="17"/>
      <c r="G61" s="37"/>
      <c r="H61" s="18"/>
      <c r="I61" s="37"/>
      <c r="J61" s="37"/>
      <c r="K61" s="37"/>
      <c r="L61" s="38" t="str">
        <f t="shared" si="7"/>
        <v/>
      </c>
      <c r="M61" s="19"/>
      <c r="N61" s="17"/>
      <c r="O61" s="17"/>
      <c r="P61" s="39" t="str">
        <f t="shared" si="8"/>
        <v/>
      </c>
      <c r="Q61" s="39" t="str">
        <f t="shared" si="9"/>
        <v/>
      </c>
    </row>
    <row r="62" spans="2:17" x14ac:dyDescent="0.25">
      <c r="B62" s="34" t="str">
        <f t="shared" si="5"/>
        <v/>
      </c>
      <c r="C62" s="35"/>
      <c r="D62" s="17"/>
      <c r="E62" s="36" t="str">
        <f t="shared" si="6"/>
        <v/>
      </c>
      <c r="F62" s="17"/>
      <c r="G62" s="37"/>
      <c r="H62" s="18"/>
      <c r="I62" s="37"/>
      <c r="J62" s="37"/>
      <c r="K62" s="37"/>
      <c r="L62" s="38" t="str">
        <f t="shared" si="7"/>
        <v/>
      </c>
      <c r="M62" s="19"/>
      <c r="N62" s="17"/>
      <c r="O62" s="17"/>
      <c r="P62" s="39" t="str">
        <f t="shared" si="8"/>
        <v/>
      </c>
      <c r="Q62" s="39" t="str">
        <f t="shared" si="9"/>
        <v/>
      </c>
    </row>
    <row r="63" spans="2:17" x14ac:dyDescent="0.25">
      <c r="B63" s="34" t="str">
        <f t="shared" si="5"/>
        <v/>
      </c>
      <c r="C63" s="35"/>
      <c r="D63" s="17"/>
      <c r="E63" s="36" t="str">
        <f t="shared" si="6"/>
        <v/>
      </c>
      <c r="F63" s="17"/>
      <c r="G63" s="37"/>
      <c r="H63" s="18"/>
      <c r="I63" s="37"/>
      <c r="J63" s="37"/>
      <c r="K63" s="37"/>
      <c r="L63" s="38" t="str">
        <f t="shared" si="7"/>
        <v/>
      </c>
      <c r="M63" s="19"/>
      <c r="N63" s="17"/>
      <c r="O63" s="17"/>
      <c r="P63" s="39" t="str">
        <f t="shared" si="8"/>
        <v/>
      </c>
      <c r="Q63" s="39" t="str">
        <f t="shared" si="9"/>
        <v/>
      </c>
    </row>
    <row r="64" spans="2:17" x14ac:dyDescent="0.25">
      <c r="B64" s="34" t="str">
        <f t="shared" si="5"/>
        <v/>
      </c>
      <c r="C64" s="35"/>
      <c r="D64" s="17"/>
      <c r="E64" s="36" t="str">
        <f t="shared" si="6"/>
        <v/>
      </c>
      <c r="F64" s="17"/>
      <c r="G64" s="37"/>
      <c r="H64" s="18"/>
      <c r="I64" s="37"/>
      <c r="J64" s="37"/>
      <c r="K64" s="37"/>
      <c r="L64" s="38" t="str">
        <f t="shared" si="7"/>
        <v/>
      </c>
      <c r="M64" s="19"/>
      <c r="N64" s="17"/>
      <c r="O64" s="17"/>
      <c r="P64" s="39" t="str">
        <f t="shared" si="8"/>
        <v/>
      </c>
      <c r="Q64" s="39" t="str">
        <f t="shared" si="9"/>
        <v/>
      </c>
    </row>
    <row r="65" spans="2:17" x14ac:dyDescent="0.25">
      <c r="B65" s="34" t="str">
        <f t="shared" si="5"/>
        <v/>
      </c>
      <c r="C65" s="35"/>
      <c r="D65" s="17"/>
      <c r="E65" s="36" t="str">
        <f t="shared" si="6"/>
        <v/>
      </c>
      <c r="F65" s="17"/>
      <c r="G65" s="37"/>
      <c r="H65" s="18"/>
      <c r="I65" s="37"/>
      <c r="J65" s="37"/>
      <c r="K65" s="37"/>
      <c r="L65" s="38" t="str">
        <f t="shared" si="7"/>
        <v/>
      </c>
      <c r="M65" s="19"/>
      <c r="N65" s="17"/>
      <c r="O65" s="17"/>
      <c r="P65" s="39" t="str">
        <f t="shared" si="8"/>
        <v/>
      </c>
      <c r="Q65" s="39" t="str">
        <f t="shared" si="9"/>
        <v/>
      </c>
    </row>
    <row r="66" spans="2:17" x14ac:dyDescent="0.25">
      <c r="B66" s="34" t="str">
        <f t="shared" si="5"/>
        <v/>
      </c>
      <c r="C66" s="35"/>
      <c r="D66" s="17"/>
      <c r="E66" s="36" t="str">
        <f t="shared" si="6"/>
        <v/>
      </c>
      <c r="F66" s="17"/>
      <c r="G66" s="37"/>
      <c r="H66" s="18"/>
      <c r="I66" s="37"/>
      <c r="J66" s="37"/>
      <c r="K66" s="37"/>
      <c r="L66" s="38" t="str">
        <f t="shared" si="7"/>
        <v/>
      </c>
      <c r="M66" s="19"/>
      <c r="N66" s="17"/>
      <c r="O66" s="17"/>
      <c r="P66" s="39" t="str">
        <f t="shared" si="8"/>
        <v/>
      </c>
      <c r="Q66" s="39" t="str">
        <f t="shared" si="9"/>
        <v/>
      </c>
    </row>
    <row r="67" spans="2:17" x14ac:dyDescent="0.25">
      <c r="B67" s="34" t="str">
        <f t="shared" si="5"/>
        <v/>
      </c>
      <c r="C67" s="35"/>
      <c r="D67" s="17"/>
      <c r="E67" s="36" t="str">
        <f t="shared" si="6"/>
        <v/>
      </c>
      <c r="F67" s="17"/>
      <c r="G67" s="37"/>
      <c r="H67" s="18"/>
      <c r="I67" s="37"/>
      <c r="J67" s="37"/>
      <c r="K67" s="37"/>
      <c r="L67" s="38" t="str">
        <f t="shared" si="7"/>
        <v/>
      </c>
      <c r="M67" s="19"/>
      <c r="N67" s="17"/>
      <c r="O67" s="17"/>
      <c r="P67" s="39" t="str">
        <f t="shared" si="8"/>
        <v/>
      </c>
      <c r="Q67" s="39" t="str">
        <f t="shared" si="9"/>
        <v/>
      </c>
    </row>
    <row r="68" spans="2:17" x14ac:dyDescent="0.25">
      <c r="B68" s="34" t="str">
        <f t="shared" si="5"/>
        <v/>
      </c>
      <c r="C68" s="35"/>
      <c r="D68" s="17"/>
      <c r="E68" s="36" t="str">
        <f t="shared" si="6"/>
        <v/>
      </c>
      <c r="F68" s="17"/>
      <c r="G68" s="37"/>
      <c r="H68" s="18"/>
      <c r="I68" s="37"/>
      <c r="J68" s="37"/>
      <c r="K68" s="37"/>
      <c r="L68" s="38" t="str">
        <f t="shared" si="7"/>
        <v/>
      </c>
      <c r="M68" s="19"/>
      <c r="N68" s="17"/>
      <c r="O68" s="17"/>
      <c r="P68" s="39" t="str">
        <f t="shared" si="8"/>
        <v/>
      </c>
      <c r="Q68" s="39" t="str">
        <f t="shared" si="9"/>
        <v/>
      </c>
    </row>
    <row r="69" spans="2:17" x14ac:dyDescent="0.25">
      <c r="B69" s="34" t="str">
        <f t="shared" ref="B69:B100" si="10">IF($D69="","",ROW()-4)</f>
        <v/>
      </c>
      <c r="C69" s="35"/>
      <c r="D69" s="17"/>
      <c r="E69" s="36" t="str">
        <f t="shared" ref="E69:E100" si="11">IFERROR(INDEX(ParcMarque,MATCH($D69,ParcImmat,0))&amp;" "&amp;INDEX(ParcModele,MATCH($D69,ParcImmat,0)),"")</f>
        <v/>
      </c>
      <c r="F69" s="17"/>
      <c r="G69" s="37"/>
      <c r="H69" s="18"/>
      <c r="I69" s="37"/>
      <c r="J69" s="37"/>
      <c r="K69" s="37"/>
      <c r="L69" s="38" t="str">
        <f t="shared" ref="L69:L100" si="12">IF($I69="","",TEXT(IFERROR(($I69-N($J69)-N($K69))/$I69,0),"0 %")&amp;"  ·  "&amp;IF(N($K69)&gt;0,"Non conforme",IF(N($J69)&gt;0,"Réserves","Conforme")))</f>
        <v/>
      </c>
      <c r="M69" s="19"/>
      <c r="N69" s="17"/>
      <c r="O69" s="17"/>
      <c r="P69" s="39" t="str">
        <f t="shared" ref="P69:P100" si="13">IF($I69="","",IFERROR(($I69-N($J69)-N($K69))/$I69,0))</f>
        <v/>
      </c>
      <c r="Q69" s="39" t="str">
        <f t="shared" ref="Q69:Q100" si="14">IF($I69="","",IF(N($K69)&gt;0,"Non conforme",IF(N($J69)&gt;0,"Réserves","Conforme")))</f>
        <v/>
      </c>
    </row>
    <row r="70" spans="2:17" x14ac:dyDescent="0.25">
      <c r="B70" s="34" t="str">
        <f t="shared" si="10"/>
        <v/>
      </c>
      <c r="C70" s="35"/>
      <c r="D70" s="17"/>
      <c r="E70" s="36" t="str">
        <f t="shared" si="11"/>
        <v/>
      </c>
      <c r="F70" s="17"/>
      <c r="G70" s="37"/>
      <c r="H70" s="18"/>
      <c r="I70" s="37"/>
      <c r="J70" s="37"/>
      <c r="K70" s="37"/>
      <c r="L70" s="38" t="str">
        <f t="shared" si="12"/>
        <v/>
      </c>
      <c r="M70" s="19"/>
      <c r="N70" s="17"/>
      <c r="O70" s="17"/>
      <c r="P70" s="39" t="str">
        <f t="shared" si="13"/>
        <v/>
      </c>
      <c r="Q70" s="39" t="str">
        <f t="shared" si="14"/>
        <v/>
      </c>
    </row>
    <row r="71" spans="2:17" x14ac:dyDescent="0.25">
      <c r="B71" s="34" t="str">
        <f t="shared" si="10"/>
        <v/>
      </c>
      <c r="C71" s="35"/>
      <c r="D71" s="17"/>
      <c r="E71" s="36" t="str">
        <f t="shared" si="11"/>
        <v/>
      </c>
      <c r="F71" s="17"/>
      <c r="G71" s="37"/>
      <c r="H71" s="18"/>
      <c r="I71" s="37"/>
      <c r="J71" s="37"/>
      <c r="K71" s="37"/>
      <c r="L71" s="38" t="str">
        <f t="shared" si="12"/>
        <v/>
      </c>
      <c r="M71" s="19"/>
      <c r="N71" s="17"/>
      <c r="O71" s="17"/>
      <c r="P71" s="39" t="str">
        <f t="shared" si="13"/>
        <v/>
      </c>
      <c r="Q71" s="39" t="str">
        <f t="shared" si="14"/>
        <v/>
      </c>
    </row>
    <row r="72" spans="2:17" x14ac:dyDescent="0.25">
      <c r="B72" s="34" t="str">
        <f t="shared" si="10"/>
        <v/>
      </c>
      <c r="C72" s="35"/>
      <c r="D72" s="17"/>
      <c r="E72" s="36" t="str">
        <f t="shared" si="11"/>
        <v/>
      </c>
      <c r="F72" s="17"/>
      <c r="G72" s="37"/>
      <c r="H72" s="18"/>
      <c r="I72" s="37"/>
      <c r="J72" s="37"/>
      <c r="K72" s="37"/>
      <c r="L72" s="38" t="str">
        <f t="shared" si="12"/>
        <v/>
      </c>
      <c r="M72" s="19"/>
      <c r="N72" s="17"/>
      <c r="O72" s="17"/>
      <c r="P72" s="39" t="str">
        <f t="shared" si="13"/>
        <v/>
      </c>
      <c r="Q72" s="39" t="str">
        <f t="shared" si="14"/>
        <v/>
      </c>
    </row>
    <row r="73" spans="2:17" x14ac:dyDescent="0.25">
      <c r="B73" s="34" t="str">
        <f t="shared" si="10"/>
        <v/>
      </c>
      <c r="C73" s="35"/>
      <c r="D73" s="17"/>
      <c r="E73" s="36" t="str">
        <f t="shared" si="11"/>
        <v/>
      </c>
      <c r="F73" s="17"/>
      <c r="G73" s="37"/>
      <c r="H73" s="18"/>
      <c r="I73" s="37"/>
      <c r="J73" s="37"/>
      <c r="K73" s="37"/>
      <c r="L73" s="38" t="str">
        <f t="shared" si="12"/>
        <v/>
      </c>
      <c r="M73" s="19"/>
      <c r="N73" s="17"/>
      <c r="O73" s="17"/>
      <c r="P73" s="39" t="str">
        <f t="shared" si="13"/>
        <v/>
      </c>
      <c r="Q73" s="39" t="str">
        <f t="shared" si="14"/>
        <v/>
      </c>
    </row>
    <row r="74" spans="2:17" x14ac:dyDescent="0.25">
      <c r="B74" s="34" t="str">
        <f t="shared" si="10"/>
        <v/>
      </c>
      <c r="C74" s="35"/>
      <c r="D74" s="17"/>
      <c r="E74" s="36" t="str">
        <f t="shared" si="11"/>
        <v/>
      </c>
      <c r="F74" s="17"/>
      <c r="G74" s="37"/>
      <c r="H74" s="18"/>
      <c r="I74" s="37"/>
      <c r="J74" s="37"/>
      <c r="K74" s="37"/>
      <c r="L74" s="38" t="str">
        <f t="shared" si="12"/>
        <v/>
      </c>
      <c r="M74" s="19"/>
      <c r="N74" s="17"/>
      <c r="O74" s="17"/>
      <c r="P74" s="39" t="str">
        <f t="shared" si="13"/>
        <v/>
      </c>
      <c r="Q74" s="39" t="str">
        <f t="shared" si="14"/>
        <v/>
      </c>
    </row>
    <row r="75" spans="2:17" x14ac:dyDescent="0.25">
      <c r="B75" s="34" t="str">
        <f t="shared" si="10"/>
        <v/>
      </c>
      <c r="C75" s="35"/>
      <c r="D75" s="17"/>
      <c r="E75" s="36" t="str">
        <f t="shared" si="11"/>
        <v/>
      </c>
      <c r="F75" s="17"/>
      <c r="G75" s="37"/>
      <c r="H75" s="18"/>
      <c r="I75" s="37"/>
      <c r="J75" s="37"/>
      <c r="K75" s="37"/>
      <c r="L75" s="38" t="str">
        <f t="shared" si="12"/>
        <v/>
      </c>
      <c r="M75" s="19"/>
      <c r="N75" s="17"/>
      <c r="O75" s="17"/>
      <c r="P75" s="39" t="str">
        <f t="shared" si="13"/>
        <v/>
      </c>
      <c r="Q75" s="39" t="str">
        <f t="shared" si="14"/>
        <v/>
      </c>
    </row>
    <row r="76" spans="2:17" x14ac:dyDescent="0.25">
      <c r="B76" s="34" t="str">
        <f t="shared" si="10"/>
        <v/>
      </c>
      <c r="C76" s="35"/>
      <c r="D76" s="17"/>
      <c r="E76" s="36" t="str">
        <f t="shared" si="11"/>
        <v/>
      </c>
      <c r="F76" s="17"/>
      <c r="G76" s="37"/>
      <c r="H76" s="18"/>
      <c r="I76" s="37"/>
      <c r="J76" s="37"/>
      <c r="K76" s="37"/>
      <c r="L76" s="38" t="str">
        <f t="shared" si="12"/>
        <v/>
      </c>
      <c r="M76" s="19"/>
      <c r="N76" s="17"/>
      <c r="O76" s="17"/>
      <c r="P76" s="39" t="str">
        <f t="shared" si="13"/>
        <v/>
      </c>
      <c r="Q76" s="39" t="str">
        <f t="shared" si="14"/>
        <v/>
      </c>
    </row>
    <row r="77" spans="2:17" x14ac:dyDescent="0.25">
      <c r="B77" s="34" t="str">
        <f t="shared" si="10"/>
        <v/>
      </c>
      <c r="C77" s="35"/>
      <c r="D77" s="17"/>
      <c r="E77" s="36" t="str">
        <f t="shared" si="11"/>
        <v/>
      </c>
      <c r="F77" s="17"/>
      <c r="G77" s="37"/>
      <c r="H77" s="18"/>
      <c r="I77" s="37"/>
      <c r="J77" s="37"/>
      <c r="K77" s="37"/>
      <c r="L77" s="38" t="str">
        <f t="shared" si="12"/>
        <v/>
      </c>
      <c r="M77" s="19"/>
      <c r="N77" s="17"/>
      <c r="O77" s="17"/>
      <c r="P77" s="39" t="str">
        <f t="shared" si="13"/>
        <v/>
      </c>
      <c r="Q77" s="39" t="str">
        <f t="shared" si="14"/>
        <v/>
      </c>
    </row>
    <row r="78" spans="2:17" x14ac:dyDescent="0.25">
      <c r="B78" s="34" t="str">
        <f t="shared" si="10"/>
        <v/>
      </c>
      <c r="C78" s="35"/>
      <c r="D78" s="17"/>
      <c r="E78" s="36" t="str">
        <f t="shared" si="11"/>
        <v/>
      </c>
      <c r="F78" s="17"/>
      <c r="G78" s="37"/>
      <c r="H78" s="18"/>
      <c r="I78" s="37"/>
      <c r="J78" s="37"/>
      <c r="K78" s="37"/>
      <c r="L78" s="38" t="str">
        <f t="shared" si="12"/>
        <v/>
      </c>
      <c r="M78" s="19"/>
      <c r="N78" s="17"/>
      <c r="O78" s="17"/>
      <c r="P78" s="39" t="str">
        <f t="shared" si="13"/>
        <v/>
      </c>
      <c r="Q78" s="39" t="str">
        <f t="shared" si="14"/>
        <v/>
      </c>
    </row>
    <row r="79" spans="2:17" x14ac:dyDescent="0.25">
      <c r="B79" s="34" t="str">
        <f t="shared" si="10"/>
        <v/>
      </c>
      <c r="C79" s="35"/>
      <c r="D79" s="17"/>
      <c r="E79" s="36" t="str">
        <f t="shared" si="11"/>
        <v/>
      </c>
      <c r="F79" s="17"/>
      <c r="G79" s="37"/>
      <c r="H79" s="18"/>
      <c r="I79" s="37"/>
      <c r="J79" s="37"/>
      <c r="K79" s="37"/>
      <c r="L79" s="38" t="str">
        <f t="shared" si="12"/>
        <v/>
      </c>
      <c r="M79" s="19"/>
      <c r="N79" s="17"/>
      <c r="O79" s="17"/>
      <c r="P79" s="39" t="str">
        <f t="shared" si="13"/>
        <v/>
      </c>
      <c r="Q79" s="39" t="str">
        <f t="shared" si="14"/>
        <v/>
      </c>
    </row>
    <row r="80" spans="2:17" x14ac:dyDescent="0.25">
      <c r="B80" s="34" t="str">
        <f t="shared" si="10"/>
        <v/>
      </c>
      <c r="C80" s="35"/>
      <c r="D80" s="17"/>
      <c r="E80" s="36" t="str">
        <f t="shared" si="11"/>
        <v/>
      </c>
      <c r="F80" s="17"/>
      <c r="G80" s="37"/>
      <c r="H80" s="18"/>
      <c r="I80" s="37"/>
      <c r="J80" s="37"/>
      <c r="K80" s="37"/>
      <c r="L80" s="38" t="str">
        <f t="shared" si="12"/>
        <v/>
      </c>
      <c r="M80" s="19"/>
      <c r="N80" s="17"/>
      <c r="O80" s="17"/>
      <c r="P80" s="39" t="str">
        <f t="shared" si="13"/>
        <v/>
      </c>
      <c r="Q80" s="39" t="str">
        <f t="shared" si="14"/>
        <v/>
      </c>
    </row>
    <row r="81" spans="2:17" x14ac:dyDescent="0.25">
      <c r="B81" s="34" t="str">
        <f t="shared" si="10"/>
        <v/>
      </c>
      <c r="C81" s="35"/>
      <c r="D81" s="17"/>
      <c r="E81" s="36" t="str">
        <f t="shared" si="11"/>
        <v/>
      </c>
      <c r="F81" s="17"/>
      <c r="G81" s="37"/>
      <c r="H81" s="18"/>
      <c r="I81" s="37"/>
      <c r="J81" s="37"/>
      <c r="K81" s="37"/>
      <c r="L81" s="38" t="str">
        <f t="shared" si="12"/>
        <v/>
      </c>
      <c r="M81" s="19"/>
      <c r="N81" s="17"/>
      <c r="O81" s="17"/>
      <c r="P81" s="39" t="str">
        <f t="shared" si="13"/>
        <v/>
      </c>
      <c r="Q81" s="39" t="str">
        <f t="shared" si="14"/>
        <v/>
      </c>
    </row>
    <row r="82" spans="2:17" x14ac:dyDescent="0.25">
      <c r="B82" s="34" t="str">
        <f t="shared" si="10"/>
        <v/>
      </c>
      <c r="C82" s="35"/>
      <c r="D82" s="17"/>
      <c r="E82" s="36" t="str">
        <f t="shared" si="11"/>
        <v/>
      </c>
      <c r="F82" s="17"/>
      <c r="G82" s="37"/>
      <c r="H82" s="18"/>
      <c r="I82" s="37"/>
      <c r="J82" s="37"/>
      <c r="K82" s="37"/>
      <c r="L82" s="38" t="str">
        <f t="shared" si="12"/>
        <v/>
      </c>
      <c r="M82" s="19"/>
      <c r="N82" s="17"/>
      <c r="O82" s="17"/>
      <c r="P82" s="39" t="str">
        <f t="shared" si="13"/>
        <v/>
      </c>
      <c r="Q82" s="39" t="str">
        <f t="shared" si="14"/>
        <v/>
      </c>
    </row>
    <row r="83" spans="2:17" x14ac:dyDescent="0.25">
      <c r="B83" s="34" t="str">
        <f t="shared" si="10"/>
        <v/>
      </c>
      <c r="C83" s="35"/>
      <c r="D83" s="17"/>
      <c r="E83" s="36" t="str">
        <f t="shared" si="11"/>
        <v/>
      </c>
      <c r="F83" s="17"/>
      <c r="G83" s="37"/>
      <c r="H83" s="18"/>
      <c r="I83" s="37"/>
      <c r="J83" s="37"/>
      <c r="K83" s="37"/>
      <c r="L83" s="38" t="str">
        <f t="shared" si="12"/>
        <v/>
      </c>
      <c r="M83" s="19"/>
      <c r="N83" s="17"/>
      <c r="O83" s="17"/>
      <c r="P83" s="39" t="str">
        <f t="shared" si="13"/>
        <v/>
      </c>
      <c r="Q83" s="39" t="str">
        <f t="shared" si="14"/>
        <v/>
      </c>
    </row>
    <row r="84" spans="2:17" x14ac:dyDescent="0.25">
      <c r="B84" s="34" t="str">
        <f t="shared" si="10"/>
        <v/>
      </c>
      <c r="C84" s="35"/>
      <c r="D84" s="17"/>
      <c r="E84" s="36" t="str">
        <f t="shared" si="11"/>
        <v/>
      </c>
      <c r="F84" s="17"/>
      <c r="G84" s="37"/>
      <c r="H84" s="18"/>
      <c r="I84" s="37"/>
      <c r="J84" s="37"/>
      <c r="K84" s="37"/>
      <c r="L84" s="38" t="str">
        <f t="shared" si="12"/>
        <v/>
      </c>
      <c r="M84" s="19"/>
      <c r="N84" s="17"/>
      <c r="O84" s="17"/>
      <c r="P84" s="39" t="str">
        <f t="shared" si="13"/>
        <v/>
      </c>
      <c r="Q84" s="39" t="str">
        <f t="shared" si="14"/>
        <v/>
      </c>
    </row>
    <row r="85" spans="2:17" x14ac:dyDescent="0.25">
      <c r="B85" s="34" t="str">
        <f t="shared" si="10"/>
        <v/>
      </c>
      <c r="C85" s="35"/>
      <c r="D85" s="17"/>
      <c r="E85" s="36" t="str">
        <f t="shared" si="11"/>
        <v/>
      </c>
      <c r="F85" s="17"/>
      <c r="G85" s="37"/>
      <c r="H85" s="18"/>
      <c r="I85" s="37"/>
      <c r="J85" s="37"/>
      <c r="K85" s="37"/>
      <c r="L85" s="38" t="str">
        <f t="shared" si="12"/>
        <v/>
      </c>
      <c r="M85" s="19"/>
      <c r="N85" s="17"/>
      <c r="O85" s="17"/>
      <c r="P85" s="39" t="str">
        <f t="shared" si="13"/>
        <v/>
      </c>
      <c r="Q85" s="39" t="str">
        <f t="shared" si="14"/>
        <v/>
      </c>
    </row>
    <row r="86" spans="2:17" x14ac:dyDescent="0.25">
      <c r="B86" s="34" t="str">
        <f t="shared" si="10"/>
        <v/>
      </c>
      <c r="C86" s="35"/>
      <c r="D86" s="17"/>
      <c r="E86" s="36" t="str">
        <f t="shared" si="11"/>
        <v/>
      </c>
      <c r="F86" s="17"/>
      <c r="G86" s="37"/>
      <c r="H86" s="18"/>
      <c r="I86" s="37"/>
      <c r="J86" s="37"/>
      <c r="K86" s="37"/>
      <c r="L86" s="38" t="str">
        <f t="shared" si="12"/>
        <v/>
      </c>
      <c r="M86" s="19"/>
      <c r="N86" s="17"/>
      <c r="O86" s="17"/>
      <c r="P86" s="39" t="str">
        <f t="shared" si="13"/>
        <v/>
      </c>
      <c r="Q86" s="39" t="str">
        <f t="shared" si="14"/>
        <v/>
      </c>
    </row>
    <row r="87" spans="2:17" x14ac:dyDescent="0.25">
      <c r="B87" s="34" t="str">
        <f t="shared" si="10"/>
        <v/>
      </c>
      <c r="C87" s="35"/>
      <c r="D87" s="17"/>
      <c r="E87" s="36" t="str">
        <f t="shared" si="11"/>
        <v/>
      </c>
      <c r="F87" s="17"/>
      <c r="G87" s="37"/>
      <c r="H87" s="18"/>
      <c r="I87" s="37"/>
      <c r="J87" s="37"/>
      <c r="K87" s="37"/>
      <c r="L87" s="38" t="str">
        <f t="shared" si="12"/>
        <v/>
      </c>
      <c r="M87" s="19"/>
      <c r="N87" s="17"/>
      <c r="O87" s="17"/>
      <c r="P87" s="39" t="str">
        <f t="shared" si="13"/>
        <v/>
      </c>
      <c r="Q87" s="39" t="str">
        <f t="shared" si="14"/>
        <v/>
      </c>
    </row>
    <row r="88" spans="2:17" x14ac:dyDescent="0.25">
      <c r="B88" s="34" t="str">
        <f t="shared" si="10"/>
        <v/>
      </c>
      <c r="C88" s="35"/>
      <c r="D88" s="17"/>
      <c r="E88" s="36" t="str">
        <f t="shared" si="11"/>
        <v/>
      </c>
      <c r="F88" s="17"/>
      <c r="G88" s="37"/>
      <c r="H88" s="18"/>
      <c r="I88" s="37"/>
      <c r="J88" s="37"/>
      <c r="K88" s="37"/>
      <c r="L88" s="38" t="str">
        <f t="shared" si="12"/>
        <v/>
      </c>
      <c r="M88" s="19"/>
      <c r="N88" s="17"/>
      <c r="O88" s="17"/>
      <c r="P88" s="39" t="str">
        <f t="shared" si="13"/>
        <v/>
      </c>
      <c r="Q88" s="39" t="str">
        <f t="shared" si="14"/>
        <v/>
      </c>
    </row>
    <row r="89" spans="2:17" x14ac:dyDescent="0.25">
      <c r="B89" s="34" t="str">
        <f t="shared" si="10"/>
        <v/>
      </c>
      <c r="C89" s="35"/>
      <c r="D89" s="17"/>
      <c r="E89" s="36" t="str">
        <f t="shared" si="11"/>
        <v/>
      </c>
      <c r="F89" s="17"/>
      <c r="G89" s="37"/>
      <c r="H89" s="18"/>
      <c r="I89" s="37"/>
      <c r="J89" s="37"/>
      <c r="K89" s="37"/>
      <c r="L89" s="38" t="str">
        <f t="shared" si="12"/>
        <v/>
      </c>
      <c r="M89" s="19"/>
      <c r="N89" s="17"/>
      <c r="O89" s="17"/>
      <c r="P89" s="39" t="str">
        <f t="shared" si="13"/>
        <v/>
      </c>
      <c r="Q89" s="39" t="str">
        <f t="shared" si="14"/>
        <v/>
      </c>
    </row>
    <row r="90" spans="2:17" x14ac:dyDescent="0.25">
      <c r="B90" s="34" t="str">
        <f t="shared" si="10"/>
        <v/>
      </c>
      <c r="C90" s="35"/>
      <c r="D90" s="17"/>
      <c r="E90" s="36" t="str">
        <f t="shared" si="11"/>
        <v/>
      </c>
      <c r="F90" s="17"/>
      <c r="G90" s="37"/>
      <c r="H90" s="18"/>
      <c r="I90" s="37"/>
      <c r="J90" s="37"/>
      <c r="K90" s="37"/>
      <c r="L90" s="38" t="str">
        <f t="shared" si="12"/>
        <v/>
      </c>
      <c r="M90" s="19"/>
      <c r="N90" s="17"/>
      <c r="O90" s="17"/>
      <c r="P90" s="39" t="str">
        <f t="shared" si="13"/>
        <v/>
      </c>
      <c r="Q90" s="39" t="str">
        <f t="shared" si="14"/>
        <v/>
      </c>
    </row>
    <row r="91" spans="2:17" x14ac:dyDescent="0.25">
      <c r="B91" s="34" t="str">
        <f t="shared" si="10"/>
        <v/>
      </c>
      <c r="C91" s="35"/>
      <c r="D91" s="17"/>
      <c r="E91" s="36" t="str">
        <f t="shared" si="11"/>
        <v/>
      </c>
      <c r="F91" s="17"/>
      <c r="G91" s="37"/>
      <c r="H91" s="18"/>
      <c r="I91" s="37"/>
      <c r="J91" s="37"/>
      <c r="K91" s="37"/>
      <c r="L91" s="38" t="str">
        <f t="shared" si="12"/>
        <v/>
      </c>
      <c r="M91" s="19"/>
      <c r="N91" s="17"/>
      <c r="O91" s="17"/>
      <c r="P91" s="39" t="str">
        <f t="shared" si="13"/>
        <v/>
      </c>
      <c r="Q91" s="39" t="str">
        <f t="shared" si="14"/>
        <v/>
      </c>
    </row>
    <row r="92" spans="2:17" x14ac:dyDescent="0.25">
      <c r="B92" s="34" t="str">
        <f t="shared" si="10"/>
        <v/>
      </c>
      <c r="C92" s="35"/>
      <c r="D92" s="17"/>
      <c r="E92" s="36" t="str">
        <f t="shared" si="11"/>
        <v/>
      </c>
      <c r="F92" s="17"/>
      <c r="G92" s="37"/>
      <c r="H92" s="18"/>
      <c r="I92" s="37"/>
      <c r="J92" s="37"/>
      <c r="K92" s="37"/>
      <c r="L92" s="38" t="str">
        <f t="shared" si="12"/>
        <v/>
      </c>
      <c r="M92" s="19"/>
      <c r="N92" s="17"/>
      <c r="O92" s="17"/>
      <c r="P92" s="39" t="str">
        <f t="shared" si="13"/>
        <v/>
      </c>
      <c r="Q92" s="39" t="str">
        <f t="shared" si="14"/>
        <v/>
      </c>
    </row>
    <row r="93" spans="2:17" x14ac:dyDescent="0.25">
      <c r="B93" s="34" t="str">
        <f t="shared" si="10"/>
        <v/>
      </c>
      <c r="C93" s="35"/>
      <c r="D93" s="17"/>
      <c r="E93" s="36" t="str">
        <f t="shared" si="11"/>
        <v/>
      </c>
      <c r="F93" s="17"/>
      <c r="G93" s="37"/>
      <c r="H93" s="18"/>
      <c r="I93" s="37"/>
      <c r="J93" s="37"/>
      <c r="K93" s="37"/>
      <c r="L93" s="38" t="str">
        <f t="shared" si="12"/>
        <v/>
      </c>
      <c r="M93" s="19"/>
      <c r="N93" s="17"/>
      <c r="O93" s="17"/>
      <c r="P93" s="39" t="str">
        <f t="shared" si="13"/>
        <v/>
      </c>
      <c r="Q93" s="39" t="str">
        <f t="shared" si="14"/>
        <v/>
      </c>
    </row>
    <row r="94" spans="2:17" x14ac:dyDescent="0.25">
      <c r="B94" s="34" t="str">
        <f t="shared" si="10"/>
        <v/>
      </c>
      <c r="C94" s="35"/>
      <c r="D94" s="17"/>
      <c r="E94" s="36" t="str">
        <f t="shared" si="11"/>
        <v/>
      </c>
      <c r="F94" s="17"/>
      <c r="G94" s="37"/>
      <c r="H94" s="18"/>
      <c r="I94" s="37"/>
      <c r="J94" s="37"/>
      <c r="K94" s="37"/>
      <c r="L94" s="38" t="str">
        <f t="shared" si="12"/>
        <v/>
      </c>
      <c r="M94" s="19"/>
      <c r="N94" s="17"/>
      <c r="O94" s="17"/>
      <c r="P94" s="39" t="str">
        <f t="shared" si="13"/>
        <v/>
      </c>
      <c r="Q94" s="39" t="str">
        <f t="shared" si="14"/>
        <v/>
      </c>
    </row>
    <row r="95" spans="2:17" x14ac:dyDescent="0.25">
      <c r="B95" s="34" t="str">
        <f t="shared" si="10"/>
        <v/>
      </c>
      <c r="C95" s="35"/>
      <c r="D95" s="17"/>
      <c r="E95" s="36" t="str">
        <f t="shared" si="11"/>
        <v/>
      </c>
      <c r="F95" s="17"/>
      <c r="G95" s="37"/>
      <c r="H95" s="18"/>
      <c r="I95" s="37"/>
      <c r="J95" s="37"/>
      <c r="K95" s="37"/>
      <c r="L95" s="38" t="str">
        <f t="shared" si="12"/>
        <v/>
      </c>
      <c r="M95" s="19"/>
      <c r="N95" s="17"/>
      <c r="O95" s="17"/>
      <c r="P95" s="39" t="str">
        <f t="shared" si="13"/>
        <v/>
      </c>
      <c r="Q95" s="39" t="str">
        <f t="shared" si="14"/>
        <v/>
      </c>
    </row>
    <row r="96" spans="2:17" x14ac:dyDescent="0.25">
      <c r="B96" s="34" t="str">
        <f t="shared" si="10"/>
        <v/>
      </c>
      <c r="C96" s="35"/>
      <c r="D96" s="17"/>
      <c r="E96" s="36" t="str">
        <f t="shared" si="11"/>
        <v/>
      </c>
      <c r="F96" s="17"/>
      <c r="G96" s="37"/>
      <c r="H96" s="18"/>
      <c r="I96" s="37"/>
      <c r="J96" s="37"/>
      <c r="K96" s="37"/>
      <c r="L96" s="38" t="str">
        <f t="shared" si="12"/>
        <v/>
      </c>
      <c r="M96" s="19"/>
      <c r="N96" s="17"/>
      <c r="O96" s="17"/>
      <c r="P96" s="39" t="str">
        <f t="shared" si="13"/>
        <v/>
      </c>
      <c r="Q96" s="39" t="str">
        <f t="shared" si="14"/>
        <v/>
      </c>
    </row>
    <row r="97" spans="2:17" x14ac:dyDescent="0.25">
      <c r="B97" s="34" t="str">
        <f t="shared" si="10"/>
        <v/>
      </c>
      <c r="C97" s="35"/>
      <c r="D97" s="17"/>
      <c r="E97" s="36" t="str">
        <f t="shared" si="11"/>
        <v/>
      </c>
      <c r="F97" s="17"/>
      <c r="G97" s="37"/>
      <c r="H97" s="18"/>
      <c r="I97" s="37"/>
      <c r="J97" s="37"/>
      <c r="K97" s="37"/>
      <c r="L97" s="38" t="str">
        <f t="shared" si="12"/>
        <v/>
      </c>
      <c r="M97" s="19"/>
      <c r="N97" s="17"/>
      <c r="O97" s="17"/>
      <c r="P97" s="39" t="str">
        <f t="shared" si="13"/>
        <v/>
      </c>
      <c r="Q97" s="39" t="str">
        <f t="shared" si="14"/>
        <v/>
      </c>
    </row>
    <row r="98" spans="2:17" x14ac:dyDescent="0.25">
      <c r="B98" s="34" t="str">
        <f t="shared" si="10"/>
        <v/>
      </c>
      <c r="C98" s="35"/>
      <c r="D98" s="17"/>
      <c r="E98" s="36" t="str">
        <f t="shared" si="11"/>
        <v/>
      </c>
      <c r="F98" s="17"/>
      <c r="G98" s="37"/>
      <c r="H98" s="18"/>
      <c r="I98" s="37"/>
      <c r="J98" s="37"/>
      <c r="K98" s="37"/>
      <c r="L98" s="38" t="str">
        <f t="shared" si="12"/>
        <v/>
      </c>
      <c r="M98" s="19"/>
      <c r="N98" s="17"/>
      <c r="O98" s="17"/>
      <c r="P98" s="39" t="str">
        <f t="shared" si="13"/>
        <v/>
      </c>
      <c r="Q98" s="39" t="str">
        <f t="shared" si="14"/>
        <v/>
      </c>
    </row>
    <row r="99" spans="2:17" x14ac:dyDescent="0.25">
      <c r="B99" s="34" t="str">
        <f t="shared" si="10"/>
        <v/>
      </c>
      <c r="C99" s="35"/>
      <c r="D99" s="17"/>
      <c r="E99" s="36" t="str">
        <f t="shared" si="11"/>
        <v/>
      </c>
      <c r="F99" s="17"/>
      <c r="G99" s="37"/>
      <c r="H99" s="18"/>
      <c r="I99" s="37"/>
      <c r="J99" s="37"/>
      <c r="K99" s="37"/>
      <c r="L99" s="38" t="str">
        <f t="shared" si="12"/>
        <v/>
      </c>
      <c r="M99" s="19"/>
      <c r="N99" s="17"/>
      <c r="O99" s="17"/>
      <c r="P99" s="39" t="str">
        <f t="shared" si="13"/>
        <v/>
      </c>
      <c r="Q99" s="39" t="str">
        <f t="shared" si="14"/>
        <v/>
      </c>
    </row>
    <row r="100" spans="2:17" x14ac:dyDescent="0.25">
      <c r="B100" s="34" t="str">
        <f t="shared" si="10"/>
        <v/>
      </c>
      <c r="C100" s="35"/>
      <c r="D100" s="17"/>
      <c r="E100" s="36" t="str">
        <f t="shared" si="11"/>
        <v/>
      </c>
      <c r="F100" s="17"/>
      <c r="G100" s="37"/>
      <c r="H100" s="18"/>
      <c r="I100" s="37"/>
      <c r="J100" s="37"/>
      <c r="K100" s="37"/>
      <c r="L100" s="38" t="str">
        <f t="shared" si="12"/>
        <v/>
      </c>
      <c r="M100" s="19"/>
      <c r="N100" s="17"/>
      <c r="O100" s="17"/>
      <c r="P100" s="39" t="str">
        <f t="shared" si="13"/>
        <v/>
      </c>
      <c r="Q100" s="39" t="str">
        <f t="shared" si="14"/>
        <v/>
      </c>
    </row>
    <row r="101" spans="2:17" x14ac:dyDescent="0.25">
      <c r="B101" s="34" t="str">
        <f t="shared" ref="B101:B132" si="15">IF($D101="","",ROW()-4)</f>
        <v/>
      </c>
      <c r="C101" s="35"/>
      <c r="D101" s="17"/>
      <c r="E101" s="36" t="str">
        <f t="shared" ref="E101:E132" si="16">IFERROR(INDEX(ParcMarque,MATCH($D101,ParcImmat,0))&amp;" "&amp;INDEX(ParcModele,MATCH($D101,ParcImmat,0)),"")</f>
        <v/>
      </c>
      <c r="F101" s="17"/>
      <c r="G101" s="37"/>
      <c r="H101" s="18"/>
      <c r="I101" s="37"/>
      <c r="J101" s="37"/>
      <c r="K101" s="37"/>
      <c r="L101" s="38" t="str">
        <f t="shared" ref="L101:L132" si="17">IF($I101="","",TEXT(IFERROR(($I101-N($J101)-N($K101))/$I101,0),"0 %")&amp;"  ·  "&amp;IF(N($K101)&gt;0,"Non conforme",IF(N($J101)&gt;0,"Réserves","Conforme")))</f>
        <v/>
      </c>
      <c r="M101" s="19"/>
      <c r="N101" s="17"/>
      <c r="O101" s="17"/>
      <c r="P101" s="39" t="str">
        <f t="shared" ref="P101:P132" si="18">IF($I101="","",IFERROR(($I101-N($J101)-N($K101))/$I101,0))</f>
        <v/>
      </c>
      <c r="Q101" s="39" t="str">
        <f t="shared" ref="Q101:Q132" si="19">IF($I101="","",IF(N($K101)&gt;0,"Non conforme",IF(N($J101)&gt;0,"Réserves","Conforme")))</f>
        <v/>
      </c>
    </row>
    <row r="102" spans="2:17" x14ac:dyDescent="0.25">
      <c r="B102" s="34" t="str">
        <f t="shared" si="15"/>
        <v/>
      </c>
      <c r="C102" s="35"/>
      <c r="D102" s="17"/>
      <c r="E102" s="36" t="str">
        <f t="shared" si="16"/>
        <v/>
      </c>
      <c r="F102" s="17"/>
      <c r="G102" s="37"/>
      <c r="H102" s="18"/>
      <c r="I102" s="37"/>
      <c r="J102" s="37"/>
      <c r="K102" s="37"/>
      <c r="L102" s="38" t="str">
        <f t="shared" si="17"/>
        <v/>
      </c>
      <c r="M102" s="19"/>
      <c r="N102" s="17"/>
      <c r="O102" s="17"/>
      <c r="P102" s="39" t="str">
        <f t="shared" si="18"/>
        <v/>
      </c>
      <c r="Q102" s="39" t="str">
        <f t="shared" si="19"/>
        <v/>
      </c>
    </row>
    <row r="103" spans="2:17" x14ac:dyDescent="0.25">
      <c r="B103" s="34" t="str">
        <f t="shared" si="15"/>
        <v/>
      </c>
      <c r="C103" s="35"/>
      <c r="D103" s="17"/>
      <c r="E103" s="36" t="str">
        <f t="shared" si="16"/>
        <v/>
      </c>
      <c r="F103" s="17"/>
      <c r="G103" s="37"/>
      <c r="H103" s="18"/>
      <c r="I103" s="37"/>
      <c r="J103" s="37"/>
      <c r="K103" s="37"/>
      <c r="L103" s="38" t="str">
        <f t="shared" si="17"/>
        <v/>
      </c>
      <c r="M103" s="19"/>
      <c r="N103" s="17"/>
      <c r="O103" s="17"/>
      <c r="P103" s="39" t="str">
        <f t="shared" si="18"/>
        <v/>
      </c>
      <c r="Q103" s="39" t="str">
        <f t="shared" si="19"/>
        <v/>
      </c>
    </row>
    <row r="104" spans="2:17" x14ac:dyDescent="0.25">
      <c r="B104" s="34" t="str">
        <f t="shared" si="15"/>
        <v/>
      </c>
      <c r="C104" s="35"/>
      <c r="D104" s="17"/>
      <c r="E104" s="36" t="str">
        <f t="shared" si="16"/>
        <v/>
      </c>
      <c r="F104" s="17"/>
      <c r="G104" s="37"/>
      <c r="H104" s="18"/>
      <c r="I104" s="37"/>
      <c r="J104" s="37"/>
      <c r="K104" s="37"/>
      <c r="L104" s="38" t="str">
        <f t="shared" si="17"/>
        <v/>
      </c>
      <c r="M104" s="19"/>
      <c r="N104" s="17"/>
      <c r="O104" s="17"/>
      <c r="P104" s="39" t="str">
        <f t="shared" si="18"/>
        <v/>
      </c>
      <c r="Q104" s="39" t="str">
        <f t="shared" si="19"/>
        <v/>
      </c>
    </row>
    <row r="105" spans="2:17" x14ac:dyDescent="0.25">
      <c r="B105" s="34" t="str">
        <f t="shared" si="15"/>
        <v/>
      </c>
      <c r="C105" s="35"/>
      <c r="D105" s="17"/>
      <c r="E105" s="36" t="str">
        <f t="shared" si="16"/>
        <v/>
      </c>
      <c r="F105" s="17"/>
      <c r="G105" s="37"/>
      <c r="H105" s="18"/>
      <c r="I105" s="37"/>
      <c r="J105" s="37"/>
      <c r="K105" s="37"/>
      <c r="L105" s="38" t="str">
        <f t="shared" si="17"/>
        <v/>
      </c>
      <c r="M105" s="19"/>
      <c r="N105" s="17"/>
      <c r="O105" s="17"/>
      <c r="P105" s="39" t="str">
        <f t="shared" si="18"/>
        <v/>
      </c>
      <c r="Q105" s="39" t="str">
        <f t="shared" si="19"/>
        <v/>
      </c>
    </row>
    <row r="106" spans="2:17" x14ac:dyDescent="0.25">
      <c r="B106" s="34" t="str">
        <f t="shared" si="15"/>
        <v/>
      </c>
      <c r="C106" s="35"/>
      <c r="D106" s="17"/>
      <c r="E106" s="36" t="str">
        <f t="shared" si="16"/>
        <v/>
      </c>
      <c r="F106" s="17"/>
      <c r="G106" s="37"/>
      <c r="H106" s="18"/>
      <c r="I106" s="37"/>
      <c r="J106" s="37"/>
      <c r="K106" s="37"/>
      <c r="L106" s="38" t="str">
        <f t="shared" si="17"/>
        <v/>
      </c>
      <c r="M106" s="19"/>
      <c r="N106" s="17"/>
      <c r="O106" s="17"/>
      <c r="P106" s="39" t="str">
        <f t="shared" si="18"/>
        <v/>
      </c>
      <c r="Q106" s="39" t="str">
        <f t="shared" si="19"/>
        <v/>
      </c>
    </row>
    <row r="107" spans="2:17" x14ac:dyDescent="0.25">
      <c r="B107" s="34" t="str">
        <f t="shared" si="15"/>
        <v/>
      </c>
      <c r="C107" s="35"/>
      <c r="D107" s="17"/>
      <c r="E107" s="36" t="str">
        <f t="shared" si="16"/>
        <v/>
      </c>
      <c r="F107" s="17"/>
      <c r="G107" s="37"/>
      <c r="H107" s="18"/>
      <c r="I107" s="37"/>
      <c r="J107" s="37"/>
      <c r="K107" s="37"/>
      <c r="L107" s="38" t="str">
        <f t="shared" si="17"/>
        <v/>
      </c>
      <c r="M107" s="19"/>
      <c r="N107" s="17"/>
      <c r="O107" s="17"/>
      <c r="P107" s="39" t="str">
        <f t="shared" si="18"/>
        <v/>
      </c>
      <c r="Q107" s="39" t="str">
        <f t="shared" si="19"/>
        <v/>
      </c>
    </row>
    <row r="108" spans="2:17" x14ac:dyDescent="0.25">
      <c r="B108" s="34" t="str">
        <f t="shared" si="15"/>
        <v/>
      </c>
      <c r="C108" s="35"/>
      <c r="D108" s="17"/>
      <c r="E108" s="36" t="str">
        <f t="shared" si="16"/>
        <v/>
      </c>
      <c r="F108" s="17"/>
      <c r="G108" s="37"/>
      <c r="H108" s="18"/>
      <c r="I108" s="37"/>
      <c r="J108" s="37"/>
      <c r="K108" s="37"/>
      <c r="L108" s="38" t="str">
        <f t="shared" si="17"/>
        <v/>
      </c>
      <c r="M108" s="19"/>
      <c r="N108" s="17"/>
      <c r="O108" s="17"/>
      <c r="P108" s="39" t="str">
        <f t="shared" si="18"/>
        <v/>
      </c>
      <c r="Q108" s="39" t="str">
        <f t="shared" si="19"/>
        <v/>
      </c>
    </row>
    <row r="109" spans="2:17" x14ac:dyDescent="0.25">
      <c r="B109" s="34" t="str">
        <f t="shared" si="15"/>
        <v/>
      </c>
      <c r="C109" s="35"/>
      <c r="D109" s="17"/>
      <c r="E109" s="36" t="str">
        <f t="shared" si="16"/>
        <v/>
      </c>
      <c r="F109" s="17"/>
      <c r="G109" s="37"/>
      <c r="H109" s="18"/>
      <c r="I109" s="37"/>
      <c r="J109" s="37"/>
      <c r="K109" s="37"/>
      <c r="L109" s="38" t="str">
        <f t="shared" si="17"/>
        <v/>
      </c>
      <c r="M109" s="19"/>
      <c r="N109" s="17"/>
      <c r="O109" s="17"/>
      <c r="P109" s="39" t="str">
        <f t="shared" si="18"/>
        <v/>
      </c>
      <c r="Q109" s="39" t="str">
        <f t="shared" si="19"/>
        <v/>
      </c>
    </row>
    <row r="110" spans="2:17" x14ac:dyDescent="0.25">
      <c r="B110" s="34" t="str">
        <f t="shared" si="15"/>
        <v/>
      </c>
      <c r="C110" s="35"/>
      <c r="D110" s="17"/>
      <c r="E110" s="36" t="str">
        <f t="shared" si="16"/>
        <v/>
      </c>
      <c r="F110" s="17"/>
      <c r="G110" s="37"/>
      <c r="H110" s="18"/>
      <c r="I110" s="37"/>
      <c r="J110" s="37"/>
      <c r="K110" s="37"/>
      <c r="L110" s="38" t="str">
        <f t="shared" si="17"/>
        <v/>
      </c>
      <c r="M110" s="19"/>
      <c r="N110" s="17"/>
      <c r="O110" s="17"/>
      <c r="P110" s="39" t="str">
        <f t="shared" si="18"/>
        <v/>
      </c>
      <c r="Q110" s="39" t="str">
        <f t="shared" si="19"/>
        <v/>
      </c>
    </row>
    <row r="111" spans="2:17" x14ac:dyDescent="0.25">
      <c r="B111" s="34" t="str">
        <f t="shared" si="15"/>
        <v/>
      </c>
      <c r="C111" s="35"/>
      <c r="D111" s="17"/>
      <c r="E111" s="36" t="str">
        <f t="shared" si="16"/>
        <v/>
      </c>
      <c r="F111" s="17"/>
      <c r="G111" s="37"/>
      <c r="H111" s="18"/>
      <c r="I111" s="37"/>
      <c r="J111" s="37"/>
      <c r="K111" s="37"/>
      <c r="L111" s="38" t="str">
        <f t="shared" si="17"/>
        <v/>
      </c>
      <c r="M111" s="19"/>
      <c r="N111" s="17"/>
      <c r="O111" s="17"/>
      <c r="P111" s="39" t="str">
        <f t="shared" si="18"/>
        <v/>
      </c>
      <c r="Q111" s="39" t="str">
        <f t="shared" si="19"/>
        <v/>
      </c>
    </row>
    <row r="112" spans="2:17" x14ac:dyDescent="0.25">
      <c r="B112" s="34" t="str">
        <f t="shared" si="15"/>
        <v/>
      </c>
      <c r="C112" s="35"/>
      <c r="D112" s="17"/>
      <c r="E112" s="36" t="str">
        <f t="shared" si="16"/>
        <v/>
      </c>
      <c r="F112" s="17"/>
      <c r="G112" s="37"/>
      <c r="H112" s="18"/>
      <c r="I112" s="37"/>
      <c r="J112" s="37"/>
      <c r="K112" s="37"/>
      <c r="L112" s="38" t="str">
        <f t="shared" si="17"/>
        <v/>
      </c>
      <c r="M112" s="19"/>
      <c r="N112" s="17"/>
      <c r="O112" s="17"/>
      <c r="P112" s="39" t="str">
        <f t="shared" si="18"/>
        <v/>
      </c>
      <c r="Q112" s="39" t="str">
        <f t="shared" si="19"/>
        <v/>
      </c>
    </row>
    <row r="113" spans="2:17" x14ac:dyDescent="0.25">
      <c r="B113" s="34" t="str">
        <f t="shared" si="15"/>
        <v/>
      </c>
      <c r="C113" s="35"/>
      <c r="D113" s="17"/>
      <c r="E113" s="36" t="str">
        <f t="shared" si="16"/>
        <v/>
      </c>
      <c r="F113" s="17"/>
      <c r="G113" s="37"/>
      <c r="H113" s="18"/>
      <c r="I113" s="37"/>
      <c r="J113" s="37"/>
      <c r="K113" s="37"/>
      <c r="L113" s="38" t="str">
        <f t="shared" si="17"/>
        <v/>
      </c>
      <c r="M113" s="19"/>
      <c r="N113" s="17"/>
      <c r="O113" s="17"/>
      <c r="P113" s="39" t="str">
        <f t="shared" si="18"/>
        <v/>
      </c>
      <c r="Q113" s="39" t="str">
        <f t="shared" si="19"/>
        <v/>
      </c>
    </row>
    <row r="114" spans="2:17" x14ac:dyDescent="0.25">
      <c r="B114" s="34" t="str">
        <f t="shared" si="15"/>
        <v/>
      </c>
      <c r="C114" s="35"/>
      <c r="D114" s="17"/>
      <c r="E114" s="36" t="str">
        <f t="shared" si="16"/>
        <v/>
      </c>
      <c r="F114" s="17"/>
      <c r="G114" s="37"/>
      <c r="H114" s="18"/>
      <c r="I114" s="37"/>
      <c r="J114" s="37"/>
      <c r="K114" s="37"/>
      <c r="L114" s="38" t="str">
        <f t="shared" si="17"/>
        <v/>
      </c>
      <c r="M114" s="19"/>
      <c r="N114" s="17"/>
      <c r="O114" s="17"/>
      <c r="P114" s="39" t="str">
        <f t="shared" si="18"/>
        <v/>
      </c>
      <c r="Q114" s="39" t="str">
        <f t="shared" si="19"/>
        <v/>
      </c>
    </row>
    <row r="115" spans="2:17" x14ac:dyDescent="0.25">
      <c r="B115" s="34" t="str">
        <f t="shared" si="15"/>
        <v/>
      </c>
      <c r="C115" s="35"/>
      <c r="D115" s="17"/>
      <c r="E115" s="36" t="str">
        <f t="shared" si="16"/>
        <v/>
      </c>
      <c r="F115" s="17"/>
      <c r="G115" s="37"/>
      <c r="H115" s="18"/>
      <c r="I115" s="37"/>
      <c r="J115" s="37"/>
      <c r="K115" s="37"/>
      <c r="L115" s="38" t="str">
        <f t="shared" si="17"/>
        <v/>
      </c>
      <c r="M115" s="19"/>
      <c r="N115" s="17"/>
      <c r="O115" s="17"/>
      <c r="P115" s="39" t="str">
        <f t="shared" si="18"/>
        <v/>
      </c>
      <c r="Q115" s="39" t="str">
        <f t="shared" si="19"/>
        <v/>
      </c>
    </row>
    <row r="116" spans="2:17" x14ac:dyDescent="0.25">
      <c r="B116" s="34" t="str">
        <f t="shared" si="15"/>
        <v/>
      </c>
      <c r="C116" s="35"/>
      <c r="D116" s="17"/>
      <c r="E116" s="36" t="str">
        <f t="shared" si="16"/>
        <v/>
      </c>
      <c r="F116" s="17"/>
      <c r="G116" s="37"/>
      <c r="H116" s="18"/>
      <c r="I116" s="37"/>
      <c r="J116" s="37"/>
      <c r="K116" s="37"/>
      <c r="L116" s="38" t="str">
        <f t="shared" si="17"/>
        <v/>
      </c>
      <c r="M116" s="19"/>
      <c r="N116" s="17"/>
      <c r="O116" s="17"/>
      <c r="P116" s="39" t="str">
        <f t="shared" si="18"/>
        <v/>
      </c>
      <c r="Q116" s="39" t="str">
        <f t="shared" si="19"/>
        <v/>
      </c>
    </row>
    <row r="117" spans="2:17" x14ac:dyDescent="0.25">
      <c r="B117" s="34" t="str">
        <f t="shared" si="15"/>
        <v/>
      </c>
      <c r="C117" s="35"/>
      <c r="D117" s="17"/>
      <c r="E117" s="36" t="str">
        <f t="shared" si="16"/>
        <v/>
      </c>
      <c r="F117" s="17"/>
      <c r="G117" s="37"/>
      <c r="H117" s="18"/>
      <c r="I117" s="37"/>
      <c r="J117" s="37"/>
      <c r="K117" s="37"/>
      <c r="L117" s="38" t="str">
        <f t="shared" si="17"/>
        <v/>
      </c>
      <c r="M117" s="19"/>
      <c r="N117" s="17"/>
      <c r="O117" s="17"/>
      <c r="P117" s="39" t="str">
        <f t="shared" si="18"/>
        <v/>
      </c>
      <c r="Q117" s="39" t="str">
        <f t="shared" si="19"/>
        <v/>
      </c>
    </row>
    <row r="118" spans="2:17" x14ac:dyDescent="0.25">
      <c r="B118" s="34" t="str">
        <f t="shared" si="15"/>
        <v/>
      </c>
      <c r="C118" s="35"/>
      <c r="D118" s="17"/>
      <c r="E118" s="36" t="str">
        <f t="shared" si="16"/>
        <v/>
      </c>
      <c r="F118" s="17"/>
      <c r="G118" s="37"/>
      <c r="H118" s="18"/>
      <c r="I118" s="37"/>
      <c r="J118" s="37"/>
      <c r="K118" s="37"/>
      <c r="L118" s="38" t="str">
        <f t="shared" si="17"/>
        <v/>
      </c>
      <c r="M118" s="19"/>
      <c r="N118" s="17"/>
      <c r="O118" s="17"/>
      <c r="P118" s="39" t="str">
        <f t="shared" si="18"/>
        <v/>
      </c>
      <c r="Q118" s="39" t="str">
        <f t="shared" si="19"/>
        <v/>
      </c>
    </row>
    <row r="119" spans="2:17" x14ac:dyDescent="0.25">
      <c r="B119" s="34" t="str">
        <f t="shared" si="15"/>
        <v/>
      </c>
      <c r="C119" s="35"/>
      <c r="D119" s="17"/>
      <c r="E119" s="36" t="str">
        <f t="shared" si="16"/>
        <v/>
      </c>
      <c r="F119" s="17"/>
      <c r="G119" s="37"/>
      <c r="H119" s="18"/>
      <c r="I119" s="37"/>
      <c r="J119" s="37"/>
      <c r="K119" s="37"/>
      <c r="L119" s="38" t="str">
        <f t="shared" si="17"/>
        <v/>
      </c>
      <c r="M119" s="19"/>
      <c r="N119" s="17"/>
      <c r="O119" s="17"/>
      <c r="P119" s="39" t="str">
        <f t="shared" si="18"/>
        <v/>
      </c>
      <c r="Q119" s="39" t="str">
        <f t="shared" si="19"/>
        <v/>
      </c>
    </row>
    <row r="120" spans="2:17" x14ac:dyDescent="0.25">
      <c r="B120" s="34" t="str">
        <f t="shared" si="15"/>
        <v/>
      </c>
      <c r="C120" s="35"/>
      <c r="D120" s="17"/>
      <c r="E120" s="36" t="str">
        <f t="shared" si="16"/>
        <v/>
      </c>
      <c r="F120" s="17"/>
      <c r="G120" s="37"/>
      <c r="H120" s="18"/>
      <c r="I120" s="37"/>
      <c r="J120" s="37"/>
      <c r="K120" s="37"/>
      <c r="L120" s="38" t="str">
        <f t="shared" si="17"/>
        <v/>
      </c>
      <c r="M120" s="19"/>
      <c r="N120" s="17"/>
      <c r="O120" s="17"/>
      <c r="P120" s="39" t="str">
        <f t="shared" si="18"/>
        <v/>
      </c>
      <c r="Q120" s="39" t="str">
        <f t="shared" si="19"/>
        <v/>
      </c>
    </row>
    <row r="121" spans="2:17" x14ac:dyDescent="0.25">
      <c r="B121" s="34" t="str">
        <f t="shared" si="15"/>
        <v/>
      </c>
      <c r="C121" s="35"/>
      <c r="D121" s="17"/>
      <c r="E121" s="36" t="str">
        <f t="shared" si="16"/>
        <v/>
      </c>
      <c r="F121" s="17"/>
      <c r="G121" s="37"/>
      <c r="H121" s="18"/>
      <c r="I121" s="37"/>
      <c r="J121" s="37"/>
      <c r="K121" s="37"/>
      <c r="L121" s="38" t="str">
        <f t="shared" si="17"/>
        <v/>
      </c>
      <c r="M121" s="19"/>
      <c r="N121" s="17"/>
      <c r="O121" s="17"/>
      <c r="P121" s="39" t="str">
        <f t="shared" si="18"/>
        <v/>
      </c>
      <c r="Q121" s="39" t="str">
        <f t="shared" si="19"/>
        <v/>
      </c>
    </row>
    <row r="122" spans="2:17" x14ac:dyDescent="0.25">
      <c r="B122" s="34" t="str">
        <f t="shared" si="15"/>
        <v/>
      </c>
      <c r="C122" s="35"/>
      <c r="D122" s="17"/>
      <c r="E122" s="36" t="str">
        <f t="shared" si="16"/>
        <v/>
      </c>
      <c r="F122" s="17"/>
      <c r="G122" s="37"/>
      <c r="H122" s="18"/>
      <c r="I122" s="37"/>
      <c r="J122" s="37"/>
      <c r="K122" s="37"/>
      <c r="L122" s="38" t="str">
        <f t="shared" si="17"/>
        <v/>
      </c>
      <c r="M122" s="19"/>
      <c r="N122" s="17"/>
      <c r="O122" s="17"/>
      <c r="P122" s="39" t="str">
        <f t="shared" si="18"/>
        <v/>
      </c>
      <c r="Q122" s="39" t="str">
        <f t="shared" si="19"/>
        <v/>
      </c>
    </row>
    <row r="123" spans="2:17" x14ac:dyDescent="0.25">
      <c r="B123" s="34" t="str">
        <f t="shared" si="15"/>
        <v/>
      </c>
      <c r="C123" s="35"/>
      <c r="D123" s="17"/>
      <c r="E123" s="36" t="str">
        <f t="shared" si="16"/>
        <v/>
      </c>
      <c r="F123" s="17"/>
      <c r="G123" s="37"/>
      <c r="H123" s="18"/>
      <c r="I123" s="37"/>
      <c r="J123" s="37"/>
      <c r="K123" s="37"/>
      <c r="L123" s="38" t="str">
        <f t="shared" si="17"/>
        <v/>
      </c>
      <c r="M123" s="19"/>
      <c r="N123" s="17"/>
      <c r="O123" s="17"/>
      <c r="P123" s="39" t="str">
        <f t="shared" si="18"/>
        <v/>
      </c>
      <c r="Q123" s="39" t="str">
        <f t="shared" si="19"/>
        <v/>
      </c>
    </row>
    <row r="124" spans="2:17" x14ac:dyDescent="0.25">
      <c r="B124" s="34" t="str">
        <f t="shared" si="15"/>
        <v/>
      </c>
      <c r="C124" s="35"/>
      <c r="D124" s="17"/>
      <c r="E124" s="36" t="str">
        <f t="shared" si="16"/>
        <v/>
      </c>
      <c r="F124" s="17"/>
      <c r="G124" s="37"/>
      <c r="H124" s="18"/>
      <c r="I124" s="37"/>
      <c r="J124" s="37"/>
      <c r="K124" s="37"/>
      <c r="L124" s="38" t="str">
        <f t="shared" si="17"/>
        <v/>
      </c>
      <c r="M124" s="19"/>
      <c r="N124" s="17"/>
      <c r="O124" s="17"/>
      <c r="P124" s="39" t="str">
        <f t="shared" si="18"/>
        <v/>
      </c>
      <c r="Q124" s="39" t="str">
        <f t="shared" si="19"/>
        <v/>
      </c>
    </row>
    <row r="125" spans="2:17" x14ac:dyDescent="0.25">
      <c r="B125" s="34" t="str">
        <f t="shared" si="15"/>
        <v/>
      </c>
      <c r="C125" s="35"/>
      <c r="D125" s="17"/>
      <c r="E125" s="36" t="str">
        <f t="shared" si="16"/>
        <v/>
      </c>
      <c r="F125" s="17"/>
      <c r="G125" s="37"/>
      <c r="H125" s="18"/>
      <c r="I125" s="37"/>
      <c r="J125" s="37"/>
      <c r="K125" s="37"/>
      <c r="L125" s="38" t="str">
        <f t="shared" si="17"/>
        <v/>
      </c>
      <c r="M125" s="19"/>
      <c r="N125" s="17"/>
      <c r="O125" s="17"/>
      <c r="P125" s="39" t="str">
        <f t="shared" si="18"/>
        <v/>
      </c>
      <c r="Q125" s="39" t="str">
        <f t="shared" si="19"/>
        <v/>
      </c>
    </row>
    <row r="126" spans="2:17" x14ac:dyDescent="0.25">
      <c r="B126" s="34" t="str">
        <f t="shared" si="15"/>
        <v/>
      </c>
      <c r="C126" s="35"/>
      <c r="D126" s="17"/>
      <c r="E126" s="36" t="str">
        <f t="shared" si="16"/>
        <v/>
      </c>
      <c r="F126" s="17"/>
      <c r="G126" s="37"/>
      <c r="H126" s="18"/>
      <c r="I126" s="37"/>
      <c r="J126" s="37"/>
      <c r="K126" s="37"/>
      <c r="L126" s="38" t="str">
        <f t="shared" si="17"/>
        <v/>
      </c>
      <c r="M126" s="19"/>
      <c r="N126" s="17"/>
      <c r="O126" s="17"/>
      <c r="P126" s="39" t="str">
        <f t="shared" si="18"/>
        <v/>
      </c>
      <c r="Q126" s="39" t="str">
        <f t="shared" si="19"/>
        <v/>
      </c>
    </row>
    <row r="127" spans="2:17" x14ac:dyDescent="0.25">
      <c r="B127" s="34" t="str">
        <f t="shared" si="15"/>
        <v/>
      </c>
      <c r="C127" s="35"/>
      <c r="D127" s="17"/>
      <c r="E127" s="36" t="str">
        <f t="shared" si="16"/>
        <v/>
      </c>
      <c r="F127" s="17"/>
      <c r="G127" s="37"/>
      <c r="H127" s="18"/>
      <c r="I127" s="37"/>
      <c r="J127" s="37"/>
      <c r="K127" s="37"/>
      <c r="L127" s="38" t="str">
        <f t="shared" si="17"/>
        <v/>
      </c>
      <c r="M127" s="19"/>
      <c r="N127" s="17"/>
      <c r="O127" s="17"/>
      <c r="P127" s="39" t="str">
        <f t="shared" si="18"/>
        <v/>
      </c>
      <c r="Q127" s="39" t="str">
        <f t="shared" si="19"/>
        <v/>
      </c>
    </row>
    <row r="128" spans="2:17" x14ac:dyDescent="0.25">
      <c r="B128" s="34" t="str">
        <f t="shared" si="15"/>
        <v/>
      </c>
      <c r="C128" s="35"/>
      <c r="D128" s="17"/>
      <c r="E128" s="36" t="str">
        <f t="shared" si="16"/>
        <v/>
      </c>
      <c r="F128" s="17"/>
      <c r="G128" s="37"/>
      <c r="H128" s="18"/>
      <c r="I128" s="37"/>
      <c r="J128" s="37"/>
      <c r="K128" s="37"/>
      <c r="L128" s="38" t="str">
        <f t="shared" si="17"/>
        <v/>
      </c>
      <c r="M128" s="19"/>
      <c r="N128" s="17"/>
      <c r="O128" s="17"/>
      <c r="P128" s="39" t="str">
        <f t="shared" si="18"/>
        <v/>
      </c>
      <c r="Q128" s="39" t="str">
        <f t="shared" si="19"/>
        <v/>
      </c>
    </row>
    <row r="129" spans="2:17" x14ac:dyDescent="0.25">
      <c r="B129" s="34" t="str">
        <f t="shared" si="15"/>
        <v/>
      </c>
      <c r="C129" s="35"/>
      <c r="D129" s="17"/>
      <c r="E129" s="36" t="str">
        <f t="shared" si="16"/>
        <v/>
      </c>
      <c r="F129" s="17"/>
      <c r="G129" s="37"/>
      <c r="H129" s="18"/>
      <c r="I129" s="37"/>
      <c r="J129" s="37"/>
      <c r="K129" s="37"/>
      <c r="L129" s="38" t="str">
        <f t="shared" si="17"/>
        <v/>
      </c>
      <c r="M129" s="19"/>
      <c r="N129" s="17"/>
      <c r="O129" s="17"/>
      <c r="P129" s="39" t="str">
        <f t="shared" si="18"/>
        <v/>
      </c>
      <c r="Q129" s="39" t="str">
        <f t="shared" si="19"/>
        <v/>
      </c>
    </row>
    <row r="130" spans="2:17" x14ac:dyDescent="0.25">
      <c r="B130" s="34" t="str">
        <f t="shared" si="15"/>
        <v/>
      </c>
      <c r="C130" s="35"/>
      <c r="D130" s="17"/>
      <c r="E130" s="36" t="str">
        <f t="shared" si="16"/>
        <v/>
      </c>
      <c r="F130" s="17"/>
      <c r="G130" s="37"/>
      <c r="H130" s="18"/>
      <c r="I130" s="37"/>
      <c r="J130" s="37"/>
      <c r="K130" s="37"/>
      <c r="L130" s="38" t="str">
        <f t="shared" si="17"/>
        <v/>
      </c>
      <c r="M130" s="19"/>
      <c r="N130" s="17"/>
      <c r="O130" s="17"/>
      <c r="P130" s="39" t="str">
        <f t="shared" si="18"/>
        <v/>
      </c>
      <c r="Q130" s="39" t="str">
        <f t="shared" si="19"/>
        <v/>
      </c>
    </row>
    <row r="131" spans="2:17" x14ac:dyDescent="0.25">
      <c r="B131" s="34" t="str">
        <f t="shared" si="15"/>
        <v/>
      </c>
      <c r="C131" s="35"/>
      <c r="D131" s="17"/>
      <c r="E131" s="36" t="str">
        <f t="shared" si="16"/>
        <v/>
      </c>
      <c r="F131" s="17"/>
      <c r="G131" s="37"/>
      <c r="H131" s="18"/>
      <c r="I131" s="37"/>
      <c r="J131" s="37"/>
      <c r="K131" s="37"/>
      <c r="L131" s="38" t="str">
        <f t="shared" si="17"/>
        <v/>
      </c>
      <c r="M131" s="19"/>
      <c r="N131" s="17"/>
      <c r="O131" s="17"/>
      <c r="P131" s="39" t="str">
        <f t="shared" si="18"/>
        <v/>
      </c>
      <c r="Q131" s="39" t="str">
        <f t="shared" si="19"/>
        <v/>
      </c>
    </row>
    <row r="132" spans="2:17" x14ac:dyDescent="0.25">
      <c r="B132" s="34" t="str">
        <f t="shared" si="15"/>
        <v/>
      </c>
      <c r="C132" s="35"/>
      <c r="D132" s="17"/>
      <c r="E132" s="36" t="str">
        <f t="shared" si="16"/>
        <v/>
      </c>
      <c r="F132" s="17"/>
      <c r="G132" s="37"/>
      <c r="H132" s="18"/>
      <c r="I132" s="37"/>
      <c r="J132" s="37"/>
      <c r="K132" s="37"/>
      <c r="L132" s="38" t="str">
        <f t="shared" si="17"/>
        <v/>
      </c>
      <c r="M132" s="19"/>
      <c r="N132" s="17"/>
      <c r="O132" s="17"/>
      <c r="P132" s="39" t="str">
        <f t="shared" si="18"/>
        <v/>
      </c>
      <c r="Q132" s="39" t="str">
        <f t="shared" si="19"/>
        <v/>
      </c>
    </row>
    <row r="133" spans="2:17" x14ac:dyDescent="0.25">
      <c r="B133" s="34" t="str">
        <f t="shared" ref="B133:B164" si="20">IF($D133="","",ROW()-4)</f>
        <v/>
      </c>
      <c r="C133" s="35"/>
      <c r="D133" s="17"/>
      <c r="E133" s="36" t="str">
        <f t="shared" ref="E133:E164" si="21">IFERROR(INDEX(ParcMarque,MATCH($D133,ParcImmat,0))&amp;" "&amp;INDEX(ParcModele,MATCH($D133,ParcImmat,0)),"")</f>
        <v/>
      </c>
      <c r="F133" s="17"/>
      <c r="G133" s="37"/>
      <c r="H133" s="18"/>
      <c r="I133" s="37"/>
      <c r="J133" s="37"/>
      <c r="K133" s="37"/>
      <c r="L133" s="38" t="str">
        <f t="shared" ref="L133:L164" si="22">IF($I133="","",TEXT(IFERROR(($I133-N($J133)-N($K133))/$I133,0),"0 %")&amp;"  ·  "&amp;IF(N($K133)&gt;0,"Non conforme",IF(N($J133)&gt;0,"Réserves","Conforme")))</f>
        <v/>
      </c>
      <c r="M133" s="19"/>
      <c r="N133" s="17"/>
      <c r="O133" s="17"/>
      <c r="P133" s="39" t="str">
        <f t="shared" ref="P133:P164" si="23">IF($I133="","",IFERROR(($I133-N($J133)-N($K133))/$I133,0))</f>
        <v/>
      </c>
      <c r="Q133" s="39" t="str">
        <f t="shared" ref="Q133:Q164" si="24">IF($I133="","",IF(N($K133)&gt;0,"Non conforme",IF(N($J133)&gt;0,"Réserves","Conforme")))</f>
        <v/>
      </c>
    </row>
    <row r="134" spans="2:17" x14ac:dyDescent="0.25">
      <c r="B134" s="34" t="str">
        <f t="shared" si="20"/>
        <v/>
      </c>
      <c r="C134" s="35"/>
      <c r="D134" s="17"/>
      <c r="E134" s="36" t="str">
        <f t="shared" si="21"/>
        <v/>
      </c>
      <c r="F134" s="17"/>
      <c r="G134" s="37"/>
      <c r="H134" s="18"/>
      <c r="I134" s="37"/>
      <c r="J134" s="37"/>
      <c r="K134" s="37"/>
      <c r="L134" s="38" t="str">
        <f t="shared" si="22"/>
        <v/>
      </c>
      <c r="M134" s="19"/>
      <c r="N134" s="17"/>
      <c r="O134" s="17"/>
      <c r="P134" s="39" t="str">
        <f t="shared" si="23"/>
        <v/>
      </c>
      <c r="Q134" s="39" t="str">
        <f t="shared" si="24"/>
        <v/>
      </c>
    </row>
    <row r="135" spans="2:17" x14ac:dyDescent="0.25">
      <c r="B135" s="34" t="str">
        <f t="shared" si="20"/>
        <v/>
      </c>
      <c r="C135" s="35"/>
      <c r="D135" s="17"/>
      <c r="E135" s="36" t="str">
        <f t="shared" si="21"/>
        <v/>
      </c>
      <c r="F135" s="17"/>
      <c r="G135" s="37"/>
      <c r="H135" s="18"/>
      <c r="I135" s="37"/>
      <c r="J135" s="37"/>
      <c r="K135" s="37"/>
      <c r="L135" s="38" t="str">
        <f t="shared" si="22"/>
        <v/>
      </c>
      <c r="M135" s="19"/>
      <c r="N135" s="17"/>
      <c r="O135" s="17"/>
      <c r="P135" s="39" t="str">
        <f t="shared" si="23"/>
        <v/>
      </c>
      <c r="Q135" s="39" t="str">
        <f t="shared" si="24"/>
        <v/>
      </c>
    </row>
    <row r="136" spans="2:17" x14ac:dyDescent="0.25">
      <c r="B136" s="34" t="str">
        <f t="shared" si="20"/>
        <v/>
      </c>
      <c r="C136" s="35"/>
      <c r="D136" s="17"/>
      <c r="E136" s="36" t="str">
        <f t="shared" si="21"/>
        <v/>
      </c>
      <c r="F136" s="17"/>
      <c r="G136" s="37"/>
      <c r="H136" s="18"/>
      <c r="I136" s="37"/>
      <c r="J136" s="37"/>
      <c r="K136" s="37"/>
      <c r="L136" s="38" t="str">
        <f t="shared" si="22"/>
        <v/>
      </c>
      <c r="M136" s="19"/>
      <c r="N136" s="17"/>
      <c r="O136" s="17"/>
      <c r="P136" s="39" t="str">
        <f t="shared" si="23"/>
        <v/>
      </c>
      <c r="Q136" s="39" t="str">
        <f t="shared" si="24"/>
        <v/>
      </c>
    </row>
    <row r="137" spans="2:17" x14ac:dyDescent="0.25">
      <c r="B137" s="34" t="str">
        <f t="shared" si="20"/>
        <v/>
      </c>
      <c r="C137" s="35"/>
      <c r="D137" s="17"/>
      <c r="E137" s="36" t="str">
        <f t="shared" si="21"/>
        <v/>
      </c>
      <c r="F137" s="17"/>
      <c r="G137" s="37"/>
      <c r="H137" s="18"/>
      <c r="I137" s="37"/>
      <c r="J137" s="37"/>
      <c r="K137" s="37"/>
      <c r="L137" s="38" t="str">
        <f t="shared" si="22"/>
        <v/>
      </c>
      <c r="M137" s="19"/>
      <c r="N137" s="17"/>
      <c r="O137" s="17"/>
      <c r="P137" s="39" t="str">
        <f t="shared" si="23"/>
        <v/>
      </c>
      <c r="Q137" s="39" t="str">
        <f t="shared" si="24"/>
        <v/>
      </c>
    </row>
    <row r="138" spans="2:17" x14ac:dyDescent="0.25">
      <c r="B138" s="34" t="str">
        <f t="shared" si="20"/>
        <v/>
      </c>
      <c r="C138" s="35"/>
      <c r="D138" s="17"/>
      <c r="E138" s="36" t="str">
        <f t="shared" si="21"/>
        <v/>
      </c>
      <c r="F138" s="17"/>
      <c r="G138" s="37"/>
      <c r="H138" s="18"/>
      <c r="I138" s="37"/>
      <c r="J138" s="37"/>
      <c r="K138" s="37"/>
      <c r="L138" s="38" t="str">
        <f t="shared" si="22"/>
        <v/>
      </c>
      <c r="M138" s="19"/>
      <c r="N138" s="17"/>
      <c r="O138" s="17"/>
      <c r="P138" s="39" t="str">
        <f t="shared" si="23"/>
        <v/>
      </c>
      <c r="Q138" s="39" t="str">
        <f t="shared" si="24"/>
        <v/>
      </c>
    </row>
    <row r="139" spans="2:17" x14ac:dyDescent="0.25">
      <c r="B139" s="34" t="str">
        <f t="shared" si="20"/>
        <v/>
      </c>
      <c r="C139" s="35"/>
      <c r="D139" s="17"/>
      <c r="E139" s="36" t="str">
        <f t="shared" si="21"/>
        <v/>
      </c>
      <c r="F139" s="17"/>
      <c r="G139" s="37"/>
      <c r="H139" s="18"/>
      <c r="I139" s="37"/>
      <c r="J139" s="37"/>
      <c r="K139" s="37"/>
      <c r="L139" s="38" t="str">
        <f t="shared" si="22"/>
        <v/>
      </c>
      <c r="M139" s="19"/>
      <c r="N139" s="17"/>
      <c r="O139" s="17"/>
      <c r="P139" s="39" t="str">
        <f t="shared" si="23"/>
        <v/>
      </c>
      <c r="Q139" s="39" t="str">
        <f t="shared" si="24"/>
        <v/>
      </c>
    </row>
    <row r="140" spans="2:17" x14ac:dyDescent="0.25">
      <c r="B140" s="34" t="str">
        <f t="shared" si="20"/>
        <v/>
      </c>
      <c r="C140" s="35"/>
      <c r="D140" s="17"/>
      <c r="E140" s="36" t="str">
        <f t="shared" si="21"/>
        <v/>
      </c>
      <c r="F140" s="17"/>
      <c r="G140" s="37"/>
      <c r="H140" s="18"/>
      <c r="I140" s="37"/>
      <c r="J140" s="37"/>
      <c r="K140" s="37"/>
      <c r="L140" s="38" t="str">
        <f t="shared" si="22"/>
        <v/>
      </c>
      <c r="M140" s="19"/>
      <c r="N140" s="17"/>
      <c r="O140" s="17"/>
      <c r="P140" s="39" t="str">
        <f t="shared" si="23"/>
        <v/>
      </c>
      <c r="Q140" s="39" t="str">
        <f t="shared" si="24"/>
        <v/>
      </c>
    </row>
    <row r="141" spans="2:17" x14ac:dyDescent="0.25">
      <c r="B141" s="34" t="str">
        <f t="shared" si="20"/>
        <v/>
      </c>
      <c r="C141" s="35"/>
      <c r="D141" s="17"/>
      <c r="E141" s="36" t="str">
        <f t="shared" si="21"/>
        <v/>
      </c>
      <c r="F141" s="17"/>
      <c r="G141" s="37"/>
      <c r="H141" s="18"/>
      <c r="I141" s="37"/>
      <c r="J141" s="37"/>
      <c r="K141" s="37"/>
      <c r="L141" s="38" t="str">
        <f t="shared" si="22"/>
        <v/>
      </c>
      <c r="M141" s="19"/>
      <c r="N141" s="17"/>
      <c r="O141" s="17"/>
      <c r="P141" s="39" t="str">
        <f t="shared" si="23"/>
        <v/>
      </c>
      <c r="Q141" s="39" t="str">
        <f t="shared" si="24"/>
        <v/>
      </c>
    </row>
    <row r="142" spans="2:17" x14ac:dyDescent="0.25">
      <c r="B142" s="34" t="str">
        <f t="shared" si="20"/>
        <v/>
      </c>
      <c r="C142" s="35"/>
      <c r="D142" s="17"/>
      <c r="E142" s="36" t="str">
        <f t="shared" si="21"/>
        <v/>
      </c>
      <c r="F142" s="17"/>
      <c r="G142" s="37"/>
      <c r="H142" s="18"/>
      <c r="I142" s="37"/>
      <c r="J142" s="37"/>
      <c r="K142" s="37"/>
      <c r="L142" s="38" t="str">
        <f t="shared" si="22"/>
        <v/>
      </c>
      <c r="M142" s="19"/>
      <c r="N142" s="17"/>
      <c r="O142" s="17"/>
      <c r="P142" s="39" t="str">
        <f t="shared" si="23"/>
        <v/>
      </c>
      <c r="Q142" s="39" t="str">
        <f t="shared" si="24"/>
        <v/>
      </c>
    </row>
    <row r="143" spans="2:17" x14ac:dyDescent="0.25">
      <c r="B143" s="34" t="str">
        <f t="shared" si="20"/>
        <v/>
      </c>
      <c r="C143" s="35"/>
      <c r="D143" s="17"/>
      <c r="E143" s="36" t="str">
        <f t="shared" si="21"/>
        <v/>
      </c>
      <c r="F143" s="17"/>
      <c r="G143" s="37"/>
      <c r="H143" s="18"/>
      <c r="I143" s="37"/>
      <c r="J143" s="37"/>
      <c r="K143" s="37"/>
      <c r="L143" s="38" t="str">
        <f t="shared" si="22"/>
        <v/>
      </c>
      <c r="M143" s="19"/>
      <c r="N143" s="17"/>
      <c r="O143" s="17"/>
      <c r="P143" s="39" t="str">
        <f t="shared" si="23"/>
        <v/>
      </c>
      <c r="Q143" s="39" t="str">
        <f t="shared" si="24"/>
        <v/>
      </c>
    </row>
    <row r="144" spans="2:17" x14ac:dyDescent="0.25">
      <c r="B144" s="34" t="str">
        <f t="shared" si="20"/>
        <v/>
      </c>
      <c r="C144" s="35"/>
      <c r="D144" s="17"/>
      <c r="E144" s="36" t="str">
        <f t="shared" si="21"/>
        <v/>
      </c>
      <c r="F144" s="17"/>
      <c r="G144" s="37"/>
      <c r="H144" s="18"/>
      <c r="I144" s="37"/>
      <c r="J144" s="37"/>
      <c r="K144" s="37"/>
      <c r="L144" s="38" t="str">
        <f t="shared" si="22"/>
        <v/>
      </c>
      <c r="M144" s="19"/>
      <c r="N144" s="17"/>
      <c r="O144" s="17"/>
      <c r="P144" s="39" t="str">
        <f t="shared" si="23"/>
        <v/>
      </c>
      <c r="Q144" s="39" t="str">
        <f t="shared" si="24"/>
        <v/>
      </c>
    </row>
    <row r="145" spans="2:17" x14ac:dyDescent="0.25">
      <c r="B145" s="34" t="str">
        <f t="shared" si="20"/>
        <v/>
      </c>
      <c r="C145" s="35"/>
      <c r="D145" s="17"/>
      <c r="E145" s="36" t="str">
        <f t="shared" si="21"/>
        <v/>
      </c>
      <c r="F145" s="17"/>
      <c r="G145" s="37"/>
      <c r="H145" s="18"/>
      <c r="I145" s="37"/>
      <c r="J145" s="37"/>
      <c r="K145" s="37"/>
      <c r="L145" s="38" t="str">
        <f t="shared" si="22"/>
        <v/>
      </c>
      <c r="M145" s="19"/>
      <c r="N145" s="17"/>
      <c r="O145" s="17"/>
      <c r="P145" s="39" t="str">
        <f t="shared" si="23"/>
        <v/>
      </c>
      <c r="Q145" s="39" t="str">
        <f t="shared" si="24"/>
        <v/>
      </c>
    </row>
    <row r="146" spans="2:17" x14ac:dyDescent="0.25">
      <c r="B146" s="34" t="str">
        <f t="shared" si="20"/>
        <v/>
      </c>
      <c r="C146" s="35"/>
      <c r="D146" s="17"/>
      <c r="E146" s="36" t="str">
        <f t="shared" si="21"/>
        <v/>
      </c>
      <c r="F146" s="17"/>
      <c r="G146" s="37"/>
      <c r="H146" s="18"/>
      <c r="I146" s="37"/>
      <c r="J146" s="37"/>
      <c r="K146" s="37"/>
      <c r="L146" s="38" t="str">
        <f t="shared" si="22"/>
        <v/>
      </c>
      <c r="M146" s="19"/>
      <c r="N146" s="17"/>
      <c r="O146" s="17"/>
      <c r="P146" s="39" t="str">
        <f t="shared" si="23"/>
        <v/>
      </c>
      <c r="Q146" s="39" t="str">
        <f t="shared" si="24"/>
        <v/>
      </c>
    </row>
    <row r="147" spans="2:17" x14ac:dyDescent="0.25">
      <c r="B147" s="34" t="str">
        <f t="shared" si="20"/>
        <v/>
      </c>
      <c r="C147" s="35"/>
      <c r="D147" s="17"/>
      <c r="E147" s="36" t="str">
        <f t="shared" si="21"/>
        <v/>
      </c>
      <c r="F147" s="17"/>
      <c r="G147" s="37"/>
      <c r="H147" s="18"/>
      <c r="I147" s="37"/>
      <c r="J147" s="37"/>
      <c r="K147" s="37"/>
      <c r="L147" s="38" t="str">
        <f t="shared" si="22"/>
        <v/>
      </c>
      <c r="M147" s="19"/>
      <c r="N147" s="17"/>
      <c r="O147" s="17"/>
      <c r="P147" s="39" t="str">
        <f t="shared" si="23"/>
        <v/>
      </c>
      <c r="Q147" s="39" t="str">
        <f t="shared" si="24"/>
        <v/>
      </c>
    </row>
    <row r="148" spans="2:17" x14ac:dyDescent="0.25">
      <c r="B148" s="34" t="str">
        <f t="shared" si="20"/>
        <v/>
      </c>
      <c r="C148" s="35"/>
      <c r="D148" s="17"/>
      <c r="E148" s="36" t="str">
        <f t="shared" si="21"/>
        <v/>
      </c>
      <c r="F148" s="17"/>
      <c r="G148" s="37"/>
      <c r="H148" s="18"/>
      <c r="I148" s="37"/>
      <c r="J148" s="37"/>
      <c r="K148" s="37"/>
      <c r="L148" s="38" t="str">
        <f t="shared" si="22"/>
        <v/>
      </c>
      <c r="M148" s="19"/>
      <c r="N148" s="17"/>
      <c r="O148" s="17"/>
      <c r="P148" s="39" t="str">
        <f t="shared" si="23"/>
        <v/>
      </c>
      <c r="Q148" s="39" t="str">
        <f t="shared" si="24"/>
        <v/>
      </c>
    </row>
    <row r="149" spans="2:17" x14ac:dyDescent="0.25">
      <c r="B149" s="34" t="str">
        <f t="shared" si="20"/>
        <v/>
      </c>
      <c r="C149" s="35"/>
      <c r="D149" s="17"/>
      <c r="E149" s="36" t="str">
        <f t="shared" si="21"/>
        <v/>
      </c>
      <c r="F149" s="17"/>
      <c r="G149" s="37"/>
      <c r="H149" s="18"/>
      <c r="I149" s="37"/>
      <c r="J149" s="37"/>
      <c r="K149" s="37"/>
      <c r="L149" s="38" t="str">
        <f t="shared" si="22"/>
        <v/>
      </c>
      <c r="M149" s="19"/>
      <c r="N149" s="17"/>
      <c r="O149" s="17"/>
      <c r="P149" s="39" t="str">
        <f t="shared" si="23"/>
        <v/>
      </c>
      <c r="Q149" s="39" t="str">
        <f t="shared" si="24"/>
        <v/>
      </c>
    </row>
    <row r="150" spans="2:17" x14ac:dyDescent="0.25">
      <c r="B150" s="34" t="str">
        <f t="shared" si="20"/>
        <v/>
      </c>
      <c r="C150" s="35"/>
      <c r="D150" s="17"/>
      <c r="E150" s="36" t="str">
        <f t="shared" si="21"/>
        <v/>
      </c>
      <c r="F150" s="17"/>
      <c r="G150" s="37"/>
      <c r="H150" s="18"/>
      <c r="I150" s="37"/>
      <c r="J150" s="37"/>
      <c r="K150" s="37"/>
      <c r="L150" s="38" t="str">
        <f t="shared" si="22"/>
        <v/>
      </c>
      <c r="M150" s="19"/>
      <c r="N150" s="17"/>
      <c r="O150" s="17"/>
      <c r="P150" s="39" t="str">
        <f t="shared" si="23"/>
        <v/>
      </c>
      <c r="Q150" s="39" t="str">
        <f t="shared" si="24"/>
        <v/>
      </c>
    </row>
    <row r="151" spans="2:17" x14ac:dyDescent="0.25">
      <c r="B151" s="34" t="str">
        <f t="shared" si="20"/>
        <v/>
      </c>
      <c r="C151" s="35"/>
      <c r="D151" s="17"/>
      <c r="E151" s="36" t="str">
        <f t="shared" si="21"/>
        <v/>
      </c>
      <c r="F151" s="17"/>
      <c r="G151" s="37"/>
      <c r="H151" s="18"/>
      <c r="I151" s="37"/>
      <c r="J151" s="37"/>
      <c r="K151" s="37"/>
      <c r="L151" s="38" t="str">
        <f t="shared" si="22"/>
        <v/>
      </c>
      <c r="M151" s="19"/>
      <c r="N151" s="17"/>
      <c r="O151" s="17"/>
      <c r="P151" s="39" t="str">
        <f t="shared" si="23"/>
        <v/>
      </c>
      <c r="Q151" s="39" t="str">
        <f t="shared" si="24"/>
        <v/>
      </c>
    </row>
    <row r="152" spans="2:17" x14ac:dyDescent="0.25">
      <c r="B152" s="34" t="str">
        <f t="shared" si="20"/>
        <v/>
      </c>
      <c r="C152" s="35"/>
      <c r="D152" s="17"/>
      <c r="E152" s="36" t="str">
        <f t="shared" si="21"/>
        <v/>
      </c>
      <c r="F152" s="17"/>
      <c r="G152" s="37"/>
      <c r="H152" s="18"/>
      <c r="I152" s="37"/>
      <c r="J152" s="37"/>
      <c r="K152" s="37"/>
      <c r="L152" s="38" t="str">
        <f t="shared" si="22"/>
        <v/>
      </c>
      <c r="M152" s="19"/>
      <c r="N152" s="17"/>
      <c r="O152" s="17"/>
      <c r="P152" s="39" t="str">
        <f t="shared" si="23"/>
        <v/>
      </c>
      <c r="Q152" s="39" t="str">
        <f t="shared" si="24"/>
        <v/>
      </c>
    </row>
    <row r="153" spans="2:17" x14ac:dyDescent="0.25">
      <c r="B153" s="34" t="str">
        <f t="shared" si="20"/>
        <v/>
      </c>
      <c r="C153" s="35"/>
      <c r="D153" s="17"/>
      <c r="E153" s="36" t="str">
        <f t="shared" si="21"/>
        <v/>
      </c>
      <c r="F153" s="17"/>
      <c r="G153" s="37"/>
      <c r="H153" s="18"/>
      <c r="I153" s="37"/>
      <c r="J153" s="37"/>
      <c r="K153" s="37"/>
      <c r="L153" s="38" t="str">
        <f t="shared" si="22"/>
        <v/>
      </c>
      <c r="M153" s="19"/>
      <c r="N153" s="17"/>
      <c r="O153" s="17"/>
      <c r="P153" s="39" t="str">
        <f t="shared" si="23"/>
        <v/>
      </c>
      <c r="Q153" s="39" t="str">
        <f t="shared" si="24"/>
        <v/>
      </c>
    </row>
    <row r="154" spans="2:17" x14ac:dyDescent="0.25">
      <c r="B154" s="34" t="str">
        <f t="shared" si="20"/>
        <v/>
      </c>
      <c r="C154" s="35"/>
      <c r="D154" s="17"/>
      <c r="E154" s="36" t="str">
        <f t="shared" si="21"/>
        <v/>
      </c>
      <c r="F154" s="17"/>
      <c r="G154" s="37"/>
      <c r="H154" s="18"/>
      <c r="I154" s="37"/>
      <c r="J154" s="37"/>
      <c r="K154" s="37"/>
      <c r="L154" s="38" t="str">
        <f t="shared" si="22"/>
        <v/>
      </c>
      <c r="M154" s="19"/>
      <c r="N154" s="17"/>
      <c r="O154" s="17"/>
      <c r="P154" s="39" t="str">
        <f t="shared" si="23"/>
        <v/>
      </c>
      <c r="Q154" s="39" t="str">
        <f t="shared" si="24"/>
        <v/>
      </c>
    </row>
    <row r="155" spans="2:17" x14ac:dyDescent="0.25">
      <c r="B155" s="34" t="str">
        <f t="shared" si="20"/>
        <v/>
      </c>
      <c r="C155" s="35"/>
      <c r="D155" s="17"/>
      <c r="E155" s="36" t="str">
        <f t="shared" si="21"/>
        <v/>
      </c>
      <c r="F155" s="17"/>
      <c r="G155" s="37"/>
      <c r="H155" s="18"/>
      <c r="I155" s="37"/>
      <c r="J155" s="37"/>
      <c r="K155" s="37"/>
      <c r="L155" s="38" t="str">
        <f t="shared" si="22"/>
        <v/>
      </c>
      <c r="M155" s="19"/>
      <c r="N155" s="17"/>
      <c r="O155" s="17"/>
      <c r="P155" s="39" t="str">
        <f t="shared" si="23"/>
        <v/>
      </c>
      <c r="Q155" s="39" t="str">
        <f t="shared" si="24"/>
        <v/>
      </c>
    </row>
    <row r="156" spans="2:17" x14ac:dyDescent="0.25">
      <c r="B156" s="34" t="str">
        <f t="shared" si="20"/>
        <v/>
      </c>
      <c r="C156" s="35"/>
      <c r="D156" s="17"/>
      <c r="E156" s="36" t="str">
        <f t="shared" si="21"/>
        <v/>
      </c>
      <c r="F156" s="17"/>
      <c r="G156" s="37"/>
      <c r="H156" s="18"/>
      <c r="I156" s="37"/>
      <c r="J156" s="37"/>
      <c r="K156" s="37"/>
      <c r="L156" s="38" t="str">
        <f t="shared" si="22"/>
        <v/>
      </c>
      <c r="M156" s="19"/>
      <c r="N156" s="17"/>
      <c r="O156" s="17"/>
      <c r="P156" s="39" t="str">
        <f t="shared" si="23"/>
        <v/>
      </c>
      <c r="Q156" s="39" t="str">
        <f t="shared" si="24"/>
        <v/>
      </c>
    </row>
    <row r="157" spans="2:17" x14ac:dyDescent="0.25">
      <c r="B157" s="34" t="str">
        <f t="shared" si="20"/>
        <v/>
      </c>
      <c r="C157" s="35"/>
      <c r="D157" s="17"/>
      <c r="E157" s="36" t="str">
        <f t="shared" si="21"/>
        <v/>
      </c>
      <c r="F157" s="17"/>
      <c r="G157" s="37"/>
      <c r="H157" s="18"/>
      <c r="I157" s="37"/>
      <c r="J157" s="37"/>
      <c r="K157" s="37"/>
      <c r="L157" s="38" t="str">
        <f t="shared" si="22"/>
        <v/>
      </c>
      <c r="M157" s="19"/>
      <c r="N157" s="17"/>
      <c r="O157" s="17"/>
      <c r="P157" s="39" t="str">
        <f t="shared" si="23"/>
        <v/>
      </c>
      <c r="Q157" s="39" t="str">
        <f t="shared" si="24"/>
        <v/>
      </c>
    </row>
    <row r="158" spans="2:17" x14ac:dyDescent="0.25">
      <c r="B158" s="34" t="str">
        <f t="shared" si="20"/>
        <v/>
      </c>
      <c r="C158" s="35"/>
      <c r="D158" s="17"/>
      <c r="E158" s="36" t="str">
        <f t="shared" si="21"/>
        <v/>
      </c>
      <c r="F158" s="17"/>
      <c r="G158" s="37"/>
      <c r="H158" s="18"/>
      <c r="I158" s="37"/>
      <c r="J158" s="37"/>
      <c r="K158" s="37"/>
      <c r="L158" s="38" t="str">
        <f t="shared" si="22"/>
        <v/>
      </c>
      <c r="M158" s="19"/>
      <c r="N158" s="17"/>
      <c r="O158" s="17"/>
      <c r="P158" s="39" t="str">
        <f t="shared" si="23"/>
        <v/>
      </c>
      <c r="Q158" s="39" t="str">
        <f t="shared" si="24"/>
        <v/>
      </c>
    </row>
    <row r="159" spans="2:17" x14ac:dyDescent="0.25">
      <c r="B159" s="34" t="str">
        <f t="shared" si="20"/>
        <v/>
      </c>
      <c r="C159" s="35"/>
      <c r="D159" s="17"/>
      <c r="E159" s="36" t="str">
        <f t="shared" si="21"/>
        <v/>
      </c>
      <c r="F159" s="17"/>
      <c r="G159" s="37"/>
      <c r="H159" s="18"/>
      <c r="I159" s="37"/>
      <c r="J159" s="37"/>
      <c r="K159" s="37"/>
      <c r="L159" s="38" t="str">
        <f t="shared" si="22"/>
        <v/>
      </c>
      <c r="M159" s="19"/>
      <c r="N159" s="17"/>
      <c r="O159" s="17"/>
      <c r="P159" s="39" t="str">
        <f t="shared" si="23"/>
        <v/>
      </c>
      <c r="Q159" s="39" t="str">
        <f t="shared" si="24"/>
        <v/>
      </c>
    </row>
    <row r="160" spans="2:17" x14ac:dyDescent="0.25">
      <c r="B160" s="34" t="str">
        <f t="shared" si="20"/>
        <v/>
      </c>
      <c r="C160" s="35"/>
      <c r="D160" s="17"/>
      <c r="E160" s="36" t="str">
        <f t="shared" si="21"/>
        <v/>
      </c>
      <c r="F160" s="17"/>
      <c r="G160" s="37"/>
      <c r="H160" s="18"/>
      <c r="I160" s="37"/>
      <c r="J160" s="37"/>
      <c r="K160" s="37"/>
      <c r="L160" s="38" t="str">
        <f t="shared" si="22"/>
        <v/>
      </c>
      <c r="M160" s="19"/>
      <c r="N160" s="17"/>
      <c r="O160" s="17"/>
      <c r="P160" s="39" t="str">
        <f t="shared" si="23"/>
        <v/>
      </c>
      <c r="Q160" s="39" t="str">
        <f t="shared" si="24"/>
        <v/>
      </c>
    </row>
    <row r="161" spans="2:17" x14ac:dyDescent="0.25">
      <c r="B161" s="34" t="str">
        <f t="shared" si="20"/>
        <v/>
      </c>
      <c r="C161" s="35"/>
      <c r="D161" s="17"/>
      <c r="E161" s="36" t="str">
        <f t="shared" si="21"/>
        <v/>
      </c>
      <c r="F161" s="17"/>
      <c r="G161" s="37"/>
      <c r="H161" s="18"/>
      <c r="I161" s="37"/>
      <c r="J161" s="37"/>
      <c r="K161" s="37"/>
      <c r="L161" s="38" t="str">
        <f t="shared" si="22"/>
        <v/>
      </c>
      <c r="M161" s="19"/>
      <c r="N161" s="17"/>
      <c r="O161" s="17"/>
      <c r="P161" s="39" t="str">
        <f t="shared" si="23"/>
        <v/>
      </c>
      <c r="Q161" s="39" t="str">
        <f t="shared" si="24"/>
        <v/>
      </c>
    </row>
    <row r="162" spans="2:17" x14ac:dyDescent="0.25">
      <c r="B162" s="34" t="str">
        <f t="shared" si="20"/>
        <v/>
      </c>
      <c r="C162" s="35"/>
      <c r="D162" s="17"/>
      <c r="E162" s="36" t="str">
        <f t="shared" si="21"/>
        <v/>
      </c>
      <c r="F162" s="17"/>
      <c r="G162" s="37"/>
      <c r="H162" s="18"/>
      <c r="I162" s="37"/>
      <c r="J162" s="37"/>
      <c r="K162" s="37"/>
      <c r="L162" s="38" t="str">
        <f t="shared" si="22"/>
        <v/>
      </c>
      <c r="M162" s="19"/>
      <c r="N162" s="17"/>
      <c r="O162" s="17"/>
      <c r="P162" s="39" t="str">
        <f t="shared" si="23"/>
        <v/>
      </c>
      <c r="Q162" s="39" t="str">
        <f t="shared" si="24"/>
        <v/>
      </c>
    </row>
    <row r="163" spans="2:17" x14ac:dyDescent="0.25">
      <c r="B163" s="34" t="str">
        <f t="shared" si="20"/>
        <v/>
      </c>
      <c r="C163" s="35"/>
      <c r="D163" s="17"/>
      <c r="E163" s="36" t="str">
        <f t="shared" si="21"/>
        <v/>
      </c>
      <c r="F163" s="17"/>
      <c r="G163" s="37"/>
      <c r="H163" s="18"/>
      <c r="I163" s="37"/>
      <c r="J163" s="37"/>
      <c r="K163" s="37"/>
      <c r="L163" s="38" t="str">
        <f t="shared" si="22"/>
        <v/>
      </c>
      <c r="M163" s="19"/>
      <c r="N163" s="17"/>
      <c r="O163" s="17"/>
      <c r="P163" s="39" t="str">
        <f t="shared" si="23"/>
        <v/>
      </c>
      <c r="Q163" s="39" t="str">
        <f t="shared" si="24"/>
        <v/>
      </c>
    </row>
    <row r="164" spans="2:17" x14ac:dyDescent="0.25">
      <c r="B164" s="34" t="str">
        <f t="shared" si="20"/>
        <v/>
      </c>
      <c r="C164" s="35"/>
      <c r="D164" s="17"/>
      <c r="E164" s="36" t="str">
        <f t="shared" si="21"/>
        <v/>
      </c>
      <c r="F164" s="17"/>
      <c r="G164" s="37"/>
      <c r="H164" s="18"/>
      <c r="I164" s="37"/>
      <c r="J164" s="37"/>
      <c r="K164" s="37"/>
      <c r="L164" s="38" t="str">
        <f t="shared" si="22"/>
        <v/>
      </c>
      <c r="M164" s="19"/>
      <c r="N164" s="17"/>
      <c r="O164" s="17"/>
      <c r="P164" s="39" t="str">
        <f t="shared" si="23"/>
        <v/>
      </c>
      <c r="Q164" s="39" t="str">
        <f t="shared" si="24"/>
        <v/>
      </c>
    </row>
    <row r="165" spans="2:17" x14ac:dyDescent="0.25">
      <c r="B165" s="34" t="str">
        <f t="shared" ref="B165:B196" si="25">IF($D165="","",ROW()-4)</f>
        <v/>
      </c>
      <c r="C165" s="35"/>
      <c r="D165" s="17"/>
      <c r="E165" s="36" t="str">
        <f t="shared" ref="E165:E196" si="26">IFERROR(INDEX(ParcMarque,MATCH($D165,ParcImmat,0))&amp;" "&amp;INDEX(ParcModele,MATCH($D165,ParcImmat,0)),"")</f>
        <v/>
      </c>
      <c r="F165" s="17"/>
      <c r="G165" s="37"/>
      <c r="H165" s="18"/>
      <c r="I165" s="37"/>
      <c r="J165" s="37"/>
      <c r="K165" s="37"/>
      <c r="L165" s="38" t="str">
        <f t="shared" ref="L165:L196" si="27">IF($I165="","",TEXT(IFERROR(($I165-N($J165)-N($K165))/$I165,0),"0 %")&amp;"  ·  "&amp;IF(N($K165)&gt;0,"Non conforme",IF(N($J165)&gt;0,"Réserves","Conforme")))</f>
        <v/>
      </c>
      <c r="M165" s="19"/>
      <c r="N165" s="17"/>
      <c r="O165" s="17"/>
      <c r="P165" s="39" t="str">
        <f t="shared" ref="P165:P196" si="28">IF($I165="","",IFERROR(($I165-N($J165)-N($K165))/$I165,0))</f>
        <v/>
      </c>
      <c r="Q165" s="39" t="str">
        <f t="shared" ref="Q165:Q196" si="29">IF($I165="","",IF(N($K165)&gt;0,"Non conforme",IF(N($J165)&gt;0,"Réserves","Conforme")))</f>
        <v/>
      </c>
    </row>
    <row r="166" spans="2:17" x14ac:dyDescent="0.25">
      <c r="B166" s="34" t="str">
        <f t="shared" si="25"/>
        <v/>
      </c>
      <c r="C166" s="35"/>
      <c r="D166" s="17"/>
      <c r="E166" s="36" t="str">
        <f t="shared" si="26"/>
        <v/>
      </c>
      <c r="F166" s="17"/>
      <c r="G166" s="37"/>
      <c r="H166" s="18"/>
      <c r="I166" s="37"/>
      <c r="J166" s="37"/>
      <c r="K166" s="37"/>
      <c r="L166" s="38" t="str">
        <f t="shared" si="27"/>
        <v/>
      </c>
      <c r="M166" s="19"/>
      <c r="N166" s="17"/>
      <c r="O166" s="17"/>
      <c r="P166" s="39" t="str">
        <f t="shared" si="28"/>
        <v/>
      </c>
      <c r="Q166" s="39" t="str">
        <f t="shared" si="29"/>
        <v/>
      </c>
    </row>
    <row r="167" spans="2:17" x14ac:dyDescent="0.25">
      <c r="B167" s="34" t="str">
        <f t="shared" si="25"/>
        <v/>
      </c>
      <c r="C167" s="35"/>
      <c r="D167" s="17"/>
      <c r="E167" s="36" t="str">
        <f t="shared" si="26"/>
        <v/>
      </c>
      <c r="F167" s="17"/>
      <c r="G167" s="37"/>
      <c r="H167" s="18"/>
      <c r="I167" s="37"/>
      <c r="J167" s="37"/>
      <c r="K167" s="37"/>
      <c r="L167" s="38" t="str">
        <f t="shared" si="27"/>
        <v/>
      </c>
      <c r="M167" s="19"/>
      <c r="N167" s="17"/>
      <c r="O167" s="17"/>
      <c r="P167" s="39" t="str">
        <f t="shared" si="28"/>
        <v/>
      </c>
      <c r="Q167" s="39" t="str">
        <f t="shared" si="29"/>
        <v/>
      </c>
    </row>
    <row r="168" spans="2:17" x14ac:dyDescent="0.25">
      <c r="B168" s="34" t="str">
        <f t="shared" si="25"/>
        <v/>
      </c>
      <c r="C168" s="35"/>
      <c r="D168" s="17"/>
      <c r="E168" s="36" t="str">
        <f t="shared" si="26"/>
        <v/>
      </c>
      <c r="F168" s="17"/>
      <c r="G168" s="37"/>
      <c r="H168" s="18"/>
      <c r="I168" s="37"/>
      <c r="J168" s="37"/>
      <c r="K168" s="37"/>
      <c r="L168" s="38" t="str">
        <f t="shared" si="27"/>
        <v/>
      </c>
      <c r="M168" s="19"/>
      <c r="N168" s="17"/>
      <c r="O168" s="17"/>
      <c r="P168" s="39" t="str">
        <f t="shared" si="28"/>
        <v/>
      </c>
      <c r="Q168" s="39" t="str">
        <f t="shared" si="29"/>
        <v/>
      </c>
    </row>
    <row r="169" spans="2:17" x14ac:dyDescent="0.25">
      <c r="B169" s="34" t="str">
        <f t="shared" si="25"/>
        <v/>
      </c>
      <c r="C169" s="35"/>
      <c r="D169" s="17"/>
      <c r="E169" s="36" t="str">
        <f t="shared" si="26"/>
        <v/>
      </c>
      <c r="F169" s="17"/>
      <c r="G169" s="37"/>
      <c r="H169" s="18"/>
      <c r="I169" s="37"/>
      <c r="J169" s="37"/>
      <c r="K169" s="37"/>
      <c r="L169" s="38" t="str">
        <f t="shared" si="27"/>
        <v/>
      </c>
      <c r="M169" s="19"/>
      <c r="N169" s="17"/>
      <c r="O169" s="17"/>
      <c r="P169" s="39" t="str">
        <f t="shared" si="28"/>
        <v/>
      </c>
      <c r="Q169" s="39" t="str">
        <f t="shared" si="29"/>
        <v/>
      </c>
    </row>
    <row r="170" spans="2:17" x14ac:dyDescent="0.25">
      <c r="B170" s="34" t="str">
        <f t="shared" si="25"/>
        <v/>
      </c>
      <c r="C170" s="35"/>
      <c r="D170" s="17"/>
      <c r="E170" s="36" t="str">
        <f t="shared" si="26"/>
        <v/>
      </c>
      <c r="F170" s="17"/>
      <c r="G170" s="37"/>
      <c r="H170" s="18"/>
      <c r="I170" s="37"/>
      <c r="J170" s="37"/>
      <c r="K170" s="37"/>
      <c r="L170" s="38" t="str">
        <f t="shared" si="27"/>
        <v/>
      </c>
      <c r="M170" s="19"/>
      <c r="N170" s="17"/>
      <c r="O170" s="17"/>
      <c r="P170" s="39" t="str">
        <f t="shared" si="28"/>
        <v/>
      </c>
      <c r="Q170" s="39" t="str">
        <f t="shared" si="29"/>
        <v/>
      </c>
    </row>
    <row r="171" spans="2:17" x14ac:dyDescent="0.25">
      <c r="B171" s="34" t="str">
        <f t="shared" si="25"/>
        <v/>
      </c>
      <c r="C171" s="35"/>
      <c r="D171" s="17"/>
      <c r="E171" s="36" t="str">
        <f t="shared" si="26"/>
        <v/>
      </c>
      <c r="F171" s="17"/>
      <c r="G171" s="37"/>
      <c r="H171" s="18"/>
      <c r="I171" s="37"/>
      <c r="J171" s="37"/>
      <c r="K171" s="37"/>
      <c r="L171" s="38" t="str">
        <f t="shared" si="27"/>
        <v/>
      </c>
      <c r="M171" s="19"/>
      <c r="N171" s="17"/>
      <c r="O171" s="17"/>
      <c r="P171" s="39" t="str">
        <f t="shared" si="28"/>
        <v/>
      </c>
      <c r="Q171" s="39" t="str">
        <f t="shared" si="29"/>
        <v/>
      </c>
    </row>
    <row r="172" spans="2:17" x14ac:dyDescent="0.25">
      <c r="B172" s="34" t="str">
        <f t="shared" si="25"/>
        <v/>
      </c>
      <c r="C172" s="35"/>
      <c r="D172" s="17"/>
      <c r="E172" s="36" t="str">
        <f t="shared" si="26"/>
        <v/>
      </c>
      <c r="F172" s="17"/>
      <c r="G172" s="37"/>
      <c r="H172" s="18"/>
      <c r="I172" s="37"/>
      <c r="J172" s="37"/>
      <c r="K172" s="37"/>
      <c r="L172" s="38" t="str">
        <f t="shared" si="27"/>
        <v/>
      </c>
      <c r="M172" s="19"/>
      <c r="N172" s="17"/>
      <c r="O172" s="17"/>
      <c r="P172" s="39" t="str">
        <f t="shared" si="28"/>
        <v/>
      </c>
      <c r="Q172" s="39" t="str">
        <f t="shared" si="29"/>
        <v/>
      </c>
    </row>
    <row r="173" spans="2:17" x14ac:dyDescent="0.25">
      <c r="B173" s="34" t="str">
        <f t="shared" si="25"/>
        <v/>
      </c>
      <c r="C173" s="35"/>
      <c r="D173" s="17"/>
      <c r="E173" s="36" t="str">
        <f t="shared" si="26"/>
        <v/>
      </c>
      <c r="F173" s="17"/>
      <c r="G173" s="37"/>
      <c r="H173" s="18"/>
      <c r="I173" s="37"/>
      <c r="J173" s="37"/>
      <c r="K173" s="37"/>
      <c r="L173" s="38" t="str">
        <f t="shared" si="27"/>
        <v/>
      </c>
      <c r="M173" s="19"/>
      <c r="N173" s="17"/>
      <c r="O173" s="17"/>
      <c r="P173" s="39" t="str">
        <f t="shared" si="28"/>
        <v/>
      </c>
      <c r="Q173" s="39" t="str">
        <f t="shared" si="29"/>
        <v/>
      </c>
    </row>
    <row r="174" spans="2:17" x14ac:dyDescent="0.25">
      <c r="B174" s="34" t="str">
        <f t="shared" si="25"/>
        <v/>
      </c>
      <c r="C174" s="35"/>
      <c r="D174" s="17"/>
      <c r="E174" s="36" t="str">
        <f t="shared" si="26"/>
        <v/>
      </c>
      <c r="F174" s="17"/>
      <c r="G174" s="37"/>
      <c r="H174" s="18"/>
      <c r="I174" s="37"/>
      <c r="J174" s="37"/>
      <c r="K174" s="37"/>
      <c r="L174" s="38" t="str">
        <f t="shared" si="27"/>
        <v/>
      </c>
      <c r="M174" s="19"/>
      <c r="N174" s="17"/>
      <c r="O174" s="17"/>
      <c r="P174" s="39" t="str">
        <f t="shared" si="28"/>
        <v/>
      </c>
      <c r="Q174" s="39" t="str">
        <f t="shared" si="29"/>
        <v/>
      </c>
    </row>
    <row r="175" spans="2:17" x14ac:dyDescent="0.25">
      <c r="B175" s="34" t="str">
        <f t="shared" si="25"/>
        <v/>
      </c>
      <c r="C175" s="35"/>
      <c r="D175" s="17"/>
      <c r="E175" s="36" t="str">
        <f t="shared" si="26"/>
        <v/>
      </c>
      <c r="F175" s="17"/>
      <c r="G175" s="37"/>
      <c r="H175" s="18"/>
      <c r="I175" s="37"/>
      <c r="J175" s="37"/>
      <c r="K175" s="37"/>
      <c r="L175" s="38" t="str">
        <f t="shared" si="27"/>
        <v/>
      </c>
      <c r="M175" s="19"/>
      <c r="N175" s="17"/>
      <c r="O175" s="17"/>
      <c r="P175" s="39" t="str">
        <f t="shared" si="28"/>
        <v/>
      </c>
      <c r="Q175" s="39" t="str">
        <f t="shared" si="29"/>
        <v/>
      </c>
    </row>
    <row r="176" spans="2:17" x14ac:dyDescent="0.25">
      <c r="B176" s="34" t="str">
        <f t="shared" si="25"/>
        <v/>
      </c>
      <c r="C176" s="35"/>
      <c r="D176" s="17"/>
      <c r="E176" s="36" t="str">
        <f t="shared" si="26"/>
        <v/>
      </c>
      <c r="F176" s="17"/>
      <c r="G176" s="37"/>
      <c r="H176" s="18"/>
      <c r="I176" s="37"/>
      <c r="J176" s="37"/>
      <c r="K176" s="37"/>
      <c r="L176" s="38" t="str">
        <f t="shared" si="27"/>
        <v/>
      </c>
      <c r="M176" s="19"/>
      <c r="N176" s="17"/>
      <c r="O176" s="17"/>
      <c r="P176" s="39" t="str">
        <f t="shared" si="28"/>
        <v/>
      </c>
      <c r="Q176" s="39" t="str">
        <f t="shared" si="29"/>
        <v/>
      </c>
    </row>
    <row r="177" spans="2:17" x14ac:dyDescent="0.25">
      <c r="B177" s="34" t="str">
        <f t="shared" si="25"/>
        <v/>
      </c>
      <c r="C177" s="35"/>
      <c r="D177" s="17"/>
      <c r="E177" s="36" t="str">
        <f t="shared" si="26"/>
        <v/>
      </c>
      <c r="F177" s="17"/>
      <c r="G177" s="37"/>
      <c r="H177" s="18"/>
      <c r="I177" s="37"/>
      <c r="J177" s="37"/>
      <c r="K177" s="37"/>
      <c r="L177" s="38" t="str">
        <f t="shared" si="27"/>
        <v/>
      </c>
      <c r="M177" s="19"/>
      <c r="N177" s="17"/>
      <c r="O177" s="17"/>
      <c r="P177" s="39" t="str">
        <f t="shared" si="28"/>
        <v/>
      </c>
      <c r="Q177" s="39" t="str">
        <f t="shared" si="29"/>
        <v/>
      </c>
    </row>
    <row r="178" spans="2:17" x14ac:dyDescent="0.25">
      <c r="B178" s="34" t="str">
        <f t="shared" si="25"/>
        <v/>
      </c>
      <c r="C178" s="35"/>
      <c r="D178" s="17"/>
      <c r="E178" s="36" t="str">
        <f t="shared" si="26"/>
        <v/>
      </c>
      <c r="F178" s="17"/>
      <c r="G178" s="37"/>
      <c r="H178" s="18"/>
      <c r="I178" s="37"/>
      <c r="J178" s="37"/>
      <c r="K178" s="37"/>
      <c r="L178" s="38" t="str">
        <f t="shared" si="27"/>
        <v/>
      </c>
      <c r="M178" s="19"/>
      <c r="N178" s="17"/>
      <c r="O178" s="17"/>
      <c r="P178" s="39" t="str">
        <f t="shared" si="28"/>
        <v/>
      </c>
      <c r="Q178" s="39" t="str">
        <f t="shared" si="29"/>
        <v/>
      </c>
    </row>
    <row r="179" spans="2:17" x14ac:dyDescent="0.25">
      <c r="B179" s="34" t="str">
        <f t="shared" si="25"/>
        <v/>
      </c>
      <c r="C179" s="35"/>
      <c r="D179" s="17"/>
      <c r="E179" s="36" t="str">
        <f t="shared" si="26"/>
        <v/>
      </c>
      <c r="F179" s="17"/>
      <c r="G179" s="37"/>
      <c r="H179" s="18"/>
      <c r="I179" s="37"/>
      <c r="J179" s="37"/>
      <c r="K179" s="37"/>
      <c r="L179" s="38" t="str">
        <f t="shared" si="27"/>
        <v/>
      </c>
      <c r="M179" s="19"/>
      <c r="N179" s="17"/>
      <c r="O179" s="17"/>
      <c r="P179" s="39" t="str">
        <f t="shared" si="28"/>
        <v/>
      </c>
      <c r="Q179" s="39" t="str">
        <f t="shared" si="29"/>
        <v/>
      </c>
    </row>
    <row r="180" spans="2:17" x14ac:dyDescent="0.25">
      <c r="B180" s="34" t="str">
        <f t="shared" si="25"/>
        <v/>
      </c>
      <c r="C180" s="35"/>
      <c r="D180" s="17"/>
      <c r="E180" s="36" t="str">
        <f t="shared" si="26"/>
        <v/>
      </c>
      <c r="F180" s="17"/>
      <c r="G180" s="37"/>
      <c r="H180" s="18"/>
      <c r="I180" s="37"/>
      <c r="J180" s="37"/>
      <c r="K180" s="37"/>
      <c r="L180" s="38" t="str">
        <f t="shared" si="27"/>
        <v/>
      </c>
      <c r="M180" s="19"/>
      <c r="N180" s="17"/>
      <c r="O180" s="17"/>
      <c r="P180" s="39" t="str">
        <f t="shared" si="28"/>
        <v/>
      </c>
      <c r="Q180" s="39" t="str">
        <f t="shared" si="29"/>
        <v/>
      </c>
    </row>
    <row r="181" spans="2:17" x14ac:dyDescent="0.25">
      <c r="B181" s="34" t="str">
        <f t="shared" si="25"/>
        <v/>
      </c>
      <c r="C181" s="35"/>
      <c r="D181" s="17"/>
      <c r="E181" s="36" t="str">
        <f t="shared" si="26"/>
        <v/>
      </c>
      <c r="F181" s="17"/>
      <c r="G181" s="37"/>
      <c r="H181" s="18"/>
      <c r="I181" s="37"/>
      <c r="J181" s="37"/>
      <c r="K181" s="37"/>
      <c r="L181" s="38" t="str">
        <f t="shared" si="27"/>
        <v/>
      </c>
      <c r="M181" s="19"/>
      <c r="N181" s="17"/>
      <c r="O181" s="17"/>
      <c r="P181" s="39" t="str">
        <f t="shared" si="28"/>
        <v/>
      </c>
      <c r="Q181" s="39" t="str">
        <f t="shared" si="29"/>
        <v/>
      </c>
    </row>
    <row r="182" spans="2:17" x14ac:dyDescent="0.25">
      <c r="B182" s="34" t="str">
        <f t="shared" si="25"/>
        <v/>
      </c>
      <c r="C182" s="35"/>
      <c r="D182" s="17"/>
      <c r="E182" s="36" t="str">
        <f t="shared" si="26"/>
        <v/>
      </c>
      <c r="F182" s="17"/>
      <c r="G182" s="37"/>
      <c r="H182" s="18"/>
      <c r="I182" s="37"/>
      <c r="J182" s="37"/>
      <c r="K182" s="37"/>
      <c r="L182" s="38" t="str">
        <f t="shared" si="27"/>
        <v/>
      </c>
      <c r="M182" s="19"/>
      <c r="N182" s="17"/>
      <c r="O182" s="17"/>
      <c r="P182" s="39" t="str">
        <f t="shared" si="28"/>
        <v/>
      </c>
      <c r="Q182" s="39" t="str">
        <f t="shared" si="29"/>
        <v/>
      </c>
    </row>
    <row r="183" spans="2:17" x14ac:dyDescent="0.25">
      <c r="B183" s="34" t="str">
        <f t="shared" si="25"/>
        <v/>
      </c>
      <c r="C183" s="35"/>
      <c r="D183" s="17"/>
      <c r="E183" s="36" t="str">
        <f t="shared" si="26"/>
        <v/>
      </c>
      <c r="F183" s="17"/>
      <c r="G183" s="37"/>
      <c r="H183" s="18"/>
      <c r="I183" s="37"/>
      <c r="J183" s="37"/>
      <c r="K183" s="37"/>
      <c r="L183" s="38" t="str">
        <f t="shared" si="27"/>
        <v/>
      </c>
      <c r="M183" s="19"/>
      <c r="N183" s="17"/>
      <c r="O183" s="17"/>
      <c r="P183" s="39" t="str">
        <f t="shared" si="28"/>
        <v/>
      </c>
      <c r="Q183" s="39" t="str">
        <f t="shared" si="29"/>
        <v/>
      </c>
    </row>
    <row r="184" spans="2:17" x14ac:dyDescent="0.25">
      <c r="B184" s="34" t="str">
        <f t="shared" si="25"/>
        <v/>
      </c>
      <c r="C184" s="35"/>
      <c r="D184" s="17"/>
      <c r="E184" s="36" t="str">
        <f t="shared" si="26"/>
        <v/>
      </c>
      <c r="F184" s="17"/>
      <c r="G184" s="37"/>
      <c r="H184" s="18"/>
      <c r="I184" s="37"/>
      <c r="J184" s="37"/>
      <c r="K184" s="37"/>
      <c r="L184" s="38" t="str">
        <f t="shared" si="27"/>
        <v/>
      </c>
      <c r="M184" s="19"/>
      <c r="N184" s="17"/>
      <c r="O184" s="17"/>
      <c r="P184" s="39" t="str">
        <f t="shared" si="28"/>
        <v/>
      </c>
      <c r="Q184" s="39" t="str">
        <f t="shared" si="29"/>
        <v/>
      </c>
    </row>
    <row r="185" spans="2:17" x14ac:dyDescent="0.25">
      <c r="B185" s="34" t="str">
        <f t="shared" si="25"/>
        <v/>
      </c>
      <c r="C185" s="35"/>
      <c r="D185" s="17"/>
      <c r="E185" s="36" t="str">
        <f t="shared" si="26"/>
        <v/>
      </c>
      <c r="F185" s="17"/>
      <c r="G185" s="37"/>
      <c r="H185" s="18"/>
      <c r="I185" s="37"/>
      <c r="J185" s="37"/>
      <c r="K185" s="37"/>
      <c r="L185" s="38" t="str">
        <f t="shared" si="27"/>
        <v/>
      </c>
      <c r="M185" s="19"/>
      <c r="N185" s="17"/>
      <c r="O185" s="17"/>
      <c r="P185" s="39" t="str">
        <f t="shared" si="28"/>
        <v/>
      </c>
      <c r="Q185" s="39" t="str">
        <f t="shared" si="29"/>
        <v/>
      </c>
    </row>
    <row r="186" spans="2:17" x14ac:dyDescent="0.25">
      <c r="B186" s="34" t="str">
        <f t="shared" si="25"/>
        <v/>
      </c>
      <c r="C186" s="35"/>
      <c r="D186" s="17"/>
      <c r="E186" s="36" t="str">
        <f t="shared" si="26"/>
        <v/>
      </c>
      <c r="F186" s="17"/>
      <c r="G186" s="37"/>
      <c r="H186" s="18"/>
      <c r="I186" s="37"/>
      <c r="J186" s="37"/>
      <c r="K186" s="37"/>
      <c r="L186" s="38" t="str">
        <f t="shared" si="27"/>
        <v/>
      </c>
      <c r="M186" s="19"/>
      <c r="N186" s="17"/>
      <c r="O186" s="17"/>
      <c r="P186" s="39" t="str">
        <f t="shared" si="28"/>
        <v/>
      </c>
      <c r="Q186" s="39" t="str">
        <f t="shared" si="29"/>
        <v/>
      </c>
    </row>
    <row r="187" spans="2:17" x14ac:dyDescent="0.25">
      <c r="B187" s="34" t="str">
        <f t="shared" si="25"/>
        <v/>
      </c>
      <c r="C187" s="35"/>
      <c r="D187" s="17"/>
      <c r="E187" s="36" t="str">
        <f t="shared" si="26"/>
        <v/>
      </c>
      <c r="F187" s="17"/>
      <c r="G187" s="37"/>
      <c r="H187" s="18"/>
      <c r="I187" s="37"/>
      <c r="J187" s="37"/>
      <c r="K187" s="37"/>
      <c r="L187" s="38" t="str">
        <f t="shared" si="27"/>
        <v/>
      </c>
      <c r="M187" s="19"/>
      <c r="N187" s="17"/>
      <c r="O187" s="17"/>
      <c r="P187" s="39" t="str">
        <f t="shared" si="28"/>
        <v/>
      </c>
      <c r="Q187" s="39" t="str">
        <f t="shared" si="29"/>
        <v/>
      </c>
    </row>
    <row r="188" spans="2:17" x14ac:dyDescent="0.25">
      <c r="B188" s="34" t="str">
        <f t="shared" si="25"/>
        <v/>
      </c>
      <c r="C188" s="35"/>
      <c r="D188" s="17"/>
      <c r="E188" s="36" t="str">
        <f t="shared" si="26"/>
        <v/>
      </c>
      <c r="F188" s="17"/>
      <c r="G188" s="37"/>
      <c r="H188" s="18"/>
      <c r="I188" s="37"/>
      <c r="J188" s="37"/>
      <c r="K188" s="37"/>
      <c r="L188" s="38" t="str">
        <f t="shared" si="27"/>
        <v/>
      </c>
      <c r="M188" s="19"/>
      <c r="N188" s="17"/>
      <c r="O188" s="17"/>
      <c r="P188" s="39" t="str">
        <f t="shared" si="28"/>
        <v/>
      </c>
      <c r="Q188" s="39" t="str">
        <f t="shared" si="29"/>
        <v/>
      </c>
    </row>
    <row r="189" spans="2:17" x14ac:dyDescent="0.25">
      <c r="B189" s="34" t="str">
        <f t="shared" si="25"/>
        <v/>
      </c>
      <c r="C189" s="35"/>
      <c r="D189" s="17"/>
      <c r="E189" s="36" t="str">
        <f t="shared" si="26"/>
        <v/>
      </c>
      <c r="F189" s="17"/>
      <c r="G189" s="37"/>
      <c r="H189" s="18"/>
      <c r="I189" s="37"/>
      <c r="J189" s="37"/>
      <c r="K189" s="37"/>
      <c r="L189" s="38" t="str">
        <f t="shared" si="27"/>
        <v/>
      </c>
      <c r="M189" s="19"/>
      <c r="N189" s="17"/>
      <c r="O189" s="17"/>
      <c r="P189" s="39" t="str">
        <f t="shared" si="28"/>
        <v/>
      </c>
      <c r="Q189" s="39" t="str">
        <f t="shared" si="29"/>
        <v/>
      </c>
    </row>
    <row r="190" spans="2:17" x14ac:dyDescent="0.25">
      <c r="B190" s="34" t="str">
        <f t="shared" si="25"/>
        <v/>
      </c>
      <c r="C190" s="35"/>
      <c r="D190" s="17"/>
      <c r="E190" s="36" t="str">
        <f t="shared" si="26"/>
        <v/>
      </c>
      <c r="F190" s="17"/>
      <c r="G190" s="37"/>
      <c r="H190" s="18"/>
      <c r="I190" s="37"/>
      <c r="J190" s="37"/>
      <c r="K190" s="37"/>
      <c r="L190" s="38" t="str">
        <f t="shared" si="27"/>
        <v/>
      </c>
      <c r="M190" s="19"/>
      <c r="N190" s="17"/>
      <c r="O190" s="17"/>
      <c r="P190" s="39" t="str">
        <f t="shared" si="28"/>
        <v/>
      </c>
      <c r="Q190" s="39" t="str">
        <f t="shared" si="29"/>
        <v/>
      </c>
    </row>
    <row r="191" spans="2:17" x14ac:dyDescent="0.25">
      <c r="B191" s="34" t="str">
        <f t="shared" si="25"/>
        <v/>
      </c>
      <c r="C191" s="35"/>
      <c r="D191" s="17"/>
      <c r="E191" s="36" t="str">
        <f t="shared" si="26"/>
        <v/>
      </c>
      <c r="F191" s="17"/>
      <c r="G191" s="37"/>
      <c r="H191" s="18"/>
      <c r="I191" s="37"/>
      <c r="J191" s="37"/>
      <c r="K191" s="37"/>
      <c r="L191" s="38" t="str">
        <f t="shared" si="27"/>
        <v/>
      </c>
      <c r="M191" s="19"/>
      <c r="N191" s="17"/>
      <c r="O191" s="17"/>
      <c r="P191" s="39" t="str">
        <f t="shared" si="28"/>
        <v/>
      </c>
      <c r="Q191" s="39" t="str">
        <f t="shared" si="29"/>
        <v/>
      </c>
    </row>
    <row r="192" spans="2:17" x14ac:dyDescent="0.25">
      <c r="B192" s="34" t="str">
        <f t="shared" si="25"/>
        <v/>
      </c>
      <c r="C192" s="35"/>
      <c r="D192" s="17"/>
      <c r="E192" s="36" t="str">
        <f t="shared" si="26"/>
        <v/>
      </c>
      <c r="F192" s="17"/>
      <c r="G192" s="37"/>
      <c r="H192" s="18"/>
      <c r="I192" s="37"/>
      <c r="J192" s="37"/>
      <c r="K192" s="37"/>
      <c r="L192" s="38" t="str">
        <f t="shared" si="27"/>
        <v/>
      </c>
      <c r="M192" s="19"/>
      <c r="N192" s="17"/>
      <c r="O192" s="17"/>
      <c r="P192" s="39" t="str">
        <f t="shared" si="28"/>
        <v/>
      </c>
      <c r="Q192" s="39" t="str">
        <f t="shared" si="29"/>
        <v/>
      </c>
    </row>
    <row r="193" spans="2:17" x14ac:dyDescent="0.25">
      <c r="B193" s="34" t="str">
        <f t="shared" si="25"/>
        <v/>
      </c>
      <c r="C193" s="35"/>
      <c r="D193" s="17"/>
      <c r="E193" s="36" t="str">
        <f t="shared" si="26"/>
        <v/>
      </c>
      <c r="F193" s="17"/>
      <c r="G193" s="37"/>
      <c r="H193" s="18"/>
      <c r="I193" s="37"/>
      <c r="J193" s="37"/>
      <c r="K193" s="37"/>
      <c r="L193" s="38" t="str">
        <f t="shared" si="27"/>
        <v/>
      </c>
      <c r="M193" s="19"/>
      <c r="N193" s="17"/>
      <c r="O193" s="17"/>
      <c r="P193" s="39" t="str">
        <f t="shared" si="28"/>
        <v/>
      </c>
      <c r="Q193" s="39" t="str">
        <f t="shared" si="29"/>
        <v/>
      </c>
    </row>
    <row r="194" spans="2:17" x14ac:dyDescent="0.25">
      <c r="B194" s="34" t="str">
        <f t="shared" si="25"/>
        <v/>
      </c>
      <c r="C194" s="35"/>
      <c r="D194" s="17"/>
      <c r="E194" s="36" t="str">
        <f t="shared" si="26"/>
        <v/>
      </c>
      <c r="F194" s="17"/>
      <c r="G194" s="37"/>
      <c r="H194" s="18"/>
      <c r="I194" s="37"/>
      <c r="J194" s="37"/>
      <c r="K194" s="37"/>
      <c r="L194" s="38" t="str">
        <f t="shared" si="27"/>
        <v/>
      </c>
      <c r="M194" s="19"/>
      <c r="N194" s="17"/>
      <c r="O194" s="17"/>
      <c r="P194" s="39" t="str">
        <f t="shared" si="28"/>
        <v/>
      </c>
      <c r="Q194" s="39" t="str">
        <f t="shared" si="29"/>
        <v/>
      </c>
    </row>
    <row r="195" spans="2:17" x14ac:dyDescent="0.25">
      <c r="B195" s="34" t="str">
        <f t="shared" si="25"/>
        <v/>
      </c>
      <c r="C195" s="35"/>
      <c r="D195" s="17"/>
      <c r="E195" s="36" t="str">
        <f t="shared" si="26"/>
        <v/>
      </c>
      <c r="F195" s="17"/>
      <c r="G195" s="37"/>
      <c r="H195" s="18"/>
      <c r="I195" s="37"/>
      <c r="J195" s="37"/>
      <c r="K195" s="37"/>
      <c r="L195" s="38" t="str">
        <f t="shared" si="27"/>
        <v/>
      </c>
      <c r="M195" s="19"/>
      <c r="N195" s="17"/>
      <c r="O195" s="17"/>
      <c r="P195" s="39" t="str">
        <f t="shared" si="28"/>
        <v/>
      </c>
      <c r="Q195" s="39" t="str">
        <f t="shared" si="29"/>
        <v/>
      </c>
    </row>
    <row r="196" spans="2:17" x14ac:dyDescent="0.25">
      <c r="B196" s="34" t="str">
        <f t="shared" si="25"/>
        <v/>
      </c>
      <c r="C196" s="35"/>
      <c r="D196" s="17"/>
      <c r="E196" s="36" t="str">
        <f t="shared" si="26"/>
        <v/>
      </c>
      <c r="F196" s="17"/>
      <c r="G196" s="37"/>
      <c r="H196" s="18"/>
      <c r="I196" s="37"/>
      <c r="J196" s="37"/>
      <c r="K196" s="37"/>
      <c r="L196" s="38" t="str">
        <f t="shared" si="27"/>
        <v/>
      </c>
      <c r="M196" s="19"/>
      <c r="N196" s="17"/>
      <c r="O196" s="17"/>
      <c r="P196" s="39" t="str">
        <f t="shared" si="28"/>
        <v/>
      </c>
      <c r="Q196" s="39" t="str">
        <f t="shared" si="29"/>
        <v/>
      </c>
    </row>
    <row r="197" spans="2:17" x14ac:dyDescent="0.25">
      <c r="B197" s="34" t="str">
        <f t="shared" ref="B197:B204" si="30">IF($D197="","",ROW()-4)</f>
        <v/>
      </c>
      <c r="C197" s="35"/>
      <c r="D197" s="17"/>
      <c r="E197" s="36" t="str">
        <f t="shared" ref="E197:E204" si="31">IFERROR(INDEX(ParcMarque,MATCH($D197,ParcImmat,0))&amp;" "&amp;INDEX(ParcModele,MATCH($D197,ParcImmat,0)),"")</f>
        <v/>
      </c>
      <c r="F197" s="17"/>
      <c r="G197" s="37"/>
      <c r="H197" s="18"/>
      <c r="I197" s="37"/>
      <c r="J197" s="37"/>
      <c r="K197" s="37"/>
      <c r="L197" s="38" t="str">
        <f t="shared" ref="L197:L204" si="32">IF($I197="","",TEXT(IFERROR(($I197-N($J197)-N($K197))/$I197,0),"0 %")&amp;"  ·  "&amp;IF(N($K197)&gt;0,"Non conforme",IF(N($J197)&gt;0,"Réserves","Conforme")))</f>
        <v/>
      </c>
      <c r="M197" s="19"/>
      <c r="N197" s="17"/>
      <c r="O197" s="17"/>
      <c r="P197" s="39" t="str">
        <f t="shared" ref="P197:P204" si="33">IF($I197="","",IFERROR(($I197-N($J197)-N($K197))/$I197,0))</f>
        <v/>
      </c>
      <c r="Q197" s="39" t="str">
        <f t="shared" ref="Q197:Q204" si="34">IF($I197="","",IF(N($K197)&gt;0,"Non conforme",IF(N($J197)&gt;0,"Réserves","Conforme")))</f>
        <v/>
      </c>
    </row>
    <row r="198" spans="2:17" x14ac:dyDescent="0.25">
      <c r="B198" s="34" t="str">
        <f t="shared" si="30"/>
        <v/>
      </c>
      <c r="C198" s="35"/>
      <c r="D198" s="17"/>
      <c r="E198" s="36" t="str">
        <f t="shared" si="31"/>
        <v/>
      </c>
      <c r="F198" s="17"/>
      <c r="G198" s="37"/>
      <c r="H198" s="18"/>
      <c r="I198" s="37"/>
      <c r="J198" s="37"/>
      <c r="K198" s="37"/>
      <c r="L198" s="38" t="str">
        <f t="shared" si="32"/>
        <v/>
      </c>
      <c r="M198" s="19"/>
      <c r="N198" s="17"/>
      <c r="O198" s="17"/>
      <c r="P198" s="39" t="str">
        <f t="shared" si="33"/>
        <v/>
      </c>
      <c r="Q198" s="39" t="str">
        <f t="shared" si="34"/>
        <v/>
      </c>
    </row>
    <row r="199" spans="2:17" x14ac:dyDescent="0.25">
      <c r="B199" s="34" t="str">
        <f t="shared" si="30"/>
        <v/>
      </c>
      <c r="C199" s="35"/>
      <c r="D199" s="17"/>
      <c r="E199" s="36" t="str">
        <f t="shared" si="31"/>
        <v/>
      </c>
      <c r="F199" s="17"/>
      <c r="G199" s="37"/>
      <c r="H199" s="18"/>
      <c r="I199" s="37"/>
      <c r="J199" s="37"/>
      <c r="K199" s="37"/>
      <c r="L199" s="38" t="str">
        <f t="shared" si="32"/>
        <v/>
      </c>
      <c r="M199" s="19"/>
      <c r="N199" s="17"/>
      <c r="O199" s="17"/>
      <c r="P199" s="39" t="str">
        <f t="shared" si="33"/>
        <v/>
      </c>
      <c r="Q199" s="39" t="str">
        <f t="shared" si="34"/>
        <v/>
      </c>
    </row>
    <row r="200" spans="2:17" x14ac:dyDescent="0.25">
      <c r="B200" s="34" t="str">
        <f t="shared" si="30"/>
        <v/>
      </c>
      <c r="C200" s="35"/>
      <c r="D200" s="17"/>
      <c r="E200" s="36" t="str">
        <f t="shared" si="31"/>
        <v/>
      </c>
      <c r="F200" s="17"/>
      <c r="G200" s="37"/>
      <c r="H200" s="18"/>
      <c r="I200" s="37"/>
      <c r="J200" s="37"/>
      <c r="K200" s="37"/>
      <c r="L200" s="38" t="str">
        <f t="shared" si="32"/>
        <v/>
      </c>
      <c r="M200" s="19"/>
      <c r="N200" s="17"/>
      <c r="O200" s="17"/>
      <c r="P200" s="39" t="str">
        <f t="shared" si="33"/>
        <v/>
      </c>
      <c r="Q200" s="39" t="str">
        <f t="shared" si="34"/>
        <v/>
      </c>
    </row>
    <row r="201" spans="2:17" x14ac:dyDescent="0.25">
      <c r="B201" s="34" t="str">
        <f t="shared" si="30"/>
        <v/>
      </c>
      <c r="C201" s="35"/>
      <c r="D201" s="17"/>
      <c r="E201" s="36" t="str">
        <f t="shared" si="31"/>
        <v/>
      </c>
      <c r="F201" s="17"/>
      <c r="G201" s="37"/>
      <c r="H201" s="18"/>
      <c r="I201" s="37"/>
      <c r="J201" s="37"/>
      <c r="K201" s="37"/>
      <c r="L201" s="38" t="str">
        <f t="shared" si="32"/>
        <v/>
      </c>
      <c r="M201" s="19"/>
      <c r="N201" s="17"/>
      <c r="O201" s="17"/>
      <c r="P201" s="39" t="str">
        <f t="shared" si="33"/>
        <v/>
      </c>
      <c r="Q201" s="39" t="str">
        <f t="shared" si="34"/>
        <v/>
      </c>
    </row>
    <row r="202" spans="2:17" x14ac:dyDescent="0.25">
      <c r="B202" s="34" t="str">
        <f t="shared" si="30"/>
        <v/>
      </c>
      <c r="C202" s="35"/>
      <c r="D202" s="17"/>
      <c r="E202" s="36" t="str">
        <f t="shared" si="31"/>
        <v/>
      </c>
      <c r="F202" s="17"/>
      <c r="G202" s="37"/>
      <c r="H202" s="18"/>
      <c r="I202" s="37"/>
      <c r="J202" s="37"/>
      <c r="K202" s="37"/>
      <c r="L202" s="38" t="str">
        <f t="shared" si="32"/>
        <v/>
      </c>
      <c r="M202" s="19"/>
      <c r="N202" s="17"/>
      <c r="O202" s="17"/>
      <c r="P202" s="39" t="str">
        <f t="shared" si="33"/>
        <v/>
      </c>
      <c r="Q202" s="39" t="str">
        <f t="shared" si="34"/>
        <v/>
      </c>
    </row>
    <row r="203" spans="2:17" x14ac:dyDescent="0.25">
      <c r="B203" s="34" t="str">
        <f t="shared" si="30"/>
        <v/>
      </c>
      <c r="C203" s="35"/>
      <c r="D203" s="17"/>
      <c r="E203" s="36" t="str">
        <f t="shared" si="31"/>
        <v/>
      </c>
      <c r="F203" s="17"/>
      <c r="G203" s="37"/>
      <c r="H203" s="18"/>
      <c r="I203" s="37"/>
      <c r="J203" s="37"/>
      <c r="K203" s="37"/>
      <c r="L203" s="38" t="str">
        <f t="shared" si="32"/>
        <v/>
      </c>
      <c r="M203" s="19"/>
      <c r="N203" s="17"/>
      <c r="O203" s="17"/>
      <c r="P203" s="39" t="str">
        <f t="shared" si="33"/>
        <v/>
      </c>
      <c r="Q203" s="39" t="str">
        <f t="shared" si="34"/>
        <v/>
      </c>
    </row>
    <row r="204" spans="2:17" x14ac:dyDescent="0.25">
      <c r="B204" s="34" t="str">
        <f t="shared" si="30"/>
        <v/>
      </c>
      <c r="C204" s="35"/>
      <c r="D204" s="17"/>
      <c r="E204" s="36" t="str">
        <f t="shared" si="31"/>
        <v/>
      </c>
      <c r="F204" s="17"/>
      <c r="G204" s="37"/>
      <c r="H204" s="18"/>
      <c r="I204" s="37"/>
      <c r="J204" s="37"/>
      <c r="K204" s="37"/>
      <c r="L204" s="38" t="str">
        <f t="shared" si="32"/>
        <v/>
      </c>
      <c r="M204" s="19"/>
      <c r="N204" s="17"/>
      <c r="O204" s="17"/>
      <c r="P204" s="39" t="str">
        <f t="shared" si="33"/>
        <v/>
      </c>
      <c r="Q204" s="39" t="str">
        <f t="shared" si="34"/>
        <v/>
      </c>
    </row>
  </sheetData>
  <mergeCells count="2">
    <mergeCell ref="A1:O1"/>
    <mergeCell ref="A2:O2"/>
  </mergeCells>
  <conditionalFormatting sqref="L5:L204">
    <cfRule type="expression" dxfId="15" priority="2">
      <formula>ISNUMBER(SEARCH("Non conforme",L5))</formula>
    </cfRule>
    <cfRule type="expression" dxfId="14" priority="3">
      <formula>ISNUMBER(SEARCH("Réserves",L5))</formula>
    </cfRule>
    <cfRule type="expression" dxfId="13" priority="4">
      <formula>ISNUMBER(SEARCH("Conforme",L5))</formula>
    </cfRule>
  </conditionalFormatting>
  <conditionalFormatting sqref="N5:N204">
    <cfRule type="cellIs" dxfId="12" priority="5" operator="equal">
      <formula>"Clôturé"</formula>
    </cfRule>
    <cfRule type="cellIs" dxfId="11" priority="6" operator="equal">
      <formula>"Réparé"</formula>
    </cfRule>
    <cfRule type="cellIs" dxfId="10" priority="7" operator="equal">
      <formula>"En cours"</formula>
    </cfRule>
    <cfRule type="cellIs" dxfId="9" priority="8" operator="equal">
      <formula>"À planifier"</formula>
    </cfRule>
  </conditionalFormatting>
  <dataValidations count="3">
    <dataValidation type="list" allowBlank="1" showErrorMessage="1" errorTitle="Valeur non valide" error="Choisissez une valeur dans la liste." sqref="D5:D204" xr:uid="{00000000-0002-0000-0200-000000000000}">
      <formula1>ParcImmat</formula1>
      <formula2>0</formula2>
    </dataValidation>
    <dataValidation type="list" allowBlank="1" showErrorMessage="1" errorTitle="Valeur non valide" error="Choisissez une valeur dans la liste." sqref="G5:G204" xr:uid="{00000000-0002-0000-0200-000001000000}">
      <formula1>TypesControle</formula1>
      <formula2>0</formula2>
    </dataValidation>
    <dataValidation type="list" allowBlank="1" showErrorMessage="1" errorTitle="Valeur non valide" error="Choisissez une valeur dans la liste." sqref="N5:N204" xr:uid="{00000000-0002-0000-0200-000002000000}">
      <formula1>StatutsSuivi</formula1>
      <formula2>0</formula2>
    </dataValidation>
  </dataValidation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E8388"/>
    <pageSetUpPr fitToPage="1"/>
  </sheetPr>
  <dimension ref="A1:N34"/>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8.7109375" defaultRowHeight="15" x14ac:dyDescent="0.25"/>
  <cols>
    <col min="1" max="1" width="2" customWidth="1"/>
    <col min="2" max="2" width="15" customWidth="1"/>
    <col min="3" max="3" width="14" customWidth="1"/>
    <col min="4" max="4" width="13" customWidth="1"/>
    <col min="5" max="5" width="7" customWidth="1"/>
    <col min="6" max="6" width="11" customWidth="1"/>
    <col min="7" max="7" width="13" customWidth="1"/>
    <col min="8" max="8" width="17" customWidth="1"/>
    <col min="9" max="9" width="14" customWidth="1"/>
    <col min="10" max="10" width="12" customWidth="1"/>
    <col min="11" max="11" width="14" customWidth="1"/>
    <col min="12" max="12" width="12" customWidth="1"/>
    <col min="13" max="13" width="14" customWidth="1"/>
    <col min="14" max="14" width="12" customWidth="1"/>
  </cols>
  <sheetData>
    <row r="1" spans="1:14" ht="43.5" customHeight="1" x14ac:dyDescent="0.25">
      <c r="A1" s="14" t="s">
        <v>144</v>
      </c>
      <c r="B1" s="14"/>
      <c r="C1" s="14"/>
      <c r="D1" s="14"/>
      <c r="E1" s="14"/>
      <c r="F1" s="14"/>
      <c r="G1" s="14"/>
      <c r="H1" s="14"/>
      <c r="I1" s="14"/>
      <c r="J1" s="14"/>
      <c r="K1" s="14"/>
      <c r="L1" s="14"/>
      <c r="M1" s="14"/>
      <c r="N1" s="14"/>
    </row>
    <row r="2" spans="1:14" ht="19.5" customHeight="1" x14ac:dyDescent="0.25">
      <c r="A2" s="13" t="s">
        <v>145</v>
      </c>
      <c r="B2" s="13"/>
      <c r="C2" s="13"/>
      <c r="D2" s="13"/>
      <c r="E2" s="13"/>
      <c r="F2" s="13"/>
      <c r="G2" s="13"/>
      <c r="H2" s="13"/>
      <c r="I2" s="13"/>
      <c r="J2" s="13"/>
      <c r="K2" s="13"/>
      <c r="L2" s="13"/>
      <c r="M2" s="13"/>
      <c r="N2" s="13"/>
    </row>
    <row r="3" spans="1:14" ht="21.75" customHeight="1" x14ac:dyDescent="0.25">
      <c r="B3" s="5" t="s">
        <v>31</v>
      </c>
      <c r="C3" s="5"/>
      <c r="D3" s="5"/>
      <c r="E3" s="5"/>
      <c r="F3" s="5"/>
      <c r="G3" s="5"/>
      <c r="H3" s="5"/>
      <c r="I3" s="5" t="s">
        <v>146</v>
      </c>
      <c r="J3" s="5"/>
      <c r="K3" s="5"/>
      <c r="L3" s="5"/>
      <c r="M3" s="5"/>
      <c r="N3" s="5"/>
    </row>
    <row r="4" spans="1:14" ht="25.5" customHeight="1" x14ac:dyDescent="0.25">
      <c r="B4" s="22" t="s">
        <v>105</v>
      </c>
      <c r="C4" s="22" t="s">
        <v>147</v>
      </c>
      <c r="D4" s="22" t="s">
        <v>148</v>
      </c>
      <c r="E4" s="23" t="s">
        <v>149</v>
      </c>
      <c r="F4" s="23" t="s">
        <v>150</v>
      </c>
      <c r="G4" s="23" t="s">
        <v>151</v>
      </c>
      <c r="H4" s="22" t="s">
        <v>152</v>
      </c>
      <c r="I4" s="23" t="s">
        <v>153</v>
      </c>
      <c r="J4" s="23" t="s">
        <v>154</v>
      </c>
      <c r="K4" s="23" t="s">
        <v>155</v>
      </c>
      <c r="L4" s="23" t="s">
        <v>156</v>
      </c>
      <c r="M4" s="23" t="s">
        <v>157</v>
      </c>
      <c r="N4" s="23" t="s">
        <v>158</v>
      </c>
    </row>
    <row r="5" spans="1:14" x14ac:dyDescent="0.25">
      <c r="B5" s="17" t="s">
        <v>35</v>
      </c>
      <c r="C5" s="17" t="s">
        <v>159</v>
      </c>
      <c r="D5" s="17" t="s">
        <v>160</v>
      </c>
      <c r="E5" s="18">
        <v>2023</v>
      </c>
      <c r="F5" s="37" t="s">
        <v>161</v>
      </c>
      <c r="G5" s="40">
        <v>58200</v>
      </c>
      <c r="H5" s="17" t="s">
        <v>43</v>
      </c>
      <c r="I5" s="35">
        <v>46711</v>
      </c>
      <c r="J5" s="24" t="str">
        <f t="shared" ref="J5:J34" si="0">IF(I5="","",IF(I5&lt;DateRef,"Dépassé",IF(I5&lt;=DateRef+SeuilAlerte,"Bientôt","À jour")))</f>
        <v>À jour</v>
      </c>
      <c r="K5" s="35">
        <v>46798</v>
      </c>
      <c r="L5" s="24" t="str">
        <f t="shared" ref="L5:L34" si="1">IF(K5="","",IF(K5&lt;DateRef,"Dépassé",IF(K5&lt;=DateRef+SeuilAlerte,"Bientôt","À jour")))</f>
        <v>À jour</v>
      </c>
      <c r="M5" s="35">
        <v>46665</v>
      </c>
      <c r="N5" s="24" t="str">
        <f t="shared" ref="N5:N34" si="2">IF(M5="","",IF(M5&lt;DateRef,"Dépassé",IF(M5&lt;=DateRef+SeuilAlerte,"Bientôt","À jour")))</f>
        <v>Bientôt</v>
      </c>
    </row>
    <row r="6" spans="1:14" x14ac:dyDescent="0.25">
      <c r="B6" s="17" t="s">
        <v>128</v>
      </c>
      <c r="C6" s="17" t="s">
        <v>162</v>
      </c>
      <c r="D6" s="17" t="s">
        <v>163</v>
      </c>
      <c r="E6" s="18">
        <v>2022</v>
      </c>
      <c r="F6" s="37" t="s">
        <v>164</v>
      </c>
      <c r="G6" s="40">
        <v>81400</v>
      </c>
      <c r="H6" s="17" t="s">
        <v>125</v>
      </c>
      <c r="I6" s="35">
        <v>46611</v>
      </c>
      <c r="J6" s="24" t="str">
        <f t="shared" si="0"/>
        <v>Dépassé</v>
      </c>
      <c r="K6" s="35">
        <v>46722</v>
      </c>
      <c r="L6" s="24" t="str">
        <f t="shared" si="1"/>
        <v>À jour</v>
      </c>
      <c r="M6" s="35">
        <v>46650</v>
      </c>
      <c r="N6" s="24" t="str">
        <f t="shared" si="2"/>
        <v>Bientôt</v>
      </c>
    </row>
    <row r="7" spans="1:14" x14ac:dyDescent="0.25">
      <c r="B7" s="17" t="s">
        <v>131</v>
      </c>
      <c r="C7" s="17" t="s">
        <v>165</v>
      </c>
      <c r="D7" s="17" t="s">
        <v>166</v>
      </c>
      <c r="E7" s="18">
        <v>2021</v>
      </c>
      <c r="F7" s="37" t="s">
        <v>164</v>
      </c>
      <c r="G7" s="40">
        <v>112750</v>
      </c>
      <c r="H7" s="17" t="s">
        <v>132</v>
      </c>
      <c r="I7" s="35">
        <v>46655</v>
      </c>
      <c r="J7" s="24" t="str">
        <f t="shared" si="0"/>
        <v>Bientôt</v>
      </c>
      <c r="K7" s="35">
        <v>46640</v>
      </c>
      <c r="L7" s="24" t="str">
        <f t="shared" si="1"/>
        <v>Bientôt</v>
      </c>
      <c r="M7" s="35">
        <v>46614</v>
      </c>
      <c r="N7" s="24" t="str">
        <f t="shared" si="2"/>
        <v>Dépassé</v>
      </c>
    </row>
    <row r="8" spans="1:14" x14ac:dyDescent="0.25">
      <c r="B8" s="17" t="s">
        <v>117</v>
      </c>
      <c r="C8" s="17" t="s">
        <v>167</v>
      </c>
      <c r="D8" s="17" t="s">
        <v>168</v>
      </c>
      <c r="E8" s="18">
        <v>2020</v>
      </c>
      <c r="F8" s="37" t="s">
        <v>164</v>
      </c>
      <c r="G8" s="40">
        <v>158900</v>
      </c>
      <c r="H8" s="17" t="s">
        <v>118</v>
      </c>
      <c r="I8" s="35">
        <v>46600</v>
      </c>
      <c r="J8" s="24" t="str">
        <f t="shared" si="0"/>
        <v>Dépassé</v>
      </c>
      <c r="K8" s="35">
        <v>46772</v>
      </c>
      <c r="L8" s="24" t="str">
        <f t="shared" si="1"/>
        <v>À jour</v>
      </c>
      <c r="M8" s="35">
        <v>46721</v>
      </c>
      <c r="N8" s="24" t="str">
        <f t="shared" si="2"/>
        <v>À jour</v>
      </c>
    </row>
    <row r="9" spans="1:14" x14ac:dyDescent="0.25">
      <c r="B9" s="17" t="s">
        <v>135</v>
      </c>
      <c r="C9" s="17" t="s">
        <v>169</v>
      </c>
      <c r="D9" s="17" t="s">
        <v>170</v>
      </c>
      <c r="E9" s="18">
        <v>2024</v>
      </c>
      <c r="F9" s="37" t="s">
        <v>171</v>
      </c>
      <c r="G9" s="40">
        <v>22600</v>
      </c>
      <c r="H9" s="17" t="s">
        <v>136</v>
      </c>
      <c r="I9" s="35">
        <v>46822</v>
      </c>
      <c r="J9" s="24" t="str">
        <f t="shared" si="0"/>
        <v>À jour</v>
      </c>
      <c r="K9" s="35">
        <v>46848</v>
      </c>
      <c r="L9" s="24" t="str">
        <f t="shared" si="1"/>
        <v>À jour</v>
      </c>
      <c r="M9" s="35">
        <v>46764</v>
      </c>
      <c r="N9" s="24" t="str">
        <f t="shared" si="2"/>
        <v>À jour</v>
      </c>
    </row>
    <row r="10" spans="1:14" x14ac:dyDescent="0.25">
      <c r="B10" s="17" t="s">
        <v>124</v>
      </c>
      <c r="C10" s="17" t="s">
        <v>172</v>
      </c>
      <c r="D10" s="17" t="s">
        <v>173</v>
      </c>
      <c r="E10" s="18">
        <v>2019</v>
      </c>
      <c r="F10" s="37" t="s">
        <v>164</v>
      </c>
      <c r="G10" s="40">
        <v>203400</v>
      </c>
      <c r="H10" s="17" t="s">
        <v>125</v>
      </c>
      <c r="I10" s="35">
        <v>46586</v>
      </c>
      <c r="J10" s="24" t="str">
        <f t="shared" si="0"/>
        <v>Dépassé</v>
      </c>
      <c r="K10" s="35">
        <v>46675</v>
      </c>
      <c r="L10" s="24" t="str">
        <f t="shared" si="1"/>
        <v>Bientôt</v>
      </c>
      <c r="M10" s="35">
        <v>46635</v>
      </c>
      <c r="N10" s="24" t="str">
        <f t="shared" si="2"/>
        <v>Bientôt</v>
      </c>
    </row>
    <row r="11" spans="1:14" x14ac:dyDescent="0.25">
      <c r="B11" s="17" t="s">
        <v>141</v>
      </c>
      <c r="C11" s="17" t="s">
        <v>174</v>
      </c>
      <c r="D11" s="17" t="s">
        <v>175</v>
      </c>
      <c r="E11" s="18">
        <v>2022</v>
      </c>
      <c r="F11" s="37" t="s">
        <v>164</v>
      </c>
      <c r="G11" s="40">
        <v>76300</v>
      </c>
      <c r="H11" s="17" t="s">
        <v>132</v>
      </c>
      <c r="I11" s="35">
        <v>46690</v>
      </c>
      <c r="J11" s="24" t="str">
        <f t="shared" si="0"/>
        <v>À jour</v>
      </c>
      <c r="K11" s="35">
        <v>46716</v>
      </c>
      <c r="L11" s="24" t="str">
        <f t="shared" si="1"/>
        <v>À jour</v>
      </c>
      <c r="M11" s="35">
        <v>46803</v>
      </c>
      <c r="N11" s="24" t="str">
        <f t="shared" si="2"/>
        <v>À jour</v>
      </c>
    </row>
    <row r="12" spans="1:14" x14ac:dyDescent="0.25">
      <c r="B12" s="17"/>
      <c r="C12" s="17"/>
      <c r="D12" s="17"/>
      <c r="E12" s="18"/>
      <c r="F12" s="37"/>
      <c r="G12" s="40"/>
      <c r="H12" s="17"/>
      <c r="I12" s="35"/>
      <c r="J12" s="24" t="str">
        <f t="shared" si="0"/>
        <v/>
      </c>
      <c r="K12" s="35"/>
      <c r="L12" s="24" t="str">
        <f t="shared" si="1"/>
        <v/>
      </c>
      <c r="M12" s="35"/>
      <c r="N12" s="24" t="str">
        <f t="shared" si="2"/>
        <v/>
      </c>
    </row>
    <row r="13" spans="1:14" x14ac:dyDescent="0.25">
      <c r="B13" s="17"/>
      <c r="C13" s="17"/>
      <c r="D13" s="17"/>
      <c r="E13" s="18"/>
      <c r="F13" s="37"/>
      <c r="G13" s="40"/>
      <c r="H13" s="17"/>
      <c r="I13" s="35"/>
      <c r="J13" s="24" t="str">
        <f t="shared" si="0"/>
        <v/>
      </c>
      <c r="K13" s="35"/>
      <c r="L13" s="24" t="str">
        <f t="shared" si="1"/>
        <v/>
      </c>
      <c r="M13" s="35"/>
      <c r="N13" s="24" t="str">
        <f t="shared" si="2"/>
        <v/>
      </c>
    </row>
    <row r="14" spans="1:14" x14ac:dyDescent="0.25">
      <c r="B14" s="17"/>
      <c r="C14" s="17"/>
      <c r="D14" s="17"/>
      <c r="E14" s="18"/>
      <c r="F14" s="37"/>
      <c r="G14" s="40"/>
      <c r="H14" s="17"/>
      <c r="I14" s="35"/>
      <c r="J14" s="24" t="str">
        <f t="shared" si="0"/>
        <v/>
      </c>
      <c r="K14" s="35"/>
      <c r="L14" s="24" t="str">
        <f t="shared" si="1"/>
        <v/>
      </c>
      <c r="M14" s="35"/>
      <c r="N14" s="24" t="str">
        <f t="shared" si="2"/>
        <v/>
      </c>
    </row>
    <row r="15" spans="1:14" x14ac:dyDescent="0.25">
      <c r="B15" s="17"/>
      <c r="C15" s="17"/>
      <c r="D15" s="17"/>
      <c r="E15" s="18"/>
      <c r="F15" s="37"/>
      <c r="G15" s="40"/>
      <c r="H15" s="17"/>
      <c r="I15" s="35"/>
      <c r="J15" s="24" t="str">
        <f t="shared" si="0"/>
        <v/>
      </c>
      <c r="K15" s="35"/>
      <c r="L15" s="24" t="str">
        <f t="shared" si="1"/>
        <v/>
      </c>
      <c r="M15" s="35"/>
      <c r="N15" s="24" t="str">
        <f t="shared" si="2"/>
        <v/>
      </c>
    </row>
    <row r="16" spans="1:14" x14ac:dyDescent="0.25">
      <c r="B16" s="17"/>
      <c r="C16" s="17"/>
      <c r="D16" s="17"/>
      <c r="E16" s="18"/>
      <c r="F16" s="37"/>
      <c r="G16" s="40"/>
      <c r="H16" s="17"/>
      <c r="I16" s="35"/>
      <c r="J16" s="24" t="str">
        <f t="shared" si="0"/>
        <v/>
      </c>
      <c r="K16" s="35"/>
      <c r="L16" s="24" t="str">
        <f t="shared" si="1"/>
        <v/>
      </c>
      <c r="M16" s="35"/>
      <c r="N16" s="24" t="str">
        <f t="shared" si="2"/>
        <v/>
      </c>
    </row>
    <row r="17" spans="2:14" x14ac:dyDescent="0.25">
      <c r="B17" s="17"/>
      <c r="C17" s="17"/>
      <c r="D17" s="17"/>
      <c r="E17" s="18"/>
      <c r="F17" s="37"/>
      <c r="G17" s="40"/>
      <c r="H17" s="17"/>
      <c r="I17" s="35"/>
      <c r="J17" s="24" t="str">
        <f t="shared" si="0"/>
        <v/>
      </c>
      <c r="K17" s="35"/>
      <c r="L17" s="24" t="str">
        <f t="shared" si="1"/>
        <v/>
      </c>
      <c r="M17" s="35"/>
      <c r="N17" s="24" t="str">
        <f t="shared" si="2"/>
        <v/>
      </c>
    </row>
    <row r="18" spans="2:14" x14ac:dyDescent="0.25">
      <c r="B18" s="17"/>
      <c r="C18" s="17"/>
      <c r="D18" s="17"/>
      <c r="E18" s="18"/>
      <c r="F18" s="37"/>
      <c r="G18" s="40"/>
      <c r="H18" s="17"/>
      <c r="I18" s="35"/>
      <c r="J18" s="24" t="str">
        <f t="shared" si="0"/>
        <v/>
      </c>
      <c r="K18" s="35"/>
      <c r="L18" s="24" t="str">
        <f t="shared" si="1"/>
        <v/>
      </c>
      <c r="M18" s="35"/>
      <c r="N18" s="24" t="str">
        <f t="shared" si="2"/>
        <v/>
      </c>
    </row>
    <row r="19" spans="2:14" x14ac:dyDescent="0.25">
      <c r="B19" s="17"/>
      <c r="C19" s="17"/>
      <c r="D19" s="17"/>
      <c r="E19" s="18"/>
      <c r="F19" s="37"/>
      <c r="G19" s="40"/>
      <c r="H19" s="17"/>
      <c r="I19" s="35"/>
      <c r="J19" s="24" t="str">
        <f t="shared" si="0"/>
        <v/>
      </c>
      <c r="K19" s="35"/>
      <c r="L19" s="24" t="str">
        <f t="shared" si="1"/>
        <v/>
      </c>
      <c r="M19" s="35"/>
      <c r="N19" s="24" t="str">
        <f t="shared" si="2"/>
        <v/>
      </c>
    </row>
    <row r="20" spans="2:14" x14ac:dyDescent="0.25">
      <c r="B20" s="17"/>
      <c r="C20" s="17"/>
      <c r="D20" s="17"/>
      <c r="E20" s="18"/>
      <c r="F20" s="37"/>
      <c r="G20" s="40"/>
      <c r="H20" s="17"/>
      <c r="I20" s="35"/>
      <c r="J20" s="24" t="str">
        <f t="shared" si="0"/>
        <v/>
      </c>
      <c r="K20" s="35"/>
      <c r="L20" s="24" t="str">
        <f t="shared" si="1"/>
        <v/>
      </c>
      <c r="M20" s="35"/>
      <c r="N20" s="24" t="str">
        <f t="shared" si="2"/>
        <v/>
      </c>
    </row>
    <row r="21" spans="2:14" x14ac:dyDescent="0.25">
      <c r="B21" s="17"/>
      <c r="C21" s="17"/>
      <c r="D21" s="17"/>
      <c r="E21" s="18"/>
      <c r="F21" s="37"/>
      <c r="G21" s="40"/>
      <c r="H21" s="17"/>
      <c r="I21" s="35"/>
      <c r="J21" s="24" t="str">
        <f t="shared" si="0"/>
        <v/>
      </c>
      <c r="K21" s="35"/>
      <c r="L21" s="24" t="str">
        <f t="shared" si="1"/>
        <v/>
      </c>
      <c r="M21" s="35"/>
      <c r="N21" s="24" t="str">
        <f t="shared" si="2"/>
        <v/>
      </c>
    </row>
    <row r="22" spans="2:14" x14ac:dyDescent="0.25">
      <c r="B22" s="17"/>
      <c r="C22" s="17"/>
      <c r="D22" s="17"/>
      <c r="E22" s="18"/>
      <c r="F22" s="37"/>
      <c r="G22" s="40"/>
      <c r="H22" s="17"/>
      <c r="I22" s="35"/>
      <c r="J22" s="24" t="str">
        <f t="shared" si="0"/>
        <v/>
      </c>
      <c r="K22" s="35"/>
      <c r="L22" s="24" t="str">
        <f t="shared" si="1"/>
        <v/>
      </c>
      <c r="M22" s="35"/>
      <c r="N22" s="24" t="str">
        <f t="shared" si="2"/>
        <v/>
      </c>
    </row>
    <row r="23" spans="2:14" x14ac:dyDescent="0.25">
      <c r="B23" s="17"/>
      <c r="C23" s="17"/>
      <c r="D23" s="17"/>
      <c r="E23" s="18"/>
      <c r="F23" s="37"/>
      <c r="G23" s="40"/>
      <c r="H23" s="17"/>
      <c r="I23" s="35"/>
      <c r="J23" s="24" t="str">
        <f t="shared" si="0"/>
        <v/>
      </c>
      <c r="K23" s="35"/>
      <c r="L23" s="24" t="str">
        <f t="shared" si="1"/>
        <v/>
      </c>
      <c r="M23" s="35"/>
      <c r="N23" s="24" t="str">
        <f t="shared" si="2"/>
        <v/>
      </c>
    </row>
    <row r="24" spans="2:14" x14ac:dyDescent="0.25">
      <c r="B24" s="17"/>
      <c r="C24" s="17"/>
      <c r="D24" s="17"/>
      <c r="E24" s="18"/>
      <c r="F24" s="37"/>
      <c r="G24" s="40"/>
      <c r="H24" s="17"/>
      <c r="I24" s="35"/>
      <c r="J24" s="24" t="str">
        <f t="shared" si="0"/>
        <v/>
      </c>
      <c r="K24" s="35"/>
      <c r="L24" s="24" t="str">
        <f t="shared" si="1"/>
        <v/>
      </c>
      <c r="M24" s="35"/>
      <c r="N24" s="24" t="str">
        <f t="shared" si="2"/>
        <v/>
      </c>
    </row>
    <row r="25" spans="2:14" x14ac:dyDescent="0.25">
      <c r="B25" s="17"/>
      <c r="C25" s="17"/>
      <c r="D25" s="17"/>
      <c r="E25" s="18"/>
      <c r="F25" s="37"/>
      <c r="G25" s="40"/>
      <c r="H25" s="17"/>
      <c r="I25" s="35"/>
      <c r="J25" s="24" t="str">
        <f t="shared" si="0"/>
        <v/>
      </c>
      <c r="K25" s="35"/>
      <c r="L25" s="24" t="str">
        <f t="shared" si="1"/>
        <v/>
      </c>
      <c r="M25" s="35"/>
      <c r="N25" s="24" t="str">
        <f t="shared" si="2"/>
        <v/>
      </c>
    </row>
    <row r="26" spans="2:14" x14ac:dyDescent="0.25">
      <c r="B26" s="17"/>
      <c r="C26" s="17"/>
      <c r="D26" s="17"/>
      <c r="E26" s="18"/>
      <c r="F26" s="37"/>
      <c r="G26" s="40"/>
      <c r="H26" s="17"/>
      <c r="I26" s="35"/>
      <c r="J26" s="24" t="str">
        <f t="shared" si="0"/>
        <v/>
      </c>
      <c r="K26" s="35"/>
      <c r="L26" s="24" t="str">
        <f t="shared" si="1"/>
        <v/>
      </c>
      <c r="M26" s="35"/>
      <c r="N26" s="24" t="str">
        <f t="shared" si="2"/>
        <v/>
      </c>
    </row>
    <row r="27" spans="2:14" x14ac:dyDescent="0.25">
      <c r="B27" s="17"/>
      <c r="C27" s="17"/>
      <c r="D27" s="17"/>
      <c r="E27" s="18"/>
      <c r="F27" s="37"/>
      <c r="G27" s="40"/>
      <c r="H27" s="17"/>
      <c r="I27" s="35"/>
      <c r="J27" s="24" t="str">
        <f t="shared" si="0"/>
        <v/>
      </c>
      <c r="K27" s="35"/>
      <c r="L27" s="24" t="str">
        <f t="shared" si="1"/>
        <v/>
      </c>
      <c r="M27" s="35"/>
      <c r="N27" s="24" t="str">
        <f t="shared" si="2"/>
        <v/>
      </c>
    </row>
    <row r="28" spans="2:14" x14ac:dyDescent="0.25">
      <c r="B28" s="17"/>
      <c r="C28" s="17"/>
      <c r="D28" s="17"/>
      <c r="E28" s="18"/>
      <c r="F28" s="37"/>
      <c r="G28" s="40"/>
      <c r="H28" s="17"/>
      <c r="I28" s="35"/>
      <c r="J28" s="24" t="str">
        <f t="shared" si="0"/>
        <v/>
      </c>
      <c r="K28" s="35"/>
      <c r="L28" s="24" t="str">
        <f t="shared" si="1"/>
        <v/>
      </c>
      <c r="M28" s="35"/>
      <c r="N28" s="24" t="str">
        <f t="shared" si="2"/>
        <v/>
      </c>
    </row>
    <row r="29" spans="2:14" x14ac:dyDescent="0.25">
      <c r="B29" s="17"/>
      <c r="C29" s="17"/>
      <c r="D29" s="17"/>
      <c r="E29" s="18"/>
      <c r="F29" s="37"/>
      <c r="G29" s="40"/>
      <c r="H29" s="17"/>
      <c r="I29" s="35"/>
      <c r="J29" s="24" t="str">
        <f t="shared" si="0"/>
        <v/>
      </c>
      <c r="K29" s="35"/>
      <c r="L29" s="24" t="str">
        <f t="shared" si="1"/>
        <v/>
      </c>
      <c r="M29" s="35"/>
      <c r="N29" s="24" t="str">
        <f t="shared" si="2"/>
        <v/>
      </c>
    </row>
    <row r="30" spans="2:14" x14ac:dyDescent="0.25">
      <c r="B30" s="17"/>
      <c r="C30" s="17"/>
      <c r="D30" s="17"/>
      <c r="E30" s="18"/>
      <c r="F30" s="37"/>
      <c r="G30" s="40"/>
      <c r="H30" s="17"/>
      <c r="I30" s="35"/>
      <c r="J30" s="24" t="str">
        <f t="shared" si="0"/>
        <v/>
      </c>
      <c r="K30" s="35"/>
      <c r="L30" s="24" t="str">
        <f t="shared" si="1"/>
        <v/>
      </c>
      <c r="M30" s="35"/>
      <c r="N30" s="24" t="str">
        <f t="shared" si="2"/>
        <v/>
      </c>
    </row>
    <row r="31" spans="2:14" x14ac:dyDescent="0.25">
      <c r="B31" s="17"/>
      <c r="C31" s="17"/>
      <c r="D31" s="17"/>
      <c r="E31" s="18"/>
      <c r="F31" s="37"/>
      <c r="G31" s="40"/>
      <c r="H31" s="17"/>
      <c r="I31" s="35"/>
      <c r="J31" s="24" t="str">
        <f t="shared" si="0"/>
        <v/>
      </c>
      <c r="K31" s="35"/>
      <c r="L31" s="24" t="str">
        <f t="shared" si="1"/>
        <v/>
      </c>
      <c r="M31" s="35"/>
      <c r="N31" s="24" t="str">
        <f t="shared" si="2"/>
        <v/>
      </c>
    </row>
    <row r="32" spans="2:14" x14ac:dyDescent="0.25">
      <c r="B32" s="17"/>
      <c r="C32" s="17"/>
      <c r="D32" s="17"/>
      <c r="E32" s="18"/>
      <c r="F32" s="37"/>
      <c r="G32" s="40"/>
      <c r="H32" s="17"/>
      <c r="I32" s="35"/>
      <c r="J32" s="24" t="str">
        <f t="shared" si="0"/>
        <v/>
      </c>
      <c r="K32" s="35"/>
      <c r="L32" s="24" t="str">
        <f t="shared" si="1"/>
        <v/>
      </c>
      <c r="M32" s="35"/>
      <c r="N32" s="24" t="str">
        <f t="shared" si="2"/>
        <v/>
      </c>
    </row>
    <row r="33" spans="2:14" x14ac:dyDescent="0.25">
      <c r="B33" s="17"/>
      <c r="C33" s="17"/>
      <c r="D33" s="17"/>
      <c r="E33" s="18"/>
      <c r="F33" s="37"/>
      <c r="G33" s="40"/>
      <c r="H33" s="17"/>
      <c r="I33" s="35"/>
      <c r="J33" s="24" t="str">
        <f t="shared" si="0"/>
        <v/>
      </c>
      <c r="K33" s="35"/>
      <c r="L33" s="24" t="str">
        <f t="shared" si="1"/>
        <v/>
      </c>
      <c r="M33" s="35"/>
      <c r="N33" s="24" t="str">
        <f t="shared" si="2"/>
        <v/>
      </c>
    </row>
    <row r="34" spans="2:14" x14ac:dyDescent="0.25">
      <c r="B34" s="17"/>
      <c r="C34" s="17"/>
      <c r="D34" s="17"/>
      <c r="E34" s="18"/>
      <c r="F34" s="37"/>
      <c r="G34" s="40"/>
      <c r="H34" s="17"/>
      <c r="I34" s="35"/>
      <c r="J34" s="24" t="str">
        <f t="shared" si="0"/>
        <v/>
      </c>
      <c r="K34" s="35"/>
      <c r="L34" s="24" t="str">
        <f t="shared" si="1"/>
        <v/>
      </c>
      <c r="M34" s="35"/>
      <c r="N34" s="24" t="str">
        <f t="shared" si="2"/>
        <v/>
      </c>
    </row>
  </sheetData>
  <mergeCells count="4">
    <mergeCell ref="A1:N1"/>
    <mergeCell ref="A2:N2"/>
    <mergeCell ref="B3:H3"/>
    <mergeCell ref="I3:N3"/>
  </mergeCells>
  <conditionalFormatting sqref="J5:J34">
    <cfRule type="cellIs" dxfId="8" priority="2" operator="equal">
      <formula>"Dépassé"</formula>
    </cfRule>
    <cfRule type="cellIs" dxfId="7" priority="3" operator="equal">
      <formula>"Bientôt"</formula>
    </cfRule>
    <cfRule type="cellIs" dxfId="6" priority="4" operator="equal">
      <formula>"À jour"</formula>
    </cfRule>
  </conditionalFormatting>
  <conditionalFormatting sqref="L5:L34">
    <cfRule type="cellIs" dxfId="5" priority="5" operator="equal">
      <formula>"Dépassé"</formula>
    </cfRule>
    <cfRule type="cellIs" dxfId="4" priority="6" operator="equal">
      <formula>"Bientôt"</formula>
    </cfRule>
    <cfRule type="cellIs" dxfId="3" priority="7" operator="equal">
      <formula>"À jour"</formula>
    </cfRule>
  </conditionalFormatting>
  <conditionalFormatting sqref="N5:N34">
    <cfRule type="cellIs" dxfId="2" priority="8" operator="equal">
      <formula>"Dépassé"</formula>
    </cfRule>
    <cfRule type="cellIs" dxfId="1" priority="9" operator="equal">
      <formula>"Bientôt"</formula>
    </cfRule>
    <cfRule type="cellIs" dxfId="0" priority="10" operator="equal">
      <formula>"À jour"</formula>
    </cfRule>
  </conditionalFormatting>
  <dataValidations count="1">
    <dataValidation type="list" allowBlank="1" showErrorMessage="1" errorTitle="Valeur non valide" error="Choisissez une valeur dans la liste." sqref="F5:F34" xr:uid="{00000000-0002-0000-0300-000000000000}">
      <formula1>Carburants</formula1>
      <formula2>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8388"/>
  </sheetPr>
  <dimension ref="A1:I15"/>
  <sheetViews>
    <sheetView showGridLines="0" zoomScaleNormal="100" workbookViewId="0">
      <pane ySplit="2" topLeftCell="A3" activePane="bottomLeft" state="frozen"/>
      <selection pane="bottomLeft"/>
    </sheetView>
  </sheetViews>
  <sheetFormatPr baseColWidth="10" defaultColWidth="8.7109375" defaultRowHeight="15" x14ac:dyDescent="0.25"/>
  <cols>
    <col min="1" max="1" width="2" customWidth="1"/>
    <col min="2" max="2" width="30" customWidth="1"/>
    <col min="3" max="3" width="20" customWidth="1"/>
    <col min="4" max="4" width="2" customWidth="1"/>
    <col min="5" max="9" width="21" customWidth="1"/>
  </cols>
  <sheetData>
    <row r="1" spans="1:9" ht="43.5" customHeight="1" x14ac:dyDescent="0.25">
      <c r="A1" s="14" t="s">
        <v>176</v>
      </c>
      <c r="B1" s="14"/>
      <c r="C1" s="14"/>
      <c r="D1" s="14"/>
      <c r="E1" s="14"/>
      <c r="F1" s="14"/>
      <c r="G1" s="14"/>
      <c r="H1" s="14"/>
      <c r="I1" s="14"/>
    </row>
    <row r="2" spans="1:9" ht="19.5" customHeight="1" x14ac:dyDescent="0.25">
      <c r="A2" s="13" t="s">
        <v>177</v>
      </c>
      <c r="B2" s="13"/>
      <c r="C2" s="13"/>
      <c r="D2" s="13"/>
      <c r="E2" s="13"/>
      <c r="F2" s="13"/>
      <c r="G2" s="13"/>
      <c r="H2" s="13"/>
      <c r="I2" s="13"/>
    </row>
    <row r="4" spans="1:9" ht="24" customHeight="1" x14ac:dyDescent="0.25">
      <c r="B4" s="5" t="s">
        <v>178</v>
      </c>
      <c r="C4" s="5"/>
      <c r="E4" s="41" t="s">
        <v>179</v>
      </c>
      <c r="F4" s="41" t="s">
        <v>180</v>
      </c>
      <c r="G4" s="41" t="s">
        <v>181</v>
      </c>
      <c r="H4" s="41" t="s">
        <v>150</v>
      </c>
      <c r="I4" s="41" t="s">
        <v>182</v>
      </c>
    </row>
    <row r="5" spans="1:9" ht="18" customHeight="1" x14ac:dyDescent="0.25">
      <c r="B5" s="20" t="s">
        <v>183</v>
      </c>
      <c r="C5" s="42" t="s">
        <v>184</v>
      </c>
      <c r="E5" s="43" t="s">
        <v>57</v>
      </c>
      <c r="F5" s="43" t="s">
        <v>122</v>
      </c>
      <c r="G5" s="43" t="s">
        <v>185</v>
      </c>
      <c r="H5" s="43" t="s">
        <v>171</v>
      </c>
      <c r="I5" s="43" t="s">
        <v>133</v>
      </c>
    </row>
    <row r="6" spans="1:9" ht="18" customHeight="1" x14ac:dyDescent="0.25">
      <c r="B6" s="20" t="s">
        <v>186</v>
      </c>
      <c r="C6" s="44">
        <v>46631</v>
      </c>
      <c r="E6" s="43" t="s">
        <v>54</v>
      </c>
      <c r="F6" s="43" t="s">
        <v>129</v>
      </c>
      <c r="G6" s="43" t="s">
        <v>187</v>
      </c>
      <c r="H6" s="43" t="s">
        <v>164</v>
      </c>
      <c r="I6" s="43" t="s">
        <v>126</v>
      </c>
    </row>
    <row r="7" spans="1:9" ht="18" customHeight="1" x14ac:dyDescent="0.25">
      <c r="B7" s="20" t="s">
        <v>188</v>
      </c>
      <c r="C7" s="45">
        <v>45</v>
      </c>
      <c r="E7" s="43" t="s">
        <v>61</v>
      </c>
      <c r="F7" s="43" t="s">
        <v>119</v>
      </c>
      <c r="G7" s="43" t="s">
        <v>189</v>
      </c>
      <c r="H7" s="43" t="s">
        <v>161</v>
      </c>
      <c r="I7" s="43" t="s">
        <v>120</v>
      </c>
    </row>
    <row r="8" spans="1:9" ht="18" customHeight="1" x14ac:dyDescent="0.25">
      <c r="B8" s="20" t="s">
        <v>190</v>
      </c>
      <c r="C8" s="45">
        <v>2027</v>
      </c>
      <c r="E8" s="43" t="s">
        <v>83</v>
      </c>
      <c r="F8" s="43" t="s">
        <v>39</v>
      </c>
      <c r="G8" s="43" t="s">
        <v>45</v>
      </c>
      <c r="H8" s="43" t="s">
        <v>191</v>
      </c>
      <c r="I8" s="43" t="s">
        <v>123</v>
      </c>
    </row>
    <row r="9" spans="1:9" x14ac:dyDescent="0.25">
      <c r="E9" s="43" t="s">
        <v>89</v>
      </c>
      <c r="F9" s="43" t="s">
        <v>137</v>
      </c>
      <c r="G9" s="43" t="s">
        <v>192</v>
      </c>
      <c r="H9" s="43" t="s">
        <v>193</v>
      </c>
    </row>
    <row r="10" spans="1:9" ht="21.75" customHeight="1" x14ac:dyDescent="0.25">
      <c r="B10" s="5" t="s">
        <v>194</v>
      </c>
      <c r="C10" s="5"/>
    </row>
    <row r="11" spans="1:9" x14ac:dyDescent="0.25">
      <c r="B11" s="46" t="s">
        <v>57</v>
      </c>
      <c r="C11" s="47" t="s">
        <v>195</v>
      </c>
    </row>
    <row r="12" spans="1:9" x14ac:dyDescent="0.25">
      <c r="B12" s="46" t="s">
        <v>54</v>
      </c>
      <c r="C12" s="47" t="s">
        <v>196</v>
      </c>
    </row>
    <row r="13" spans="1:9" x14ac:dyDescent="0.25">
      <c r="B13" s="46" t="s">
        <v>61</v>
      </c>
      <c r="C13" s="47" t="s">
        <v>197</v>
      </c>
    </row>
    <row r="14" spans="1:9" x14ac:dyDescent="0.25">
      <c r="B14" s="46" t="s">
        <v>83</v>
      </c>
      <c r="C14" s="47" t="s">
        <v>198</v>
      </c>
    </row>
    <row r="15" spans="1:9" x14ac:dyDescent="0.25">
      <c r="B15" s="46" t="s">
        <v>89</v>
      </c>
      <c r="C15" s="47" t="s">
        <v>199</v>
      </c>
    </row>
  </sheetData>
  <mergeCells count="4">
    <mergeCell ref="A1:I1"/>
    <mergeCell ref="A2:I2"/>
    <mergeCell ref="B4:C4"/>
    <mergeCell ref="B10:C10"/>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E8388"/>
    <pageSetUpPr fitToPage="1"/>
  </sheetPr>
  <dimension ref="A1:C19"/>
  <sheetViews>
    <sheetView showGridLines="0" zoomScaleNormal="100" workbookViewId="0"/>
  </sheetViews>
  <sheetFormatPr baseColWidth="10" defaultColWidth="8.7109375" defaultRowHeight="15" x14ac:dyDescent="0.25"/>
  <cols>
    <col min="1" max="1" width="2" customWidth="1"/>
    <col min="2" max="2" width="30" customWidth="1"/>
    <col min="3" max="3" width="84" customWidth="1"/>
    <col min="4" max="4" width="2" customWidth="1"/>
  </cols>
  <sheetData>
    <row r="1" spans="1:3" ht="43.5" customHeight="1" x14ac:dyDescent="0.25">
      <c r="A1" s="14" t="s">
        <v>200</v>
      </c>
      <c r="B1" s="14"/>
      <c r="C1" s="14"/>
    </row>
    <row r="2" spans="1:3" ht="19.5" customHeight="1" x14ac:dyDescent="0.25">
      <c r="A2" s="13" t="s">
        <v>201</v>
      </c>
      <c r="B2" s="13"/>
      <c r="C2" s="13"/>
    </row>
    <row r="4" spans="1:3" ht="21.75" customHeight="1" x14ac:dyDescent="0.25">
      <c r="B4" s="5" t="s">
        <v>202</v>
      </c>
      <c r="C4" s="5"/>
    </row>
    <row r="5" spans="1:3" ht="48" customHeight="1" x14ac:dyDescent="0.25">
      <c r="B5" s="63" t="s">
        <v>203</v>
      </c>
      <c r="C5" s="63"/>
    </row>
    <row r="7" spans="1:3" ht="21.75" customHeight="1" x14ac:dyDescent="0.25">
      <c r="B7" s="5" t="s">
        <v>204</v>
      </c>
      <c r="C7" s="5"/>
    </row>
    <row r="8" spans="1:3" ht="37.5" customHeight="1" x14ac:dyDescent="0.25">
      <c r="B8" s="48" t="s">
        <v>205</v>
      </c>
      <c r="C8" s="49" t="s">
        <v>206</v>
      </c>
    </row>
    <row r="9" spans="1:3" ht="37.5" customHeight="1" x14ac:dyDescent="0.25">
      <c r="B9" s="48" t="s">
        <v>207</v>
      </c>
      <c r="C9" s="49" t="s">
        <v>208</v>
      </c>
    </row>
    <row r="10" spans="1:3" ht="37.5" customHeight="1" x14ac:dyDescent="0.25">
      <c r="B10" s="48" t="s">
        <v>209</v>
      </c>
      <c r="C10" s="49" t="s">
        <v>210</v>
      </c>
    </row>
    <row r="11" spans="1:3" ht="37.5" customHeight="1" x14ac:dyDescent="0.25">
      <c r="B11" s="48" t="s">
        <v>211</v>
      </c>
      <c r="C11" s="49" t="s">
        <v>212</v>
      </c>
    </row>
    <row r="12" spans="1:3" ht="37.5" customHeight="1" x14ac:dyDescent="0.25">
      <c r="B12" s="48" t="s">
        <v>213</v>
      </c>
      <c r="C12" s="49" t="s">
        <v>214</v>
      </c>
    </row>
    <row r="14" spans="1:3" ht="21.75" customHeight="1" x14ac:dyDescent="0.25">
      <c r="B14" s="5" t="s">
        <v>215</v>
      </c>
      <c r="C14" s="5"/>
    </row>
    <row r="15" spans="1:3" x14ac:dyDescent="0.25">
      <c r="B15" s="50" t="s">
        <v>216</v>
      </c>
      <c r="C15" s="51" t="s">
        <v>217</v>
      </c>
    </row>
    <row r="16" spans="1:3" x14ac:dyDescent="0.25">
      <c r="B16" s="52" t="s">
        <v>218</v>
      </c>
      <c r="C16" s="51" t="s">
        <v>219</v>
      </c>
    </row>
    <row r="17" spans="2:3" x14ac:dyDescent="0.25">
      <c r="B17" s="53" t="s">
        <v>220</v>
      </c>
      <c r="C17" s="51" t="s">
        <v>221</v>
      </c>
    </row>
    <row r="18" spans="2:3" x14ac:dyDescent="0.25">
      <c r="B18" s="54" t="s">
        <v>222</v>
      </c>
      <c r="C18" s="51" t="s">
        <v>223</v>
      </c>
    </row>
    <row r="19" spans="2:3" x14ac:dyDescent="0.25">
      <c r="B19" s="55" t="s">
        <v>224</v>
      </c>
      <c r="C19" s="51" t="s">
        <v>225</v>
      </c>
    </row>
  </sheetData>
  <mergeCells count="6">
    <mergeCell ref="B14:C14"/>
    <mergeCell ref="A1:C1"/>
    <mergeCell ref="A2:C2"/>
    <mergeCell ref="B4:C4"/>
    <mergeCell ref="B5:C5"/>
    <mergeCell ref="B7:C7"/>
  </mergeCells>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13</vt:i4>
      </vt:variant>
    </vt:vector>
  </HeadingPairs>
  <TitlesOfParts>
    <vt:vector size="19" baseType="lpstr">
      <vt:lpstr>Tableau de bord</vt:lpstr>
      <vt:lpstr>Fiche de contrôle</vt:lpstr>
      <vt:lpstr>Registre des contrôles</vt:lpstr>
      <vt:lpstr>Parc &amp; échéances</vt:lpstr>
      <vt:lpstr>Paramètres</vt:lpstr>
      <vt:lpstr>Notice</vt:lpstr>
      <vt:lpstr>Annee</vt:lpstr>
      <vt:lpstr>Carburants</vt:lpstr>
      <vt:lpstr>DateRef</vt:lpstr>
      <vt:lpstr>'Fiche de contrôle'!Druckbereich</vt:lpstr>
      <vt:lpstr>Etats</vt:lpstr>
      <vt:lpstr>NiveauxCarb</vt:lpstr>
      <vt:lpstr>NomOrg</vt:lpstr>
      <vt:lpstr>ParcImmat</vt:lpstr>
      <vt:lpstr>ParcMarque</vt:lpstr>
      <vt:lpstr>ParcModele</vt:lpstr>
      <vt:lpstr>SeuilAlerte</vt:lpstr>
      <vt:lpstr>StatutsSuivi</vt:lpstr>
      <vt:lpstr>TypesControle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2026-09-25T16:07:23Z</dcterms:created>
  <dcterms:modified xsi:type="dcterms:W3CDTF">2026-09-27T17:12:36Z</dcterms:modified>
  <dc:language>en-US</dc:language>
</cp:coreProperties>
</file>