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sergi\Documents\SEO\SEO\AA_Webs\ModelesExcel\Generador\"/>
    </mc:Choice>
  </mc:AlternateContent>
  <xr:revisionPtr revIDLastSave="0" documentId="13_ncr:1_{D5D9A791-FFC9-451E-8A51-88C6D25007F9}" xr6:coauthVersionLast="47" xr6:coauthVersionMax="47" xr10:uidLastSave="{00000000-0000-0000-0000-000000000000}"/>
  <bookViews>
    <workbookView xWindow="1035" yWindow="1035" windowWidth="25500" windowHeight="13500" tabRatio="500" xr2:uid="{00000000-000D-0000-FFFF-FFFF00000000}"/>
  </bookViews>
  <sheets>
    <sheet name="Fiche produit" sheetId="1" r:id="rId1"/>
    <sheet name="Catalogue produits" sheetId="2" r:id="rId2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K32" i="2" l="1"/>
  <c r="K31" i="2"/>
  <c r="K30" i="2"/>
  <c r="K29" i="2"/>
  <c r="K28" i="2"/>
  <c r="J26" i="2"/>
  <c r="I26" i="2"/>
  <c r="M25" i="2"/>
  <c r="J25" i="2"/>
  <c r="I25" i="2"/>
  <c r="H25" i="2"/>
  <c r="M24" i="2"/>
  <c r="J24" i="2"/>
  <c r="I24" i="2"/>
  <c r="H24" i="2"/>
  <c r="M23" i="2"/>
  <c r="J23" i="2"/>
  <c r="I23" i="2"/>
  <c r="H23" i="2"/>
  <c r="M22" i="2"/>
  <c r="J22" i="2"/>
  <c r="I22" i="2"/>
  <c r="H22" i="2"/>
  <c r="M21" i="2"/>
  <c r="J21" i="2"/>
  <c r="I21" i="2"/>
  <c r="H21" i="2"/>
  <c r="M20" i="2"/>
  <c r="J20" i="2"/>
  <c r="I20" i="2"/>
  <c r="H20" i="2"/>
  <c r="M19" i="2"/>
  <c r="J19" i="2"/>
  <c r="I19" i="2"/>
  <c r="H19" i="2"/>
  <c r="M18" i="2"/>
  <c r="J18" i="2"/>
  <c r="I18" i="2"/>
  <c r="H18" i="2"/>
  <c r="M17" i="2"/>
  <c r="J17" i="2"/>
  <c r="I17" i="2"/>
  <c r="H17" i="2"/>
  <c r="M16" i="2"/>
  <c r="J16" i="2"/>
  <c r="I16" i="2"/>
  <c r="H16" i="2"/>
  <c r="M15" i="2"/>
  <c r="J15" i="2"/>
  <c r="I15" i="2"/>
  <c r="H15" i="2"/>
  <c r="M14" i="2"/>
  <c r="J14" i="2"/>
  <c r="I14" i="2"/>
  <c r="H14" i="2"/>
  <c r="M13" i="2"/>
  <c r="J13" i="2"/>
  <c r="I13" i="2"/>
  <c r="H13" i="2"/>
  <c r="M12" i="2"/>
  <c r="J12" i="2"/>
  <c r="I12" i="2"/>
  <c r="H12" i="2"/>
  <c r="M11" i="2"/>
  <c r="J11" i="2"/>
  <c r="I11" i="2"/>
  <c r="H11" i="2"/>
  <c r="M10" i="2"/>
  <c r="J10" i="2"/>
  <c r="I10" i="2"/>
  <c r="H10" i="2"/>
  <c r="M9" i="2"/>
  <c r="J9" i="2"/>
  <c r="I9" i="2"/>
  <c r="H9" i="2"/>
  <c r="M8" i="2"/>
  <c r="J8" i="2"/>
  <c r="I8" i="2"/>
  <c r="H8" i="2"/>
  <c r="M7" i="2"/>
  <c r="J7" i="2"/>
  <c r="I7" i="2"/>
  <c r="H7" i="2"/>
  <c r="M6" i="2"/>
  <c r="J6" i="2"/>
  <c r="I6" i="2"/>
  <c r="H6" i="2"/>
  <c r="C52" i="1"/>
  <c r="F49" i="1"/>
  <c r="F48" i="1"/>
  <c r="F47" i="1"/>
  <c r="F35" i="1"/>
  <c r="F34" i="1"/>
  <c r="C34" i="1"/>
  <c r="F33" i="1"/>
  <c r="F32" i="1"/>
  <c r="F31" i="1"/>
  <c r="C31" i="1"/>
  <c r="F30" i="1"/>
  <c r="F29" i="1"/>
</calcChain>
</file>

<file path=xl/sharedStrings.xml><?xml version="1.0" encoding="utf-8"?>
<sst xmlns="http://schemas.openxmlformats.org/spreadsheetml/2006/main" count="250" uniqueCount="229">
  <si>
    <t>FICHE PRODUIT  ·  ARTICLE</t>
  </si>
  <si>
    <t>Document de référence produit · Prix · Marges · Stock · Fournisseur · Caractéristiques</t>
  </si>
  <si>
    <t xml:space="preserve">  ■ Saisie manuelle</t>
  </si>
  <si>
    <t xml:space="preserve">  ■ Calculé automatiquement</t>
  </si>
  <si>
    <t xml:space="preserve">  A  –  IDENTIFICATION DU PRODUIT</t>
  </si>
  <si>
    <t>Référence produit</t>
  </si>
  <si>
    <t>ART-2027-0142</t>
  </si>
  <si>
    <t>Code EAN / GTIN</t>
  </si>
  <si>
    <t>3760284001428</t>
  </si>
  <si>
    <t>Désignation commerciale</t>
  </si>
  <si>
    <t>Lampe de bureau LED Pro 800</t>
  </si>
  <si>
    <t>Code interne / SKU</t>
  </si>
  <si>
    <t>SKU-LED-PRO-800-BM</t>
  </si>
  <si>
    <t>Désignation complète</t>
  </si>
  <si>
    <t>Couleur / Variante</t>
  </si>
  <si>
    <t>Blanc mat</t>
  </si>
  <si>
    <t>Marque</t>
  </si>
  <si>
    <t>Lumio Design</t>
  </si>
  <si>
    <t>Statut produit</t>
  </si>
  <si>
    <t>Actif</t>
  </si>
  <si>
    <t>Famille de produits</t>
  </si>
  <si>
    <t>Éclairage &amp; Luminaires</t>
  </si>
  <si>
    <t>Date de création fiche</t>
  </si>
  <si>
    <t>01/03/2027</t>
  </si>
  <si>
    <t>Sous-famille</t>
  </si>
  <si>
    <t>Lampes de bureau</t>
  </si>
  <si>
    <t>Dernière mise à jour</t>
  </si>
  <si>
    <t>14/04/2027</t>
  </si>
  <si>
    <t>Gamme</t>
  </si>
  <si>
    <t>Pro Series</t>
  </si>
  <si>
    <t>Responsable fiche</t>
  </si>
  <si>
    <t>Équipe Achats</t>
  </si>
  <si>
    <t xml:space="preserve">  B  –  DESCRIPTION &amp; CARACTÉRISTIQUES TECHNIQUES</t>
  </si>
  <si>
    <t>Lampe de bureau LED professionnelle 800 lumens avec colonne flexible 360°. Alimentation USB-C avec port de charge rapide intégré. 3 modes d'éclairage (lecture, bureau, détente) et gradateur tactile. Compatible home office et espaces de travail. Fabriquée en aluminium recyclé.</t>
  </si>
  <si>
    <t>Puissance (W)</t>
  </si>
  <si>
    <t>12 W</t>
  </si>
  <si>
    <t>Dimensions (L × l × H cm)</t>
  </si>
  <si>
    <t>45 × 12 × 35 cm</t>
  </si>
  <si>
    <t>Flux lumineux (lm)</t>
  </si>
  <si>
    <t>800 lm</t>
  </si>
  <si>
    <t>Poids net</t>
  </si>
  <si>
    <t>1,2 kg</t>
  </si>
  <si>
    <t>Température de couleur</t>
  </si>
  <si>
    <t>2 700 K – 6 500 K</t>
  </si>
  <si>
    <t>Poids brut (emballé)</t>
  </si>
  <si>
    <t>1,65 kg</t>
  </si>
  <si>
    <t>Durée de vie LED</t>
  </si>
  <si>
    <t>50 000 heures</t>
  </si>
  <si>
    <t>Coloris disponibles</t>
  </si>
  <si>
    <t>Blanc mat / Noir mat / Gris</t>
  </si>
  <si>
    <t>Tension d'alimentation</t>
  </si>
  <si>
    <t>USB-C 5V / 3A</t>
  </si>
  <si>
    <t>Pays de fabrication</t>
  </si>
  <si>
    <t>Portugal</t>
  </si>
  <si>
    <t>Certification</t>
  </si>
  <si>
    <t>CE – RoHS – Energy Star</t>
  </si>
  <si>
    <t>Indice de protection</t>
  </si>
  <si>
    <t>IP20</t>
  </si>
  <si>
    <t>Matériaux</t>
  </si>
  <si>
    <t>Aluminium recyclé + ABS</t>
  </si>
  <si>
    <t>Garantie</t>
  </si>
  <si>
    <t>3 ans pièces et main d'œuvre</t>
  </si>
  <si>
    <t xml:space="preserve">  C  –  PRIX D'ACHAT, DE VENTE &amp; MARGES</t>
  </si>
  <si>
    <t>Indicateur</t>
  </si>
  <si>
    <t>Valeur saisie</t>
  </si>
  <si>
    <t>Indicateur calculé</t>
  </si>
  <si>
    <t>Résultat auto</t>
  </si>
  <si>
    <t>Prix d'achat HT (PA HT)</t>
  </si>
  <si>
    <t>Marge brute unitaire (€)</t>
  </si>
  <si>
    <t>Frais de port / logistique unitaire</t>
  </si>
  <si>
    <t>Taux de marge brute (%)</t>
  </si>
  <si>
    <t>Coût de revient total</t>
  </si>
  <si>
    <t>Taux de marque (%)</t>
  </si>
  <si>
    <t>Prix de vente HT (PV HT)</t>
  </si>
  <si>
    <t>Coefficient multiplicateur</t>
  </si>
  <si>
    <t>Taux de TVA</t>
  </si>
  <si>
    <t>Marge nette estimée (€)</t>
  </si>
  <si>
    <t>Prix de vente TTC (PV TTC)</t>
  </si>
  <si>
    <t>Seuil de rentabilité (€)</t>
  </si>
  <si>
    <t>Prix conseillé public (PVPC TTC)</t>
  </si>
  <si>
    <t>Écart PV / PVPC (%)</t>
  </si>
  <si>
    <t xml:space="preserve">  D  –  FOURNISSEUR &amp; CONDITIONS D'ACHAT</t>
  </si>
  <si>
    <t>Fournisseur principal</t>
  </si>
  <si>
    <t>Eurolight Distribution SA</t>
  </si>
  <si>
    <t>Fournisseur secondaire</t>
  </si>
  <si>
    <t>Lux Import SARL</t>
  </si>
  <si>
    <t>Contact commercial</t>
  </si>
  <si>
    <t>Mme Isabelle Noël – i.noel@eurolight.fr</t>
  </si>
  <si>
    <t>Pays d'origine commande</t>
  </si>
  <si>
    <t>Portugal / France</t>
  </si>
  <si>
    <t>N° compte fournisseur</t>
  </si>
  <si>
    <t>FOUR-ELD-0047</t>
  </si>
  <si>
    <t>Incoterms</t>
  </si>
  <si>
    <t>DDP (Livraison droits acquittés)</t>
  </si>
  <si>
    <t>Délai de livraison standard</t>
  </si>
  <si>
    <t>5 à 7 jours ouvrés</t>
  </si>
  <si>
    <t>Délai réassort urgent</t>
  </si>
  <si>
    <t>2 jours (express +15 %)</t>
  </si>
  <si>
    <t>Quantité minimum de commande</t>
  </si>
  <si>
    <t>10 unités</t>
  </si>
  <si>
    <t>Remise volume &gt; 50 unités</t>
  </si>
  <si>
    <t>5 %</t>
  </si>
  <si>
    <t>Conditionnement</t>
  </si>
  <si>
    <t>Carton de 6 unités</t>
  </si>
  <si>
    <t>Remise volume &gt; 200 unités</t>
  </si>
  <si>
    <t>10 %</t>
  </si>
  <si>
    <t xml:space="preserve">  E  –  STOCK &amp; DONNÉES LOGISTIQUES</t>
  </si>
  <si>
    <t>Stock actuel (unités)</t>
  </si>
  <si>
    <t>Ventes moyennes / mois</t>
  </si>
  <si>
    <t>Stock de sécurité (mini)</t>
  </si>
  <si>
    <t>Délai couverture (jours)</t>
  </si>
  <si>
    <t>Stock maxi</t>
  </si>
  <si>
    <t>Valeur stock (€ PA)</t>
  </si>
  <si>
    <t>Point de commande (seuil réappro)</t>
  </si>
  <si>
    <t>Statut stock</t>
  </si>
  <si>
    <t>Quantité en commande en cours</t>
  </si>
  <si>
    <t>Conditionnement colis (unités)</t>
  </si>
  <si>
    <t>Emplacement entrepôt</t>
  </si>
  <si>
    <t>Zone A – Allée 3 – Étagère 7</t>
  </si>
  <si>
    <t>Poids colis expédition</t>
  </si>
  <si>
    <t>1,9 kg</t>
  </si>
  <si>
    <t>Rotation stock (jours couverture)</t>
  </si>
  <si>
    <t>Dimensions colis (cm)</t>
  </si>
  <si>
    <t>47 × 14 × 37 cm</t>
  </si>
  <si>
    <t xml:space="preserve">  F  –  INFORMATIONS COMMERCIALES &amp; MARKETING</t>
  </si>
  <si>
    <t>Canal de vente principal</t>
  </si>
  <si>
    <t>E-commerce / Site web</t>
  </si>
  <si>
    <t>Pays de commercialisation</t>
  </si>
  <si>
    <t>France / Belgique / Suisse</t>
  </si>
  <si>
    <t>Canaux secondaires</t>
  </si>
  <si>
    <t>Marketplaces (Amazon, Fnac)</t>
  </si>
  <si>
    <t>Langue(s) fiche produit</t>
  </si>
  <si>
    <t>Français / Anglais</t>
  </si>
  <si>
    <t>Catégorie catalogue</t>
  </si>
  <si>
    <t>Bureau &gt; Éclairage &gt; Lampes</t>
  </si>
  <si>
    <t>Lien fiche produit web</t>
  </si>
  <si>
    <t>Mots-clés SEO principaux</t>
  </si>
  <si>
    <t>lampe bureau LED, lampe bureau USB</t>
  </si>
  <si>
    <t>Lien notice / documentation</t>
  </si>
  <si>
    <t>docs.interne/LED-PRO-800-FR.pdf</t>
  </si>
  <si>
    <t>Note clients (/ 5)</t>
  </si>
  <si>
    <t>4.6 / 5 – 284 avis</t>
  </si>
  <si>
    <t>Date lancement</t>
  </si>
  <si>
    <t>01/09/2026</t>
  </si>
  <si>
    <t>Position gamme</t>
  </si>
  <si>
    <t>Entrée de gamme – Milieu de gamme</t>
  </si>
  <si>
    <t>Date fin de vie prévue</t>
  </si>
  <si>
    <t>31/12/2028</t>
  </si>
  <si>
    <t>Produits complémentaires</t>
  </si>
  <si>
    <t>ART-2027-0155 / ART-2027-0167</t>
  </si>
  <si>
    <t>Segment cible</t>
  </si>
  <si>
    <t>Professionnels, télétravail, étudiants</t>
  </si>
  <si>
    <t xml:space="preserve">  G  –  NOTES INTERNES &amp; HISTORIQUE DES MODIFICATIONS</t>
  </si>
  <si>
    <t>Date</t>
  </si>
  <si>
    <t>Auteur</t>
  </si>
  <si>
    <t>Modification apportée</t>
  </si>
  <si>
    <t>Création initiale de la fiche produit</t>
  </si>
  <si>
    <t>15/03/2027</t>
  </si>
  <si>
    <t>M. Dupont</t>
  </si>
  <si>
    <t>Mise à jour PV HT (+2€) suite hausse tarifaire fournisseur</t>
  </si>
  <si>
    <t>01/04/2027</t>
  </si>
  <si>
    <t>Équipe Stock</t>
  </si>
  <si>
    <t>Révision stock de sécurité (20 → 30 unités)</t>
  </si>
  <si>
    <t>Ajout fournisseur secondaire (Lux Import SARL)</t>
  </si>
  <si>
    <t>CATALOGUE PRODUITS  ·  GESTION MULTI-ARTICLES  ·  2027</t>
  </si>
  <si>
    <t>Saisir les données dans les colonnes bleues · Les marges, taux et statuts sont calculés automatiquement</t>
  </si>
  <si>
    <t>Référence</t>
  </si>
  <si>
    <t>Désignation</t>
  </si>
  <si>
    <t>Famille</t>
  </si>
  <si>
    <t>PA HT (€)</t>
  </si>
  <si>
    <t>PV HT (€)</t>
  </si>
  <si>
    <t>TVA (%)</t>
  </si>
  <si>
    <t>PV TTC (€)</t>
  </si>
  <si>
    <t>Marge (€)</t>
  </si>
  <si>
    <t>Taux marge (%)</t>
  </si>
  <si>
    <t>Stock actuel</t>
  </si>
  <si>
    <t>Stock mini</t>
  </si>
  <si>
    <t>Lampe bureau LED Pro 800</t>
  </si>
  <si>
    <t>ART-2027-0143</t>
  </si>
  <si>
    <t>Lampe bureau LED Slim 400</t>
  </si>
  <si>
    <t>ART-2027-0144</t>
  </si>
  <si>
    <t>Lampe clamp bras articulé 600 lm</t>
  </si>
  <si>
    <t>ART-2027-0150</t>
  </si>
  <si>
    <t>Bureau ergonomique compact 120 cm</t>
  </si>
  <si>
    <t>Mobilier de bureau</t>
  </si>
  <si>
    <t>ART-2027-0151</t>
  </si>
  <si>
    <t>Fauteuil de bureau ergonomique</t>
  </si>
  <si>
    <t>ART-2027-0152</t>
  </si>
  <si>
    <t>Support moniteur réglable</t>
  </si>
  <si>
    <t>ART-2027-0155</t>
  </si>
  <si>
    <t>Hub USB-C 8 en 1</t>
  </si>
  <si>
    <t>Informatique &amp; High-Tech</t>
  </si>
  <si>
    <t>ART-2027-0156</t>
  </si>
  <si>
    <t>Souris sans fil ergonomique</t>
  </si>
  <si>
    <t>ART-2027-0157</t>
  </si>
  <si>
    <t>Clavier mécanique compact TKL</t>
  </si>
  <si>
    <t>ART-2027-0158</t>
  </si>
  <si>
    <t>Webcam Full HD 1080p autofocus</t>
  </si>
  <si>
    <t>ART-2027-0160</t>
  </si>
  <si>
    <t>Ramette papier A4 80g (500f.)</t>
  </si>
  <si>
    <t>Papeterie &amp; Fournitures</t>
  </si>
  <si>
    <t>ART-2027-0161</t>
  </si>
  <si>
    <t>Stylos bille Noir (lot 12)</t>
  </si>
  <si>
    <t>ART-2027-0162</t>
  </si>
  <si>
    <t>Chemises à soufflet carton (x10)</t>
  </si>
  <si>
    <t>ART-2027-0163</t>
  </si>
  <si>
    <t>Classeurs A4 à levier (x4)</t>
  </si>
  <si>
    <t>ART-2027-0170</t>
  </si>
  <si>
    <t>Désinfectant surfaces 500 mL</t>
  </si>
  <si>
    <t>Hygiène &amp; Sécurité</t>
  </si>
  <si>
    <t>ART-2027-0171</t>
  </si>
  <si>
    <t>Distributeur savon mural 1L</t>
  </si>
  <si>
    <t>ART-2027-0172</t>
  </si>
  <si>
    <t>Trousse premiers secours DIN 13164</t>
  </si>
  <si>
    <t>ART-2027-0175</t>
  </si>
  <si>
    <t>Câble de charge USB-C 2m (lot 3)</t>
  </si>
  <si>
    <t>ART-2027-0180</t>
  </si>
  <si>
    <t>Onduleur 1000VA bureautique</t>
  </si>
  <si>
    <t>Équipements professionnels</t>
  </si>
  <si>
    <t>ART-2027-0181</t>
  </si>
  <si>
    <t>Scanner de documents A4 recto-v.</t>
  </si>
  <si>
    <t>SYNTHÈSE CATALOGUE</t>
  </si>
  <si>
    <t>Nb articles actifs</t>
  </si>
  <si>
    <t>Nb articles en rupture</t>
  </si>
  <si>
    <t>Nb articles sous seuil</t>
  </si>
  <si>
    <t>Valeur totale stock (€ PA)</t>
  </si>
  <si>
    <t>Marge moyenne catalogue</t>
  </si>
  <si>
    <t>Lampe de bureau LED 800 lm  – USB-C – Blanc</t>
  </si>
  <si>
    <t>www.boutique-exemple.fr/ref/LED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</si>
</sst>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&quot; €&quot;"/>
    <numFmt numFmtId="165" formatCode="0.0%"/>
    <numFmt numFmtId="166" formatCode="0&quot; jours&quot;"/>
    <numFmt numFmtId="167" formatCode="0&quot; j&quot;"/>
  </numFmts>
  <fonts count="28" x14ac:knownFonts="1">
    <font>
      <sz val="11"/>
      <color theme="1"/>
      <name val="Calibri"/>
      <family val="2"/>
      <charset val="1"/>
    </font>
    <font>
      <b/>
      <sz val="26"/>
      <color rgb="FFFFFFFF"/>
      <name val="Calibri"/>
      <charset val="1"/>
    </font>
    <font>
      <i/>
      <sz val="10"/>
      <color rgb="FF3A6D9E"/>
      <name val="Calibri"/>
      <charset val="1"/>
    </font>
    <font>
      <b/>
      <sz val="9"/>
      <color rgb="FF2A4A6B"/>
      <name val="Calibri"/>
      <charset val="1"/>
    </font>
    <font>
      <b/>
      <sz val="9"/>
      <color rgb="FF1E2832"/>
      <name val="Calibri"/>
      <charset val="1"/>
    </font>
    <font>
      <b/>
      <sz val="10"/>
      <color rgb="FFFFFFFF"/>
      <name val="Calibri"/>
      <charset val="1"/>
    </font>
    <font>
      <b/>
      <sz val="10"/>
      <color rgb="FF2A4A6B"/>
      <name val="Calibri"/>
      <charset val="1"/>
    </font>
    <font>
      <sz val="10"/>
      <color rgb="FF2A4A6B"/>
      <name val="Calibri"/>
      <charset val="1"/>
    </font>
    <font>
      <i/>
      <sz val="10"/>
      <color rgb="FF1E2832"/>
      <name val="Calibri"/>
      <charset val="1"/>
    </font>
    <font>
      <sz val="10"/>
      <color rgb="FF1E2832"/>
      <name val="Calibri"/>
      <charset val="1"/>
    </font>
    <font>
      <b/>
      <sz val="9"/>
      <color rgb="FFFFFFFF"/>
      <name val="Calibri"/>
      <charset val="1"/>
    </font>
    <font>
      <sz val="10"/>
      <color rgb="FF4A5568"/>
      <name val="Calibri"/>
      <charset val="1"/>
    </font>
    <font>
      <b/>
      <sz val="10"/>
      <color rgb="FF0B6E4F"/>
      <name val="Calibri"/>
      <charset val="1"/>
    </font>
    <font>
      <b/>
      <sz val="10"/>
      <color rgb="FF4A5568"/>
      <name val="Calibri"/>
      <charset val="1"/>
    </font>
    <font>
      <b/>
      <sz val="10"/>
      <color rgb="FF1E2832"/>
      <name val="Calibri"/>
      <charset val="1"/>
    </font>
    <font>
      <sz val="9"/>
      <color rgb="FF1E2832"/>
      <name val="Calibri"/>
      <charset val="1"/>
    </font>
    <font>
      <i/>
      <sz val="9"/>
      <color rgb="FF1E2832"/>
      <name val="Calibri"/>
      <charset val="1"/>
    </font>
    <font>
      <b/>
      <sz val="20"/>
      <color rgb="FFFFFFFF"/>
      <name val="Calibri"/>
      <charset val="1"/>
    </font>
    <font>
      <i/>
      <sz val="10"/>
      <color rgb="FF0B6E4F"/>
      <name val="Calibri"/>
      <charset val="1"/>
    </font>
    <font>
      <sz val="9"/>
      <color rgb="FF2A4A6B"/>
      <name val="Calibri"/>
      <charset val="1"/>
    </font>
    <font>
      <sz val="9"/>
      <color rgb="FF4A5568"/>
      <name val="Calibri"/>
      <charset val="1"/>
    </font>
    <font>
      <b/>
      <sz val="9"/>
      <color rgb="FF0B6E4F"/>
      <name val="Calibri"/>
      <charset val="1"/>
    </font>
    <font>
      <sz val="9"/>
      <color rgb="FF0B6E4F"/>
      <name val="Calibri"/>
      <charset val="1"/>
    </font>
    <font>
      <b/>
      <sz val="11"/>
      <color rgb="FFFFFFFF"/>
      <name val="Calibri"/>
      <charset val="1"/>
    </font>
    <font>
      <b/>
      <sz val="14"/>
      <color rgb="FFFFFFFF"/>
      <name val="Calibri"/>
      <charset val="1"/>
    </font>
    <font>
      <b/>
      <sz val="10"/>
      <color rgb="FFC0392B"/>
      <name val="Calibri"/>
      <charset val="1"/>
    </font>
    <font>
      <b/>
      <sz val="10"/>
      <color rgb="FFB7860B"/>
      <name val="Calibri"/>
      <charset val="1"/>
    </font>
    <font>
      <u/>
      <sz val="11"/>
      <color theme="10"/>
      <name val="Calibri"/>
      <family val="2"/>
      <charset val="1"/>
    </font>
  </fonts>
  <fills count="18">
    <fill>
      <patternFill patternType="none"/>
    </fill>
    <fill>
      <patternFill patternType="gray125"/>
    </fill>
    <fill>
      <patternFill patternType="solid">
        <fgColor rgb="FF1E2832"/>
        <bgColor rgb="FF003300"/>
      </patternFill>
    </fill>
    <fill>
      <patternFill patternType="solid">
        <fgColor rgb="FFD6E8F5"/>
        <bgColor rgb="FFE8F5EE"/>
      </patternFill>
    </fill>
    <fill>
      <patternFill patternType="solid">
        <fgColor rgb="FFEBF4FF"/>
        <bgColor rgb="FFF0F4F8"/>
      </patternFill>
    </fill>
    <fill>
      <patternFill patternType="solid">
        <fgColor rgb="FFF0F4F8"/>
        <bgColor rgb="FFEBF4FF"/>
      </patternFill>
    </fill>
    <fill>
      <patternFill patternType="solid">
        <fgColor rgb="FF2A4A6B"/>
        <bgColor rgb="FF4A5568"/>
      </patternFill>
    </fill>
    <fill>
      <patternFill patternType="solid">
        <fgColor rgb="FFF7F8FA"/>
        <bgColor rgb="FFFAFBFC"/>
      </patternFill>
    </fill>
    <fill>
      <patternFill patternType="solid">
        <fgColor rgb="FFFAFBFC"/>
        <bgColor rgb="FFF7F8FA"/>
      </patternFill>
    </fill>
    <fill>
      <patternFill patternType="solid">
        <fgColor rgb="FF3A6D9E"/>
        <bgColor rgb="FF4A5568"/>
      </patternFill>
    </fill>
    <fill>
      <patternFill patternType="solid">
        <fgColor rgb="FFD4D4D4"/>
        <bgColor rgb="FFD0D8E0"/>
      </patternFill>
    </fill>
    <fill>
      <patternFill patternType="solid">
        <fgColor rgb="FF0B6E4F"/>
        <bgColor rgb="FF008080"/>
      </patternFill>
    </fill>
    <fill>
      <patternFill patternType="solid">
        <fgColor rgb="FFFEF9E7"/>
        <bgColor rgb="FFF7F8FA"/>
      </patternFill>
    </fill>
    <fill>
      <patternFill patternType="solid">
        <fgColor rgb="FFFDEDEC"/>
        <bgColor rgb="FFFEF9E7"/>
      </patternFill>
    </fill>
    <fill>
      <patternFill patternType="solid">
        <fgColor rgb="FFFFFFFF"/>
        <bgColor rgb="FFFAFBFC"/>
      </patternFill>
    </fill>
    <fill>
      <patternFill patternType="solid">
        <fgColor rgb="FFE8F5EE"/>
        <bgColor rgb="FFF0F4F8"/>
      </patternFill>
    </fill>
    <fill>
      <patternFill patternType="solid">
        <fgColor rgb="FFB7860B"/>
        <bgColor rgb="FFFF9900"/>
      </patternFill>
    </fill>
    <fill>
      <patternFill patternType="solid">
        <fgColor rgb="FFC0392B"/>
        <bgColor rgb="FF993366"/>
      </patternFill>
    </fill>
  </fills>
  <borders count="10">
    <border>
      <left/>
      <right/>
      <top/>
      <bottom/>
      <diagonal/>
    </border>
    <border>
      <left style="thin">
        <color rgb="FFD0D8E0"/>
      </left>
      <right style="thin">
        <color rgb="FFD0D8E0"/>
      </right>
      <top style="thin">
        <color rgb="FFD0D8E0"/>
      </top>
      <bottom style="thin">
        <color rgb="FFD0D8E0"/>
      </bottom>
      <diagonal/>
    </border>
    <border>
      <left style="medium">
        <color rgb="FF3A6D9E"/>
      </left>
      <right style="medium">
        <color rgb="FF3A6D9E"/>
      </right>
      <top style="thin">
        <color rgb="FFAED6F1"/>
      </top>
      <bottom style="thin">
        <color rgb="FFAED6F1"/>
      </bottom>
      <diagonal/>
    </border>
    <border>
      <left style="thin">
        <color rgb="FFD0D8E0"/>
      </left>
      <right/>
      <top style="thin">
        <color rgb="FFD0D8E0"/>
      </top>
      <bottom style="thin">
        <color rgb="FFD0D8E0"/>
      </bottom>
      <diagonal/>
    </border>
    <border>
      <left style="thin">
        <color rgb="FF1E2832"/>
      </left>
      <right style="thin">
        <color rgb="FF1E2832"/>
      </right>
      <top style="thin">
        <color rgb="FF1E2832"/>
      </top>
      <bottom style="thin">
        <color rgb="FF1E2832"/>
      </bottom>
      <diagonal/>
    </border>
    <border>
      <left style="thin">
        <color rgb="FF1E2832"/>
      </left>
      <right/>
      <top style="thin">
        <color rgb="FF1E2832"/>
      </top>
      <bottom style="thin">
        <color rgb="FF1E2832"/>
      </bottom>
      <diagonal/>
    </border>
    <border>
      <left style="medium">
        <color rgb="FF2A4A6B"/>
      </left>
      <right/>
      <top style="medium">
        <color rgb="FF2A4A6B"/>
      </top>
      <bottom style="medium">
        <color rgb="FF2A4A6B"/>
      </bottom>
      <diagonal/>
    </border>
    <border>
      <left style="medium">
        <color rgb="FFC0392B"/>
      </left>
      <right/>
      <top style="medium">
        <color rgb="FFC0392B"/>
      </top>
      <bottom style="medium">
        <color rgb="FFC0392B"/>
      </bottom>
      <diagonal/>
    </border>
    <border>
      <left style="medium">
        <color rgb="FFB7860B"/>
      </left>
      <right/>
      <top style="medium">
        <color rgb="FFB7860B"/>
      </top>
      <bottom style="medium">
        <color rgb="FFB7860B"/>
      </bottom>
      <diagonal/>
    </border>
    <border>
      <left style="medium">
        <color rgb="FF0B6E4F"/>
      </left>
      <right/>
      <top style="medium">
        <color rgb="FF0B6E4F"/>
      </top>
      <bottom style="medium">
        <color rgb="FF0B6E4F"/>
      </bottom>
      <diagonal/>
    </border>
  </borders>
  <cellStyleXfs count="2">
    <xf numFmtId="0" fontId="0" fillId="0" borderId="0"/>
    <xf numFmtId="0" fontId="27" fillId="0" borderId="0" applyNumberFormat="0" applyFill="0" applyBorder="0" applyAlignment="0" applyProtection="0"/>
  </cellStyleXfs>
  <cellXfs count="77">
    <xf numFmtId="0" fontId="0" fillId="0" borderId="0" xfId="0"/>
    <xf numFmtId="0" fontId="6" fillId="8" borderId="3" xfId="0" applyFont="1" applyFill="1" applyBorder="1" applyAlignment="1">
      <alignment horizontal="right" vertical="center"/>
    </xf>
    <xf numFmtId="0" fontId="5" fillId="2" borderId="0" xfId="0" applyFont="1" applyFill="1" applyAlignment="1">
      <alignment horizontal="right" vertical="center"/>
    </xf>
    <xf numFmtId="0" fontId="18" fillId="15" borderId="0" xfId="0" applyFont="1" applyFill="1" applyAlignment="1">
      <alignment horizontal="center" vertical="center"/>
    </xf>
    <xf numFmtId="0" fontId="17" fillId="2" borderId="0" xfId="0" applyFont="1" applyFill="1" applyAlignment="1">
      <alignment horizontal="center" vertical="center"/>
    </xf>
    <xf numFmtId="0" fontId="16" fillId="7" borderId="3" xfId="0" applyFont="1" applyFill="1" applyBorder="1" applyAlignment="1">
      <alignment horizontal="left" vertical="center"/>
    </xf>
    <xf numFmtId="0" fontId="16" fillId="14" borderId="3" xfId="0" applyFont="1" applyFill="1" applyBorder="1" applyAlignment="1">
      <alignment horizontal="left" vertical="center"/>
    </xf>
    <xf numFmtId="0" fontId="10" fillId="2" borderId="5" xfId="0" applyFont="1" applyFill="1" applyBorder="1" applyAlignment="1">
      <alignment horizontal="center" vertical="center" wrapText="1"/>
    </xf>
    <xf numFmtId="0" fontId="8" fillId="7" borderId="3" xfId="0" applyFont="1" applyFill="1" applyBorder="1" applyAlignment="1">
      <alignment horizontal="left" vertical="top" wrapText="1"/>
    </xf>
    <xf numFmtId="0" fontId="5" fillId="6" borderId="0" xfId="0" applyFont="1" applyFill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0" fontId="4" fillId="5" borderId="0" xfId="0" applyFont="1" applyFill="1" applyAlignment="1">
      <alignment horizontal="left" vertical="center"/>
    </xf>
    <xf numFmtId="0" fontId="3" fillId="4" borderId="0" xfId="0" applyFont="1" applyFill="1" applyAlignment="1">
      <alignment horizontal="left" vertical="center"/>
    </xf>
    <xf numFmtId="0" fontId="2" fillId="3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6" fillId="3" borderId="1" xfId="0" applyFont="1" applyFill="1" applyBorder="1" applyAlignment="1">
      <alignment horizontal="left" vertical="center"/>
    </xf>
    <xf numFmtId="0" fontId="7" fillId="4" borderId="2" xfId="0" applyFont="1" applyFill="1" applyBorder="1" applyAlignment="1">
      <alignment horizontal="left" vertical="center"/>
    </xf>
    <xf numFmtId="0" fontId="9" fillId="8" borderId="1" xfId="0" applyFont="1" applyFill="1" applyBorder="1" applyAlignment="1">
      <alignment horizontal="left" vertical="center"/>
    </xf>
    <xf numFmtId="0" fontId="9" fillId="7" borderId="2" xfId="0" applyFont="1" applyFill="1" applyBorder="1" applyAlignment="1">
      <alignment horizontal="left" vertical="center"/>
    </xf>
    <xf numFmtId="0" fontId="10" fillId="6" borderId="4" xfId="0" applyFont="1" applyFill="1" applyBorder="1" applyAlignment="1">
      <alignment horizontal="center" vertical="center" wrapText="1"/>
    </xf>
    <xf numFmtId="0" fontId="10" fillId="9" borderId="4" xfId="0" applyFont="1" applyFill="1" applyBorder="1" applyAlignment="1">
      <alignment horizontal="center" vertical="center" wrapText="1"/>
    </xf>
    <xf numFmtId="0" fontId="10" fillId="10" borderId="4" xfId="0" applyFont="1" applyFill="1" applyBorder="1" applyAlignment="1">
      <alignment horizontal="center" vertical="center" wrapText="1"/>
    </xf>
    <xf numFmtId="0" fontId="10" fillId="11" borderId="4" xfId="0" applyFont="1" applyFill="1" applyBorder="1" applyAlignment="1">
      <alignment horizontal="center" vertical="center" wrapText="1"/>
    </xf>
    <xf numFmtId="0" fontId="11" fillId="8" borderId="1" xfId="0" applyFont="1" applyFill="1" applyBorder="1" applyAlignment="1">
      <alignment horizontal="left" vertical="center"/>
    </xf>
    <xf numFmtId="164" fontId="7" fillId="4" borderId="2" xfId="0" applyNumberFormat="1" applyFont="1" applyFill="1" applyBorder="1" applyAlignment="1">
      <alignment horizontal="left" vertical="center"/>
    </xf>
    <xf numFmtId="0" fontId="12" fillId="8" borderId="1" xfId="0" applyFont="1" applyFill="1" applyBorder="1" applyAlignment="1">
      <alignment horizontal="left" vertical="center"/>
    </xf>
    <xf numFmtId="164" fontId="12" fillId="5" borderId="1" xfId="0" applyNumberFormat="1" applyFont="1" applyFill="1" applyBorder="1" applyAlignment="1">
      <alignment horizontal="right" vertical="center"/>
    </xf>
    <xf numFmtId="165" fontId="12" fillId="5" borderId="1" xfId="0" applyNumberFormat="1" applyFont="1" applyFill="1" applyBorder="1" applyAlignment="1">
      <alignment horizontal="right" vertical="center"/>
    </xf>
    <xf numFmtId="0" fontId="13" fillId="8" borderId="1" xfId="0" applyFont="1" applyFill="1" applyBorder="1" applyAlignment="1">
      <alignment horizontal="left" vertical="center"/>
    </xf>
    <xf numFmtId="2" fontId="12" fillId="5" borderId="1" xfId="0" applyNumberFormat="1" applyFont="1" applyFill="1" applyBorder="1" applyAlignment="1">
      <alignment horizontal="right" vertical="center"/>
    </xf>
    <xf numFmtId="165" fontId="7" fillId="4" borderId="2" xfId="0" applyNumberFormat="1" applyFont="1" applyFill="1" applyBorder="1" applyAlignment="1">
      <alignment horizontal="left" vertical="center"/>
    </xf>
    <xf numFmtId="164" fontId="14" fillId="5" borderId="1" xfId="0" applyNumberFormat="1" applyFont="1" applyFill="1" applyBorder="1" applyAlignment="1">
      <alignment horizontal="right" vertical="center"/>
    </xf>
    <xf numFmtId="164" fontId="13" fillId="5" borderId="1" xfId="0" applyNumberFormat="1" applyFont="1" applyFill="1" applyBorder="1" applyAlignment="1">
      <alignment horizontal="right" vertical="center"/>
    </xf>
    <xf numFmtId="165" fontId="13" fillId="5" borderId="1" xfId="0" applyNumberFormat="1" applyFont="1" applyFill="1" applyBorder="1" applyAlignment="1">
      <alignment horizontal="right" vertical="center"/>
    </xf>
    <xf numFmtId="3" fontId="7" fillId="4" borderId="2" xfId="0" applyNumberFormat="1" applyFont="1" applyFill="1" applyBorder="1" applyAlignment="1">
      <alignment horizontal="left" vertical="center"/>
    </xf>
    <xf numFmtId="0" fontId="14" fillId="8" borderId="1" xfId="0" applyFont="1" applyFill="1" applyBorder="1" applyAlignment="1">
      <alignment horizontal="left" vertical="center"/>
    </xf>
    <xf numFmtId="166" fontId="12" fillId="5" borderId="1" xfId="0" applyNumberFormat="1" applyFont="1" applyFill="1" applyBorder="1" applyAlignment="1">
      <alignment horizontal="right" vertical="center"/>
    </xf>
    <xf numFmtId="0" fontId="9" fillId="12" borderId="1" xfId="0" applyFont="1" applyFill="1" applyBorder="1" applyAlignment="1">
      <alignment horizontal="left" vertical="center"/>
    </xf>
    <xf numFmtId="0" fontId="14" fillId="13" borderId="1" xfId="0" applyFont="1" applyFill="1" applyBorder="1" applyAlignment="1">
      <alignment horizontal="left" vertical="center"/>
    </xf>
    <xf numFmtId="0" fontId="14" fillId="5" borderId="1" xfId="0" applyFont="1" applyFill="1" applyBorder="1" applyAlignment="1">
      <alignment horizontal="center" vertical="center"/>
    </xf>
    <xf numFmtId="167" fontId="12" fillId="5" borderId="1" xfId="0" applyNumberFormat="1" applyFont="1" applyFill="1" applyBorder="1" applyAlignment="1">
      <alignment horizontal="right" vertical="center"/>
    </xf>
    <xf numFmtId="0" fontId="15" fillId="14" borderId="1" xfId="0" applyFont="1" applyFill="1" applyBorder="1" applyAlignment="1">
      <alignment horizontal="left" vertical="center"/>
    </xf>
    <xf numFmtId="0" fontId="15" fillId="7" borderId="1" xfId="0" applyFont="1" applyFill="1" applyBorder="1" applyAlignment="1">
      <alignment horizontal="left" vertical="center"/>
    </xf>
    <xf numFmtId="0" fontId="10" fillId="2" borderId="4" xfId="0" applyFont="1" applyFill="1" applyBorder="1" applyAlignment="1">
      <alignment horizontal="center" vertical="center" wrapText="1"/>
    </xf>
    <xf numFmtId="0" fontId="10" fillId="16" borderId="4" xfId="0" applyFont="1" applyFill="1" applyBorder="1" applyAlignment="1">
      <alignment horizontal="center" vertical="center" wrapText="1"/>
    </xf>
    <xf numFmtId="0" fontId="19" fillId="7" borderId="2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left" vertical="center"/>
    </xf>
    <xf numFmtId="0" fontId="20" fillId="7" borderId="2" xfId="0" applyFont="1" applyFill="1" applyBorder="1" applyAlignment="1">
      <alignment horizontal="center" vertical="center"/>
    </xf>
    <xf numFmtId="164" fontId="15" fillId="7" borderId="2" xfId="0" applyNumberFormat="1" applyFont="1" applyFill="1" applyBorder="1" applyAlignment="1">
      <alignment horizontal="left" vertical="center"/>
    </xf>
    <xf numFmtId="165" fontId="15" fillId="7" borderId="2" xfId="0" applyNumberFormat="1" applyFont="1" applyFill="1" applyBorder="1" applyAlignment="1">
      <alignment horizontal="left" vertical="center"/>
    </xf>
    <xf numFmtId="164" fontId="15" fillId="7" borderId="1" xfId="0" applyNumberFormat="1" applyFont="1" applyFill="1" applyBorder="1" applyAlignment="1">
      <alignment horizontal="right" vertical="center"/>
    </xf>
    <xf numFmtId="164" fontId="21" fillId="15" borderId="1" xfId="0" applyNumberFormat="1" applyFont="1" applyFill="1" applyBorder="1" applyAlignment="1">
      <alignment horizontal="right" vertical="center"/>
    </xf>
    <xf numFmtId="165" fontId="22" fillId="7" borderId="1" xfId="0" applyNumberFormat="1" applyFont="1" applyFill="1" applyBorder="1" applyAlignment="1">
      <alignment horizontal="right" vertical="center"/>
    </xf>
    <xf numFmtId="3" fontId="15" fillId="7" borderId="2" xfId="0" applyNumberFormat="1" applyFont="1" applyFill="1" applyBorder="1" applyAlignment="1">
      <alignment horizontal="left" vertical="center"/>
    </xf>
    <xf numFmtId="0" fontId="4" fillId="7" borderId="1" xfId="0" applyFont="1" applyFill="1" applyBorder="1" applyAlignment="1">
      <alignment horizontal="center" vertical="center"/>
    </xf>
    <xf numFmtId="0" fontId="19" fillId="14" borderId="2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left" vertical="center"/>
    </xf>
    <xf numFmtId="0" fontId="20" fillId="14" borderId="2" xfId="0" applyFont="1" applyFill="1" applyBorder="1" applyAlignment="1">
      <alignment horizontal="center" vertical="center"/>
    </xf>
    <xf numFmtId="164" fontId="15" fillId="14" borderId="2" xfId="0" applyNumberFormat="1" applyFont="1" applyFill="1" applyBorder="1" applyAlignment="1">
      <alignment horizontal="left" vertical="center"/>
    </xf>
    <xf numFmtId="165" fontId="15" fillId="14" borderId="2" xfId="0" applyNumberFormat="1" applyFont="1" applyFill="1" applyBorder="1" applyAlignment="1">
      <alignment horizontal="left" vertical="center"/>
    </xf>
    <xf numFmtId="164" fontId="15" fillId="14" borderId="1" xfId="0" applyNumberFormat="1" applyFont="1" applyFill="1" applyBorder="1" applyAlignment="1">
      <alignment horizontal="right" vertical="center"/>
    </xf>
    <xf numFmtId="164" fontId="21" fillId="14" borderId="1" xfId="0" applyNumberFormat="1" applyFont="1" applyFill="1" applyBorder="1" applyAlignment="1">
      <alignment horizontal="right" vertical="center"/>
    </xf>
    <xf numFmtId="165" fontId="22" fillId="14" borderId="1" xfId="0" applyNumberFormat="1" applyFont="1" applyFill="1" applyBorder="1" applyAlignment="1">
      <alignment horizontal="right" vertical="center"/>
    </xf>
    <xf numFmtId="3" fontId="15" fillId="14" borderId="2" xfId="0" applyNumberFormat="1" applyFont="1" applyFill="1" applyBorder="1" applyAlignment="1">
      <alignment horizontal="left" vertical="center"/>
    </xf>
    <xf numFmtId="0" fontId="4" fillId="14" borderId="1" xfId="0" applyFont="1" applyFill="1" applyBorder="1" applyAlignment="1">
      <alignment horizontal="center" vertical="center"/>
    </xf>
    <xf numFmtId="0" fontId="0" fillId="2" borderId="0" xfId="0" applyFill="1"/>
    <xf numFmtId="164" fontId="23" fillId="11" borderId="0" xfId="0" applyNumberFormat="1" applyFont="1" applyFill="1" applyAlignment="1">
      <alignment horizontal="right" vertical="center"/>
    </xf>
    <xf numFmtId="165" fontId="23" fillId="11" borderId="0" xfId="0" applyNumberFormat="1" applyFont="1" applyFill="1" applyAlignment="1">
      <alignment horizontal="center" vertical="center"/>
    </xf>
    <xf numFmtId="3" fontId="24" fillId="6" borderId="6" xfId="0" applyNumberFormat="1" applyFont="1" applyFill="1" applyBorder="1" applyAlignment="1">
      <alignment horizontal="center" vertical="center"/>
    </xf>
    <xf numFmtId="0" fontId="25" fillId="8" borderId="3" xfId="0" applyFont="1" applyFill="1" applyBorder="1" applyAlignment="1">
      <alignment horizontal="right" vertical="center"/>
    </xf>
    <xf numFmtId="3" fontId="24" fillId="17" borderId="7" xfId="0" applyNumberFormat="1" applyFont="1" applyFill="1" applyBorder="1" applyAlignment="1">
      <alignment horizontal="center" vertical="center"/>
    </xf>
    <xf numFmtId="0" fontId="26" fillId="8" borderId="3" xfId="0" applyFont="1" applyFill="1" applyBorder="1" applyAlignment="1">
      <alignment horizontal="right" vertical="center"/>
    </xf>
    <xf numFmtId="3" fontId="24" fillId="16" borderId="8" xfId="0" applyNumberFormat="1" applyFont="1" applyFill="1" applyBorder="1" applyAlignment="1">
      <alignment horizontal="center" vertical="center"/>
    </xf>
    <xf numFmtId="0" fontId="12" fillId="8" borderId="3" xfId="0" applyFont="1" applyFill="1" applyBorder="1" applyAlignment="1">
      <alignment horizontal="right" vertical="center"/>
    </xf>
    <xf numFmtId="164" fontId="24" fillId="11" borderId="9" xfId="0" applyNumberFormat="1" applyFont="1" applyFill="1" applyBorder="1" applyAlignment="1">
      <alignment horizontal="center" vertical="center"/>
    </xf>
    <xf numFmtId="165" fontId="24" fillId="11" borderId="9" xfId="0" applyNumberFormat="1" applyFont="1" applyFill="1" applyBorder="1" applyAlignment="1">
      <alignment horizontal="center" vertical="center"/>
    </xf>
    <xf numFmtId="0" fontId="27" fillId="4" borderId="2" xfId="1" applyFill="1" applyBorder="1" applyAlignment="1">
      <alignment horizontal="left" vertical="center"/>
    </xf>
  </cellXfs>
  <cellStyles count="2">
    <cellStyle name="Link" xfId="1" builtinId="8"/>
    <cellStyle name="Standard" xfId="0" builtinId="0"/>
  </cellStyles>
  <dxfs count="9">
    <dxf>
      <font>
        <b/>
        <sz val="9"/>
        <color rgb="FF0B6E4F"/>
        <name val="Calibri"/>
        <charset val="1"/>
      </font>
      <fill>
        <patternFill>
          <bgColor rgb="FFE8F5EE"/>
        </patternFill>
      </fill>
    </dxf>
    <dxf>
      <font>
        <b/>
        <sz val="9"/>
        <color rgb="FFB7860B"/>
        <name val="Calibri"/>
        <charset val="1"/>
      </font>
      <fill>
        <patternFill>
          <bgColor rgb="FFFEF9E7"/>
        </patternFill>
      </fill>
    </dxf>
    <dxf>
      <font>
        <b/>
        <sz val="9"/>
        <color rgb="FFC0392B"/>
        <name val="Calibri"/>
        <charset val="1"/>
      </font>
      <fill>
        <patternFill>
          <bgColor rgb="FFFDEDEC"/>
        </patternFill>
      </fill>
    </dxf>
    <dxf>
      <font>
        <b/>
        <sz val="9"/>
        <color rgb="FFB7860B"/>
        <name val="Calibri"/>
        <charset val="1"/>
      </font>
      <fill>
        <patternFill>
          <bgColor rgb="FFFEF9E7"/>
        </patternFill>
      </fill>
    </dxf>
    <dxf>
      <font>
        <b/>
        <sz val="9"/>
        <color rgb="FF0B6E4F"/>
        <name val="Calibri"/>
        <charset val="1"/>
      </font>
      <fill>
        <patternFill>
          <bgColor rgb="FFE8F5EE"/>
        </patternFill>
      </fill>
    </dxf>
    <dxf>
      <font>
        <b/>
        <color rgb="FF0B6E4F"/>
        <name val="Calibri"/>
        <charset val="1"/>
      </font>
      <fill>
        <patternFill>
          <bgColor rgb="FFE8F5EE"/>
        </patternFill>
      </fill>
    </dxf>
    <dxf>
      <font>
        <b/>
        <color rgb="FFB7860B"/>
        <name val="Calibri"/>
        <charset val="1"/>
      </font>
      <fill>
        <patternFill>
          <bgColor rgb="FFFEF9E7"/>
        </patternFill>
      </fill>
    </dxf>
    <dxf>
      <font>
        <b/>
        <color rgb="FFC0392B"/>
        <name val="Calibri"/>
        <charset val="1"/>
      </font>
      <fill>
        <patternFill>
          <bgColor rgb="FFFDEDEC"/>
        </patternFill>
      </fill>
    </dxf>
    <dxf>
      <font>
        <b/>
        <color rgb="FF0B6E4F"/>
        <name val="Calibri"/>
        <charset val="1"/>
      </font>
      <fill>
        <patternFill>
          <bgColor rgb="FFE8F5EE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B7860B"/>
      <rgbColor rgb="FF800080"/>
      <rgbColor rgb="FF0B6E4F"/>
      <rgbColor rgb="FFD4D4D4"/>
      <rgbColor rgb="FF808080"/>
      <rgbColor rgb="FF9999FF"/>
      <rgbColor rgb="FF993366"/>
      <rgbColor rgb="FFFEF9E7"/>
      <rgbColor rgb="FFE8F5EE"/>
      <rgbColor rgb="FF660066"/>
      <rgbColor rgb="FFFF8080"/>
      <rgbColor rgb="FF0066CC"/>
      <rgbColor rgb="FFD0D8E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6E8F5"/>
      <rgbColor rgb="FFEBF4FF"/>
      <rgbColor rgb="FFFDEDEC"/>
      <rgbColor rgb="FFAED6F1"/>
      <rgbColor rgb="FFF7F8FA"/>
      <rgbColor rgb="FFFAFBFC"/>
      <rgbColor rgb="FFF0F4F8"/>
      <rgbColor rgb="FF3366FF"/>
      <rgbColor rgb="FF33CCCC"/>
      <rgbColor rgb="FF99CC00"/>
      <rgbColor rgb="FFFFCC00"/>
      <rgbColor rgb="FFFF9900"/>
      <rgbColor rgb="FFFF6600"/>
      <rgbColor rgb="FF3A6D9E"/>
      <rgbColor rgb="FF969696"/>
      <rgbColor rgb="FF003366"/>
      <rgbColor rgb="FF339966"/>
      <rgbColor rgb="FF003300"/>
      <rgbColor rgb="FF4A5568"/>
      <rgbColor rgb="FFC0392B"/>
      <rgbColor rgb="FF993366"/>
      <rgbColor rgb="FF2A4A6B"/>
      <rgbColor rgb="FF1E2832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boutique-exemple.fr/ref/L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2A4A6B"/>
  </sheetPr>
  <dimension ref="B1:F79"/>
  <sheetViews>
    <sheetView showGridLines="0" tabSelected="1" zoomScaleNormal="100" workbookViewId="0">
      <selection activeCell="J39" sqref="J39"/>
    </sheetView>
  </sheetViews>
  <sheetFormatPr baseColWidth="10" defaultColWidth="8.7109375" defaultRowHeight="15" x14ac:dyDescent="0.25"/>
  <cols>
    <col min="1" max="1" width="1.140625" customWidth="1"/>
    <col min="2" max="2" width="29" bestFit="1" customWidth="1"/>
    <col min="3" max="3" width="36.85546875" bestFit="1" customWidth="1"/>
    <col min="4" max="4" width="4" customWidth="1"/>
    <col min="5" max="5" width="25.42578125" bestFit="1" customWidth="1"/>
    <col min="6" max="6" width="24" customWidth="1"/>
    <col min="7" max="7" width="2" customWidth="1"/>
  </cols>
  <sheetData>
    <row r="1" spans="2:6" ht="7.5" customHeight="1" x14ac:dyDescent="0.25"/>
    <row r="2" spans="2:6" ht="57.75" customHeight="1" x14ac:dyDescent="0.25">
      <c r="B2" s="14" t="s">
        <v>0</v>
      </c>
      <c r="C2" s="14"/>
      <c r="D2" s="14"/>
      <c r="E2" s="14"/>
      <c r="F2" s="14"/>
    </row>
    <row r="3" spans="2:6" ht="24" customHeight="1" x14ac:dyDescent="0.25">
      <c r="B3" s="13" t="s">
        <v>1</v>
      </c>
      <c r="C3" s="13"/>
      <c r="D3" s="13"/>
      <c r="E3" s="13"/>
      <c r="F3" s="13"/>
    </row>
    <row r="4" spans="2:6" ht="9.75" customHeight="1" x14ac:dyDescent="0.25"/>
    <row r="5" spans="2:6" ht="18" customHeight="1" x14ac:dyDescent="0.25">
      <c r="B5" s="12" t="s">
        <v>2</v>
      </c>
      <c r="C5" s="12"/>
      <c r="E5" s="11" t="s">
        <v>3</v>
      </c>
      <c r="F5" s="11"/>
    </row>
    <row r="6" spans="2:6" ht="7.5" customHeight="1" x14ac:dyDescent="0.25"/>
    <row r="7" spans="2:6" ht="24" customHeight="1" x14ac:dyDescent="0.25">
      <c r="B7" s="10" t="s">
        <v>4</v>
      </c>
      <c r="C7" s="10"/>
      <c r="D7" s="10"/>
      <c r="E7" s="10"/>
      <c r="F7" s="10"/>
    </row>
    <row r="8" spans="2:6" ht="21.75" customHeight="1" x14ac:dyDescent="0.25">
      <c r="B8" s="15" t="s">
        <v>5</v>
      </c>
      <c r="C8" s="16" t="s">
        <v>6</v>
      </c>
      <c r="E8" s="15" t="s">
        <v>7</v>
      </c>
      <c r="F8" s="16" t="s">
        <v>8</v>
      </c>
    </row>
    <row r="9" spans="2:6" ht="21.75" customHeight="1" x14ac:dyDescent="0.25">
      <c r="B9" s="15" t="s">
        <v>9</v>
      </c>
      <c r="C9" s="16" t="s">
        <v>10</v>
      </c>
      <c r="E9" s="15" t="s">
        <v>11</v>
      </c>
      <c r="F9" s="16" t="s">
        <v>12</v>
      </c>
    </row>
    <row r="10" spans="2:6" ht="21.75" customHeight="1" x14ac:dyDescent="0.25">
      <c r="B10" s="15" t="s">
        <v>13</v>
      </c>
      <c r="C10" s="16" t="s">
        <v>227</v>
      </c>
      <c r="E10" s="15" t="s">
        <v>14</v>
      </c>
      <c r="F10" s="16" t="s">
        <v>15</v>
      </c>
    </row>
    <row r="11" spans="2:6" ht="21.75" customHeight="1" x14ac:dyDescent="0.25">
      <c r="B11" s="15" t="s">
        <v>16</v>
      </c>
      <c r="C11" s="16" t="s">
        <v>17</v>
      </c>
      <c r="E11" s="15" t="s">
        <v>18</v>
      </c>
      <c r="F11" s="16" t="s">
        <v>19</v>
      </c>
    </row>
    <row r="12" spans="2:6" ht="21.75" customHeight="1" x14ac:dyDescent="0.25">
      <c r="B12" s="15" t="s">
        <v>20</v>
      </c>
      <c r="C12" s="16" t="s">
        <v>21</v>
      </c>
      <c r="E12" s="15" t="s">
        <v>22</v>
      </c>
      <c r="F12" s="16" t="s">
        <v>23</v>
      </c>
    </row>
    <row r="13" spans="2:6" ht="21.75" customHeight="1" x14ac:dyDescent="0.25">
      <c r="B13" s="15" t="s">
        <v>24</v>
      </c>
      <c r="C13" s="16" t="s">
        <v>25</v>
      </c>
      <c r="E13" s="15" t="s">
        <v>26</v>
      </c>
      <c r="F13" s="16" t="s">
        <v>27</v>
      </c>
    </row>
    <row r="14" spans="2:6" ht="21.75" customHeight="1" x14ac:dyDescent="0.25">
      <c r="B14" s="15" t="s">
        <v>28</v>
      </c>
      <c r="C14" s="16" t="s">
        <v>29</v>
      </c>
      <c r="E14" s="15" t="s">
        <v>30</v>
      </c>
      <c r="F14" s="16" t="s">
        <v>31</v>
      </c>
    </row>
    <row r="15" spans="2:6" ht="7.5" customHeight="1" x14ac:dyDescent="0.25"/>
    <row r="16" spans="2:6" ht="24" customHeight="1" x14ac:dyDescent="0.25">
      <c r="B16" s="9" t="s">
        <v>32</v>
      </c>
      <c r="C16" s="9"/>
      <c r="D16" s="9"/>
      <c r="E16" s="9"/>
      <c r="F16" s="9"/>
    </row>
    <row r="17" spans="2:6" ht="69.75" customHeight="1" x14ac:dyDescent="0.25">
      <c r="B17" s="8" t="s">
        <v>33</v>
      </c>
      <c r="C17" s="8"/>
      <c r="D17" s="8"/>
      <c r="E17" s="8"/>
      <c r="F17" s="8"/>
    </row>
    <row r="18" spans="2:6" ht="7.5" customHeight="1" x14ac:dyDescent="0.25"/>
    <row r="19" spans="2:6" ht="21.75" customHeight="1" x14ac:dyDescent="0.25">
      <c r="B19" s="17" t="s">
        <v>34</v>
      </c>
      <c r="C19" s="18" t="s">
        <v>35</v>
      </c>
      <c r="E19" s="17" t="s">
        <v>36</v>
      </c>
      <c r="F19" s="18" t="s">
        <v>37</v>
      </c>
    </row>
    <row r="20" spans="2:6" ht="21.75" customHeight="1" x14ac:dyDescent="0.25">
      <c r="B20" s="17" t="s">
        <v>38</v>
      </c>
      <c r="C20" s="18" t="s">
        <v>39</v>
      </c>
      <c r="E20" s="17" t="s">
        <v>40</v>
      </c>
      <c r="F20" s="18" t="s">
        <v>41</v>
      </c>
    </row>
    <row r="21" spans="2:6" ht="21.75" customHeight="1" x14ac:dyDescent="0.25">
      <c r="B21" s="17" t="s">
        <v>42</v>
      </c>
      <c r="C21" s="18" t="s">
        <v>43</v>
      </c>
      <c r="E21" s="17" t="s">
        <v>44</v>
      </c>
      <c r="F21" s="18" t="s">
        <v>45</v>
      </c>
    </row>
    <row r="22" spans="2:6" ht="21.75" customHeight="1" x14ac:dyDescent="0.25">
      <c r="B22" s="17" t="s">
        <v>46</v>
      </c>
      <c r="C22" s="18" t="s">
        <v>47</v>
      </c>
      <c r="E22" s="17" t="s">
        <v>48</v>
      </c>
      <c r="F22" s="18" t="s">
        <v>49</v>
      </c>
    </row>
    <row r="23" spans="2:6" ht="21.75" customHeight="1" x14ac:dyDescent="0.25">
      <c r="B23" s="17" t="s">
        <v>50</v>
      </c>
      <c r="C23" s="18" t="s">
        <v>51</v>
      </c>
      <c r="E23" s="17" t="s">
        <v>52</v>
      </c>
      <c r="F23" s="18" t="s">
        <v>53</v>
      </c>
    </row>
    <row r="24" spans="2:6" ht="21.75" customHeight="1" x14ac:dyDescent="0.25">
      <c r="B24" s="17" t="s">
        <v>54</v>
      </c>
      <c r="C24" s="18" t="s">
        <v>55</v>
      </c>
      <c r="E24" s="17" t="s">
        <v>56</v>
      </c>
      <c r="F24" s="18" t="s">
        <v>57</v>
      </c>
    </row>
    <row r="25" spans="2:6" ht="21.75" customHeight="1" x14ac:dyDescent="0.25">
      <c r="B25" s="17" t="s">
        <v>58</v>
      </c>
      <c r="C25" s="18" t="s">
        <v>59</v>
      </c>
      <c r="E25" s="17" t="s">
        <v>60</v>
      </c>
      <c r="F25" s="18" t="s">
        <v>61</v>
      </c>
    </row>
    <row r="26" spans="2:6" ht="7.5" customHeight="1" x14ac:dyDescent="0.25"/>
    <row r="27" spans="2:6" ht="24" customHeight="1" x14ac:dyDescent="0.25">
      <c r="B27" s="10" t="s">
        <v>62</v>
      </c>
      <c r="C27" s="10"/>
      <c r="D27" s="10"/>
      <c r="E27" s="10"/>
      <c r="F27" s="10"/>
    </row>
    <row r="28" spans="2:6" ht="21.75" customHeight="1" x14ac:dyDescent="0.25">
      <c r="B28" s="19" t="s">
        <v>63</v>
      </c>
      <c r="C28" s="20" t="s">
        <v>64</v>
      </c>
      <c r="D28" s="21"/>
      <c r="E28" s="22" t="s">
        <v>65</v>
      </c>
      <c r="F28" s="22" t="s">
        <v>66</v>
      </c>
    </row>
    <row r="29" spans="2:6" ht="21.75" customHeight="1" x14ac:dyDescent="0.25">
      <c r="B29" s="23" t="s">
        <v>67</v>
      </c>
      <c r="C29" s="24">
        <v>12.4</v>
      </c>
      <c r="E29" s="25" t="s">
        <v>68</v>
      </c>
      <c r="F29" s="26">
        <f>IFERROR(C32-C31,0)</f>
        <v>20.699999999999996</v>
      </c>
    </row>
    <row r="30" spans="2:6" ht="21.75" customHeight="1" x14ac:dyDescent="0.25">
      <c r="B30" s="23" t="s">
        <v>69</v>
      </c>
      <c r="C30" s="24">
        <v>1.8</v>
      </c>
      <c r="E30" s="25" t="s">
        <v>70</v>
      </c>
      <c r="F30" s="27">
        <f>IFERROR((C32-C31)/C32,0)</f>
        <v>0.59312320916905437</v>
      </c>
    </row>
    <row r="31" spans="2:6" ht="21.75" customHeight="1" x14ac:dyDescent="0.25">
      <c r="B31" s="28" t="s">
        <v>71</v>
      </c>
      <c r="C31" s="26">
        <f>IFERROR(C29+C30,0)</f>
        <v>14.200000000000001</v>
      </c>
      <c r="E31" s="25" t="s">
        <v>72</v>
      </c>
      <c r="F31" s="27">
        <f>IFERROR((C32-C31)/C32,0)</f>
        <v>0.59312320916905437</v>
      </c>
    </row>
    <row r="32" spans="2:6" ht="21.75" customHeight="1" x14ac:dyDescent="0.25">
      <c r="B32" s="23" t="s">
        <v>73</v>
      </c>
      <c r="C32" s="24">
        <v>34.9</v>
      </c>
      <c r="E32" s="25" t="s">
        <v>74</v>
      </c>
      <c r="F32" s="29">
        <f>IFERROR(C32/C31,0)</f>
        <v>2.457746478873239</v>
      </c>
    </row>
    <row r="33" spans="2:6" ht="21.75" customHeight="1" x14ac:dyDescent="0.25">
      <c r="B33" s="23" t="s">
        <v>75</v>
      </c>
      <c r="C33" s="30">
        <v>0.2</v>
      </c>
      <c r="E33" s="25" t="s">
        <v>76</v>
      </c>
      <c r="F33" s="26">
        <f>IFERROR(C32-C31-C31*0.05,0)</f>
        <v>19.989999999999995</v>
      </c>
    </row>
    <row r="34" spans="2:6" ht="21.75" customHeight="1" x14ac:dyDescent="0.25">
      <c r="B34" s="28" t="s">
        <v>77</v>
      </c>
      <c r="C34" s="31">
        <f>IFERROR(C32*(1+C33),0)</f>
        <v>41.879999999999995</v>
      </c>
      <c r="E34" s="25" t="s">
        <v>78</v>
      </c>
      <c r="F34" s="32">
        <f>IFERROR(C31,0)</f>
        <v>14.200000000000001</v>
      </c>
    </row>
    <row r="35" spans="2:6" ht="21.75" customHeight="1" x14ac:dyDescent="0.25">
      <c r="B35" s="23" t="s">
        <v>79</v>
      </c>
      <c r="C35" s="24">
        <v>39.9</v>
      </c>
      <c r="E35" s="25" t="s">
        <v>80</v>
      </c>
      <c r="F35" s="33">
        <f>IFERROR((C32-C35)/C35,0)</f>
        <v>-0.12531328320802004</v>
      </c>
    </row>
    <row r="36" spans="2:6" ht="7.5" customHeight="1" x14ac:dyDescent="0.25"/>
    <row r="37" spans="2:6" ht="24" customHeight="1" x14ac:dyDescent="0.25">
      <c r="B37" s="9" t="s">
        <v>81</v>
      </c>
      <c r="C37" s="9"/>
      <c r="D37" s="9"/>
      <c r="E37" s="9"/>
      <c r="F37" s="9"/>
    </row>
    <row r="38" spans="2:6" ht="21.75" customHeight="1" x14ac:dyDescent="0.25">
      <c r="B38" s="15" t="s">
        <v>82</v>
      </c>
      <c r="C38" s="16" t="s">
        <v>83</v>
      </c>
      <c r="E38" s="15" t="s">
        <v>84</v>
      </c>
      <c r="F38" s="16" t="s">
        <v>85</v>
      </c>
    </row>
    <row r="39" spans="2:6" ht="21.75" customHeight="1" x14ac:dyDescent="0.25">
      <c r="B39" s="15" t="s">
        <v>86</v>
      </c>
      <c r="C39" s="16" t="s">
        <v>87</v>
      </c>
      <c r="E39" s="15" t="s">
        <v>88</v>
      </c>
      <c r="F39" s="16" t="s">
        <v>89</v>
      </c>
    </row>
    <row r="40" spans="2:6" ht="21.75" customHeight="1" x14ac:dyDescent="0.25">
      <c r="B40" s="15" t="s">
        <v>90</v>
      </c>
      <c r="C40" s="16" t="s">
        <v>91</v>
      </c>
      <c r="E40" s="15" t="s">
        <v>92</v>
      </c>
      <c r="F40" s="16" t="s">
        <v>93</v>
      </c>
    </row>
    <row r="41" spans="2:6" ht="21.75" customHeight="1" x14ac:dyDescent="0.25">
      <c r="B41" s="15" t="s">
        <v>94</v>
      </c>
      <c r="C41" s="16" t="s">
        <v>95</v>
      </c>
      <c r="E41" s="15" t="s">
        <v>96</v>
      </c>
      <c r="F41" s="16" t="s">
        <v>97</v>
      </c>
    </row>
    <row r="42" spans="2:6" ht="21.75" customHeight="1" x14ac:dyDescent="0.25">
      <c r="B42" s="15" t="s">
        <v>98</v>
      </c>
      <c r="C42" s="16" t="s">
        <v>99</v>
      </c>
      <c r="E42" s="15" t="s">
        <v>100</v>
      </c>
      <c r="F42" s="16" t="s">
        <v>101</v>
      </c>
    </row>
    <row r="43" spans="2:6" ht="21.75" customHeight="1" x14ac:dyDescent="0.25">
      <c r="B43" s="15" t="s">
        <v>102</v>
      </c>
      <c r="C43" s="16" t="s">
        <v>103</v>
      </c>
      <c r="E43" s="15" t="s">
        <v>104</v>
      </c>
      <c r="F43" s="16" t="s">
        <v>105</v>
      </c>
    </row>
    <row r="44" spans="2:6" ht="7.5" customHeight="1" x14ac:dyDescent="0.25"/>
    <row r="45" spans="2:6" ht="24" customHeight="1" x14ac:dyDescent="0.25">
      <c r="B45" s="10" t="s">
        <v>106</v>
      </c>
      <c r="C45" s="10"/>
      <c r="D45" s="10"/>
      <c r="E45" s="10"/>
      <c r="F45" s="10"/>
    </row>
    <row r="46" spans="2:6" ht="21.75" customHeight="1" x14ac:dyDescent="0.25">
      <c r="B46" s="17" t="s">
        <v>107</v>
      </c>
      <c r="C46" s="34">
        <v>142</v>
      </c>
      <c r="E46" s="17" t="s">
        <v>108</v>
      </c>
      <c r="F46" s="34">
        <v>38</v>
      </c>
    </row>
    <row r="47" spans="2:6" ht="21.75" customHeight="1" x14ac:dyDescent="0.25">
      <c r="B47" s="17" t="s">
        <v>109</v>
      </c>
      <c r="C47" s="34">
        <v>20</v>
      </c>
      <c r="E47" s="35" t="s">
        <v>110</v>
      </c>
      <c r="F47" s="36">
        <f>IFERROR(ROUND(C46/F46*30,0),0)</f>
        <v>112</v>
      </c>
    </row>
    <row r="48" spans="2:6" ht="21.75" customHeight="1" x14ac:dyDescent="0.25">
      <c r="B48" s="17" t="s">
        <v>111</v>
      </c>
      <c r="C48" s="34">
        <v>300</v>
      </c>
      <c r="E48" s="35" t="s">
        <v>112</v>
      </c>
      <c r="F48" s="26">
        <f>IFERROR(C46*C29,0)</f>
        <v>1760.8</v>
      </c>
    </row>
    <row r="49" spans="2:6" ht="21.75" customHeight="1" x14ac:dyDescent="0.25">
      <c r="B49" s="37" t="s">
        <v>113</v>
      </c>
      <c r="C49" s="34">
        <v>45</v>
      </c>
      <c r="E49" s="38" t="s">
        <v>114</v>
      </c>
      <c r="F49" s="39" t="str">
        <f>IF(C46&lt;=0,"🔴 RUPTURE",IF(C46&lt;C47,"🟠 Critique",IF(C46&lt;C49,"🟡 Seuil bas","🟢 Bon")))</f>
        <v>🟢 Bon</v>
      </c>
    </row>
    <row r="50" spans="2:6" ht="21.75" customHeight="1" x14ac:dyDescent="0.25">
      <c r="B50" s="17" t="s">
        <v>115</v>
      </c>
      <c r="C50" s="34">
        <v>60</v>
      </c>
      <c r="E50" s="17" t="s">
        <v>116</v>
      </c>
      <c r="F50" s="34">
        <v>6</v>
      </c>
    </row>
    <row r="51" spans="2:6" ht="21.75" customHeight="1" x14ac:dyDescent="0.25">
      <c r="B51" s="17" t="s">
        <v>117</v>
      </c>
      <c r="C51" s="16" t="s">
        <v>118</v>
      </c>
      <c r="E51" s="17" t="s">
        <v>119</v>
      </c>
      <c r="F51" s="16" t="s">
        <v>120</v>
      </c>
    </row>
    <row r="52" spans="2:6" ht="21.75" customHeight="1" x14ac:dyDescent="0.25">
      <c r="B52" s="35" t="s">
        <v>121</v>
      </c>
      <c r="C52" s="40">
        <f>IFERROR(ROUND(C46/F46*30,0),0)</f>
        <v>112</v>
      </c>
      <c r="E52" s="17" t="s">
        <v>122</v>
      </c>
      <c r="F52" s="16" t="s">
        <v>123</v>
      </c>
    </row>
    <row r="53" spans="2:6" ht="7.5" customHeight="1" x14ac:dyDescent="0.25"/>
    <row r="54" spans="2:6" ht="24" customHeight="1" x14ac:dyDescent="0.25">
      <c r="B54" s="9" t="s">
        <v>124</v>
      </c>
      <c r="C54" s="9"/>
      <c r="D54" s="9"/>
      <c r="E54" s="9"/>
      <c r="F54" s="9"/>
    </row>
    <row r="55" spans="2:6" ht="21.75" customHeight="1" x14ac:dyDescent="0.25">
      <c r="B55" s="28" t="s">
        <v>125</v>
      </c>
      <c r="C55" s="16" t="s">
        <v>126</v>
      </c>
      <c r="E55" s="28" t="s">
        <v>127</v>
      </c>
      <c r="F55" s="16" t="s">
        <v>128</v>
      </c>
    </row>
    <row r="56" spans="2:6" ht="21.75" customHeight="1" x14ac:dyDescent="0.25">
      <c r="B56" s="28" t="s">
        <v>129</v>
      </c>
      <c r="C56" s="16" t="s">
        <v>130</v>
      </c>
      <c r="E56" s="28" t="s">
        <v>131</v>
      </c>
      <c r="F56" s="16" t="s">
        <v>132</v>
      </c>
    </row>
    <row r="57" spans="2:6" ht="21.75" customHeight="1" x14ac:dyDescent="0.25">
      <c r="B57" s="28" t="s">
        <v>133</v>
      </c>
      <c r="C57" s="16" t="s">
        <v>134</v>
      </c>
      <c r="E57" s="28" t="s">
        <v>135</v>
      </c>
      <c r="F57" s="76" t="s">
        <v>228</v>
      </c>
    </row>
    <row r="58" spans="2:6" ht="21.75" customHeight="1" x14ac:dyDescent="0.25">
      <c r="B58" s="28" t="s">
        <v>136</v>
      </c>
      <c r="C58" s="16" t="s">
        <v>137</v>
      </c>
      <c r="E58" s="28" t="s">
        <v>138</v>
      </c>
      <c r="F58" s="16" t="s">
        <v>139</v>
      </c>
    </row>
    <row r="59" spans="2:6" ht="21.75" customHeight="1" x14ac:dyDescent="0.25">
      <c r="B59" s="28" t="s">
        <v>140</v>
      </c>
      <c r="C59" s="16" t="s">
        <v>141</v>
      </c>
      <c r="E59" s="28" t="s">
        <v>142</v>
      </c>
      <c r="F59" s="16" t="s">
        <v>143</v>
      </c>
    </row>
    <row r="60" spans="2:6" ht="21.75" customHeight="1" x14ac:dyDescent="0.25">
      <c r="B60" s="28" t="s">
        <v>144</v>
      </c>
      <c r="C60" s="16" t="s">
        <v>145</v>
      </c>
      <c r="E60" s="28" t="s">
        <v>146</v>
      </c>
      <c r="F60" s="16" t="s">
        <v>147</v>
      </c>
    </row>
    <row r="61" spans="2:6" ht="21.75" customHeight="1" x14ac:dyDescent="0.25">
      <c r="B61" s="28" t="s">
        <v>148</v>
      </c>
      <c r="C61" s="16" t="s">
        <v>149</v>
      </c>
      <c r="E61" s="28" t="s">
        <v>150</v>
      </c>
      <c r="F61" s="16" t="s">
        <v>151</v>
      </c>
    </row>
    <row r="62" spans="2:6" ht="7.5" customHeight="1" x14ac:dyDescent="0.25"/>
    <row r="63" spans="2:6" ht="24" customHeight="1" x14ac:dyDescent="0.25">
      <c r="B63" s="10" t="s">
        <v>152</v>
      </c>
      <c r="C63" s="10"/>
      <c r="D63" s="10"/>
      <c r="E63" s="10"/>
      <c r="F63" s="10"/>
    </row>
    <row r="64" spans="2:6" ht="19.5" customHeight="1" x14ac:dyDescent="0.25">
      <c r="B64" s="19" t="s">
        <v>153</v>
      </c>
      <c r="C64" s="19" t="s">
        <v>154</v>
      </c>
      <c r="D64" s="7" t="s">
        <v>155</v>
      </c>
      <c r="E64" s="7"/>
      <c r="F64" s="7"/>
    </row>
    <row r="65" spans="2:6" ht="19.5" customHeight="1" x14ac:dyDescent="0.25">
      <c r="B65" s="41" t="s">
        <v>23</v>
      </c>
      <c r="C65" s="41" t="s">
        <v>31</v>
      </c>
      <c r="D65" s="6" t="s">
        <v>156</v>
      </c>
      <c r="E65" s="6"/>
      <c r="F65" s="6"/>
    </row>
    <row r="66" spans="2:6" ht="19.5" customHeight="1" x14ac:dyDescent="0.25">
      <c r="B66" s="42" t="s">
        <v>157</v>
      </c>
      <c r="C66" s="42" t="s">
        <v>158</v>
      </c>
      <c r="D66" s="5" t="s">
        <v>159</v>
      </c>
      <c r="E66" s="5"/>
      <c r="F66" s="5"/>
    </row>
    <row r="67" spans="2:6" ht="19.5" customHeight="1" x14ac:dyDescent="0.25">
      <c r="B67" s="41" t="s">
        <v>160</v>
      </c>
      <c r="C67" s="41" t="s">
        <v>161</v>
      </c>
      <c r="D67" s="6" t="s">
        <v>162</v>
      </c>
      <c r="E67" s="6"/>
      <c r="F67" s="6"/>
    </row>
    <row r="68" spans="2:6" ht="19.5" customHeight="1" x14ac:dyDescent="0.25">
      <c r="B68" s="42" t="s">
        <v>27</v>
      </c>
      <c r="C68" s="42" t="s">
        <v>31</v>
      </c>
      <c r="D68" s="5" t="s">
        <v>163</v>
      </c>
      <c r="E68" s="5"/>
      <c r="F68" s="5"/>
    </row>
    <row r="69" spans="2:6" ht="19.5" customHeight="1" x14ac:dyDescent="0.25"/>
    <row r="70" spans="2:6" ht="19.5" customHeight="1" x14ac:dyDescent="0.25"/>
    <row r="71" spans="2:6" ht="19.5" customHeight="1" x14ac:dyDescent="0.25"/>
    <row r="72" spans="2:6" ht="19.5" customHeight="1" x14ac:dyDescent="0.25"/>
    <row r="73" spans="2:6" ht="19.5" customHeight="1" x14ac:dyDescent="0.25"/>
    <row r="74" spans="2:6" ht="19.5" customHeight="1" x14ac:dyDescent="0.25"/>
    <row r="75" spans="2:6" ht="19.5" customHeight="1" x14ac:dyDescent="0.25"/>
    <row r="76" spans="2:6" ht="19.5" customHeight="1" x14ac:dyDescent="0.25"/>
    <row r="77" spans="2:6" ht="19.5" customHeight="1" x14ac:dyDescent="0.25"/>
    <row r="78" spans="2:6" ht="19.5" customHeight="1" x14ac:dyDescent="0.25"/>
    <row r="79" spans="2:6" ht="19.5" customHeight="1" x14ac:dyDescent="0.25"/>
  </sheetData>
  <mergeCells count="17">
    <mergeCell ref="D67:F67"/>
    <mergeCell ref="D68:F68"/>
    <mergeCell ref="B54:F54"/>
    <mergeCell ref="B63:F63"/>
    <mergeCell ref="D64:F64"/>
    <mergeCell ref="D65:F65"/>
    <mergeCell ref="D66:F66"/>
    <mergeCell ref="B16:F16"/>
    <mergeCell ref="B17:F17"/>
    <mergeCell ref="B27:F27"/>
    <mergeCell ref="B37:F37"/>
    <mergeCell ref="B45:F45"/>
    <mergeCell ref="B2:F2"/>
    <mergeCell ref="B3:F3"/>
    <mergeCell ref="B5:C5"/>
    <mergeCell ref="E5:F5"/>
    <mergeCell ref="B7:F7"/>
  </mergeCells>
  <conditionalFormatting sqref="F29">
    <cfRule type="cellIs" dxfId="8" priority="2" operator="greaterThan">
      <formula>0</formula>
    </cfRule>
  </conditionalFormatting>
  <conditionalFormatting sqref="F49">
    <cfRule type="expression" dxfId="7" priority="3">
      <formula>ISNUMBER(SEARCH("RUPTURE",F49))</formula>
    </cfRule>
    <cfRule type="expression" dxfId="6" priority="4">
      <formula>ISNUMBER(SEARCH("Critique",F49))</formula>
    </cfRule>
    <cfRule type="expression" dxfId="5" priority="5">
      <formula>ISNUMBER(SEARCH("Bon",F49))</formula>
    </cfRule>
  </conditionalFormatting>
  <dataValidations count="1">
    <dataValidation type="list" allowBlank="1" sqref="F11" xr:uid="{00000000-0002-0000-0000-000000000000}">
      <formula1>"Actif,En développement,En fin de vie,Archivé,Suspendu"</formula1>
      <formula2>0</formula2>
    </dataValidation>
  </dataValidations>
  <hyperlinks>
    <hyperlink ref="F57" r:id="rId1" xr:uid="{D536B2D3-4588-4F47-8EEA-5C0DD3C96835}"/>
  </hyperlinks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B6E4F"/>
  </sheetPr>
  <dimension ref="B1:M39"/>
  <sheetViews>
    <sheetView showGridLines="0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ColWidth="8.7109375" defaultRowHeight="15" x14ac:dyDescent="0.25"/>
  <cols>
    <col min="1" max="1" width="2" customWidth="1"/>
    <col min="2" max="2" width="14" customWidth="1"/>
    <col min="3" max="3" width="26" customWidth="1"/>
    <col min="4" max="4" width="16" customWidth="1"/>
    <col min="5" max="7" width="14" customWidth="1"/>
    <col min="8" max="10" width="12" customWidth="1"/>
    <col min="11" max="11" width="14" customWidth="1"/>
    <col min="12" max="12" width="12" customWidth="1"/>
    <col min="13" max="13" width="14" customWidth="1"/>
    <col min="14" max="14" width="2" customWidth="1"/>
  </cols>
  <sheetData>
    <row r="1" spans="2:13" ht="7.5" customHeight="1" x14ac:dyDescent="0.25"/>
    <row r="2" spans="2:13" ht="48" customHeight="1" x14ac:dyDescent="0.25">
      <c r="B2" s="4" t="s">
        <v>164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2:13" ht="21.75" customHeight="1" x14ac:dyDescent="0.25">
      <c r="B3" s="3" t="s">
        <v>165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2:13" ht="9.75" customHeight="1" x14ac:dyDescent="0.25"/>
    <row r="5" spans="2:13" ht="30" customHeight="1" x14ac:dyDescent="0.25">
      <c r="B5" s="43" t="s">
        <v>166</v>
      </c>
      <c r="C5" s="43" t="s">
        <v>167</v>
      </c>
      <c r="D5" s="19" t="s">
        <v>168</v>
      </c>
      <c r="E5" s="19" t="s">
        <v>169</v>
      </c>
      <c r="F5" s="19" t="s">
        <v>170</v>
      </c>
      <c r="G5" s="19" t="s">
        <v>171</v>
      </c>
      <c r="H5" s="22" t="s">
        <v>172</v>
      </c>
      <c r="I5" s="22" t="s">
        <v>173</v>
      </c>
      <c r="J5" s="22" t="s">
        <v>174</v>
      </c>
      <c r="K5" s="43" t="s">
        <v>175</v>
      </c>
      <c r="L5" s="44" t="s">
        <v>176</v>
      </c>
      <c r="M5" s="43" t="s">
        <v>114</v>
      </c>
    </row>
    <row r="6" spans="2:13" ht="18" customHeight="1" x14ac:dyDescent="0.25">
      <c r="B6" s="45" t="s">
        <v>6</v>
      </c>
      <c r="C6" s="46" t="s">
        <v>177</v>
      </c>
      <c r="D6" s="47" t="s">
        <v>21</v>
      </c>
      <c r="E6" s="48">
        <v>12.4</v>
      </c>
      <c r="F6" s="48">
        <v>34.9</v>
      </c>
      <c r="G6" s="49">
        <v>0.2</v>
      </c>
      <c r="H6" s="50">
        <f t="shared" ref="H6:H25" si="0">IFERROR(F6*(1+G6),0)</f>
        <v>41.879999999999995</v>
      </c>
      <c r="I6" s="51">
        <f t="shared" ref="I6:I25" si="1">IFERROR(F6-E6,0)</f>
        <v>22.5</v>
      </c>
      <c r="J6" s="52">
        <f t="shared" ref="J6:J25" si="2">IFERROR((F6-E6)/F6,0)</f>
        <v>0.64469914040114618</v>
      </c>
      <c r="K6" s="53">
        <v>142</v>
      </c>
      <c r="L6" s="53">
        <v>20</v>
      </c>
      <c r="M6" s="54" t="str">
        <f t="shared" ref="M6:M25" si="3">IF(K6&lt;=0,"🔴 Rupture",IF(K6&lt;L6,"🟠 Critique",IF(K6&lt;L6*2,"🟡 Bas","🟢 OK")))</f>
        <v>🟢 OK</v>
      </c>
    </row>
    <row r="7" spans="2:13" ht="18" customHeight="1" x14ac:dyDescent="0.25">
      <c r="B7" s="55" t="s">
        <v>178</v>
      </c>
      <c r="C7" s="56" t="s">
        <v>179</v>
      </c>
      <c r="D7" s="57" t="s">
        <v>21</v>
      </c>
      <c r="E7" s="58">
        <v>8.1999999999999993</v>
      </c>
      <c r="F7" s="58">
        <v>22.9</v>
      </c>
      <c r="G7" s="59">
        <v>0.2</v>
      </c>
      <c r="H7" s="60">
        <f t="shared" si="0"/>
        <v>27.479999999999997</v>
      </c>
      <c r="I7" s="61">
        <f t="shared" si="1"/>
        <v>14.7</v>
      </c>
      <c r="J7" s="62">
        <f t="shared" si="2"/>
        <v>0.64192139737991272</v>
      </c>
      <c r="K7" s="63">
        <v>285</v>
      </c>
      <c r="L7" s="63">
        <v>30</v>
      </c>
      <c r="M7" s="64" t="str">
        <f t="shared" si="3"/>
        <v>🟢 OK</v>
      </c>
    </row>
    <row r="8" spans="2:13" ht="18" customHeight="1" x14ac:dyDescent="0.25">
      <c r="B8" s="45" t="s">
        <v>180</v>
      </c>
      <c r="C8" s="46" t="s">
        <v>181</v>
      </c>
      <c r="D8" s="47" t="s">
        <v>21</v>
      </c>
      <c r="E8" s="48">
        <v>10.8</v>
      </c>
      <c r="F8" s="48">
        <v>29.9</v>
      </c>
      <c r="G8" s="49">
        <v>0.2</v>
      </c>
      <c r="H8" s="50">
        <f t="shared" si="0"/>
        <v>35.879999999999995</v>
      </c>
      <c r="I8" s="51">
        <f t="shared" si="1"/>
        <v>19.099999999999998</v>
      </c>
      <c r="J8" s="52">
        <f t="shared" si="2"/>
        <v>0.63879598662207349</v>
      </c>
      <c r="K8" s="53">
        <v>48</v>
      </c>
      <c r="L8" s="53">
        <v>25</v>
      </c>
      <c r="M8" s="54" t="str">
        <f t="shared" si="3"/>
        <v>🟡 Bas</v>
      </c>
    </row>
    <row r="9" spans="2:13" ht="18" customHeight="1" x14ac:dyDescent="0.25">
      <c r="B9" s="55" t="s">
        <v>182</v>
      </c>
      <c r="C9" s="56" t="s">
        <v>183</v>
      </c>
      <c r="D9" s="57" t="s">
        <v>184</v>
      </c>
      <c r="E9" s="58">
        <v>89</v>
      </c>
      <c r="F9" s="58">
        <v>249</v>
      </c>
      <c r="G9" s="59">
        <v>0.2</v>
      </c>
      <c r="H9" s="60">
        <f t="shared" si="0"/>
        <v>298.8</v>
      </c>
      <c r="I9" s="61">
        <f t="shared" si="1"/>
        <v>160</v>
      </c>
      <c r="J9" s="62">
        <f t="shared" si="2"/>
        <v>0.64257028112449799</v>
      </c>
      <c r="K9" s="63">
        <v>22</v>
      </c>
      <c r="L9" s="63">
        <v>10</v>
      </c>
      <c r="M9" s="64" t="str">
        <f t="shared" si="3"/>
        <v>🟢 OK</v>
      </c>
    </row>
    <row r="10" spans="2:13" ht="18" customHeight="1" x14ac:dyDescent="0.25">
      <c r="B10" s="45" t="s">
        <v>185</v>
      </c>
      <c r="C10" s="46" t="s">
        <v>186</v>
      </c>
      <c r="D10" s="47" t="s">
        <v>184</v>
      </c>
      <c r="E10" s="48">
        <v>124</v>
      </c>
      <c r="F10" s="48">
        <v>349</v>
      </c>
      <c r="G10" s="49">
        <v>0.2</v>
      </c>
      <c r="H10" s="50">
        <f t="shared" si="0"/>
        <v>418.8</v>
      </c>
      <c r="I10" s="51">
        <f t="shared" si="1"/>
        <v>225</v>
      </c>
      <c r="J10" s="52">
        <f t="shared" si="2"/>
        <v>0.64469914040114618</v>
      </c>
      <c r="K10" s="53">
        <v>15</v>
      </c>
      <c r="L10" s="53">
        <v>5</v>
      </c>
      <c r="M10" s="54" t="str">
        <f t="shared" si="3"/>
        <v>🟢 OK</v>
      </c>
    </row>
    <row r="11" spans="2:13" ht="18" customHeight="1" x14ac:dyDescent="0.25">
      <c r="B11" s="55" t="s">
        <v>187</v>
      </c>
      <c r="C11" s="56" t="s">
        <v>188</v>
      </c>
      <c r="D11" s="57" t="s">
        <v>184</v>
      </c>
      <c r="E11" s="58">
        <v>18.5</v>
      </c>
      <c r="F11" s="58">
        <v>59.9</v>
      </c>
      <c r="G11" s="59">
        <v>0.2</v>
      </c>
      <c r="H11" s="60">
        <f t="shared" si="0"/>
        <v>71.88</v>
      </c>
      <c r="I11" s="61">
        <f t="shared" si="1"/>
        <v>41.4</v>
      </c>
      <c r="J11" s="62">
        <f t="shared" si="2"/>
        <v>0.69115191986644409</v>
      </c>
      <c r="K11" s="63">
        <v>67</v>
      </c>
      <c r="L11" s="63">
        <v>15</v>
      </c>
      <c r="M11" s="64" t="str">
        <f t="shared" si="3"/>
        <v>🟢 OK</v>
      </c>
    </row>
    <row r="12" spans="2:13" ht="18" customHeight="1" x14ac:dyDescent="0.25">
      <c r="B12" s="45" t="s">
        <v>189</v>
      </c>
      <c r="C12" s="46" t="s">
        <v>190</v>
      </c>
      <c r="D12" s="47" t="s">
        <v>191</v>
      </c>
      <c r="E12" s="48">
        <v>22</v>
      </c>
      <c r="F12" s="48">
        <v>64.900000000000006</v>
      </c>
      <c r="G12" s="49">
        <v>0.2</v>
      </c>
      <c r="H12" s="50">
        <f t="shared" si="0"/>
        <v>77.88000000000001</v>
      </c>
      <c r="I12" s="51">
        <f t="shared" si="1"/>
        <v>42.900000000000006</v>
      </c>
      <c r="J12" s="52">
        <f t="shared" si="2"/>
        <v>0.66101694915254239</v>
      </c>
      <c r="K12" s="53">
        <v>94</v>
      </c>
      <c r="L12" s="53">
        <v>20</v>
      </c>
      <c r="M12" s="54" t="str">
        <f t="shared" si="3"/>
        <v>🟢 OK</v>
      </c>
    </row>
    <row r="13" spans="2:13" ht="18" customHeight="1" x14ac:dyDescent="0.25">
      <c r="B13" s="55" t="s">
        <v>192</v>
      </c>
      <c r="C13" s="56" t="s">
        <v>193</v>
      </c>
      <c r="D13" s="57" t="s">
        <v>191</v>
      </c>
      <c r="E13" s="58">
        <v>14.4</v>
      </c>
      <c r="F13" s="58">
        <v>42.9</v>
      </c>
      <c r="G13" s="59">
        <v>0.2</v>
      </c>
      <c r="H13" s="60">
        <f t="shared" si="0"/>
        <v>51.48</v>
      </c>
      <c r="I13" s="61">
        <f t="shared" si="1"/>
        <v>28.5</v>
      </c>
      <c r="J13" s="62">
        <f t="shared" si="2"/>
        <v>0.66433566433566438</v>
      </c>
      <c r="K13" s="63">
        <v>136</v>
      </c>
      <c r="L13" s="63">
        <v>25</v>
      </c>
      <c r="M13" s="64" t="str">
        <f t="shared" si="3"/>
        <v>🟢 OK</v>
      </c>
    </row>
    <row r="14" spans="2:13" ht="18" customHeight="1" x14ac:dyDescent="0.25">
      <c r="B14" s="45" t="s">
        <v>194</v>
      </c>
      <c r="C14" s="46" t="s">
        <v>195</v>
      </c>
      <c r="D14" s="47" t="s">
        <v>191</v>
      </c>
      <c r="E14" s="48">
        <v>38</v>
      </c>
      <c r="F14" s="48">
        <v>98</v>
      </c>
      <c r="G14" s="49">
        <v>0.2</v>
      </c>
      <c r="H14" s="50">
        <f t="shared" si="0"/>
        <v>117.6</v>
      </c>
      <c r="I14" s="51">
        <f t="shared" si="1"/>
        <v>60</v>
      </c>
      <c r="J14" s="52">
        <f t="shared" si="2"/>
        <v>0.61224489795918369</v>
      </c>
      <c r="K14" s="53">
        <v>52</v>
      </c>
      <c r="L14" s="53">
        <v>15</v>
      </c>
      <c r="M14" s="54" t="str">
        <f t="shared" si="3"/>
        <v>🟢 OK</v>
      </c>
    </row>
    <row r="15" spans="2:13" ht="18" customHeight="1" x14ac:dyDescent="0.25">
      <c r="B15" s="55" t="s">
        <v>196</v>
      </c>
      <c r="C15" s="56" t="s">
        <v>197</v>
      </c>
      <c r="D15" s="57" t="s">
        <v>191</v>
      </c>
      <c r="E15" s="58">
        <v>28.5</v>
      </c>
      <c r="F15" s="58">
        <v>79</v>
      </c>
      <c r="G15" s="59">
        <v>0.2</v>
      </c>
      <c r="H15" s="60">
        <f t="shared" si="0"/>
        <v>94.8</v>
      </c>
      <c r="I15" s="61">
        <f t="shared" si="1"/>
        <v>50.5</v>
      </c>
      <c r="J15" s="62">
        <f t="shared" si="2"/>
        <v>0.63924050632911389</v>
      </c>
      <c r="K15" s="63">
        <v>4</v>
      </c>
      <c r="L15" s="63">
        <v>10</v>
      </c>
      <c r="M15" s="64" t="str">
        <f t="shared" si="3"/>
        <v>🟠 Critique</v>
      </c>
    </row>
    <row r="16" spans="2:13" ht="18" customHeight="1" x14ac:dyDescent="0.25">
      <c r="B16" s="45" t="s">
        <v>198</v>
      </c>
      <c r="C16" s="46" t="s">
        <v>199</v>
      </c>
      <c r="D16" s="47" t="s">
        <v>200</v>
      </c>
      <c r="E16" s="48">
        <v>3.2</v>
      </c>
      <c r="F16" s="48">
        <v>6.9</v>
      </c>
      <c r="G16" s="49">
        <v>0.2</v>
      </c>
      <c r="H16" s="50">
        <f t="shared" si="0"/>
        <v>8.2799999999999994</v>
      </c>
      <c r="I16" s="51">
        <f t="shared" si="1"/>
        <v>3.7</v>
      </c>
      <c r="J16" s="52">
        <f t="shared" si="2"/>
        <v>0.53623188405797106</v>
      </c>
      <c r="K16" s="53">
        <v>312</v>
      </c>
      <c r="L16" s="53">
        <v>50</v>
      </c>
      <c r="M16" s="54" t="str">
        <f t="shared" si="3"/>
        <v>🟢 OK</v>
      </c>
    </row>
    <row r="17" spans="2:13" ht="18" customHeight="1" x14ac:dyDescent="0.25">
      <c r="B17" s="55" t="s">
        <v>201</v>
      </c>
      <c r="C17" s="56" t="s">
        <v>202</v>
      </c>
      <c r="D17" s="57" t="s">
        <v>200</v>
      </c>
      <c r="E17" s="58">
        <v>1.8</v>
      </c>
      <c r="F17" s="58">
        <v>4.9000000000000004</v>
      </c>
      <c r="G17" s="59">
        <v>0.2</v>
      </c>
      <c r="H17" s="60">
        <f t="shared" si="0"/>
        <v>5.88</v>
      </c>
      <c r="I17" s="61">
        <f t="shared" si="1"/>
        <v>3.1000000000000005</v>
      </c>
      <c r="J17" s="62">
        <f t="shared" si="2"/>
        <v>0.63265306122448983</v>
      </c>
      <c r="K17" s="63">
        <v>245</v>
      </c>
      <c r="L17" s="63">
        <v>40</v>
      </c>
      <c r="M17" s="64" t="str">
        <f t="shared" si="3"/>
        <v>🟢 OK</v>
      </c>
    </row>
    <row r="18" spans="2:13" ht="18" customHeight="1" x14ac:dyDescent="0.25">
      <c r="B18" s="45" t="s">
        <v>203</v>
      </c>
      <c r="C18" s="46" t="s">
        <v>204</v>
      </c>
      <c r="D18" s="47" t="s">
        <v>200</v>
      </c>
      <c r="E18" s="48">
        <v>2.6</v>
      </c>
      <c r="F18" s="48">
        <v>8.5</v>
      </c>
      <c r="G18" s="49">
        <v>0.2</v>
      </c>
      <c r="H18" s="50">
        <f t="shared" si="0"/>
        <v>10.199999999999999</v>
      </c>
      <c r="I18" s="51">
        <f t="shared" si="1"/>
        <v>5.9</v>
      </c>
      <c r="J18" s="52">
        <f t="shared" si="2"/>
        <v>0.69411764705882362</v>
      </c>
      <c r="K18" s="53">
        <v>178</v>
      </c>
      <c r="L18" s="53">
        <v>30</v>
      </c>
      <c r="M18" s="54" t="str">
        <f t="shared" si="3"/>
        <v>🟢 OK</v>
      </c>
    </row>
    <row r="19" spans="2:13" ht="18" customHeight="1" x14ac:dyDescent="0.25">
      <c r="B19" s="55" t="s">
        <v>205</v>
      </c>
      <c r="C19" s="56" t="s">
        <v>206</v>
      </c>
      <c r="D19" s="57" t="s">
        <v>200</v>
      </c>
      <c r="E19" s="58">
        <v>6.4</v>
      </c>
      <c r="F19" s="58">
        <v>14.9</v>
      </c>
      <c r="G19" s="59">
        <v>0.2</v>
      </c>
      <c r="H19" s="60">
        <f t="shared" si="0"/>
        <v>17.88</v>
      </c>
      <c r="I19" s="61">
        <f t="shared" si="1"/>
        <v>8.5</v>
      </c>
      <c r="J19" s="62">
        <f t="shared" si="2"/>
        <v>0.57046979865771807</v>
      </c>
      <c r="K19" s="63">
        <v>95</v>
      </c>
      <c r="L19" s="63">
        <v>20</v>
      </c>
      <c r="M19" s="64" t="str">
        <f t="shared" si="3"/>
        <v>🟢 OK</v>
      </c>
    </row>
    <row r="20" spans="2:13" ht="18" customHeight="1" x14ac:dyDescent="0.25">
      <c r="B20" s="45" t="s">
        <v>207</v>
      </c>
      <c r="C20" s="46" t="s">
        <v>208</v>
      </c>
      <c r="D20" s="47" t="s">
        <v>209</v>
      </c>
      <c r="E20" s="48">
        <v>2.9</v>
      </c>
      <c r="F20" s="48">
        <v>7.9</v>
      </c>
      <c r="G20" s="49">
        <v>5.5E-2</v>
      </c>
      <c r="H20" s="50">
        <f t="shared" si="0"/>
        <v>8.3345000000000002</v>
      </c>
      <c r="I20" s="51">
        <f t="shared" si="1"/>
        <v>5</v>
      </c>
      <c r="J20" s="52">
        <f t="shared" si="2"/>
        <v>0.63291139240506322</v>
      </c>
      <c r="K20" s="53">
        <v>0</v>
      </c>
      <c r="L20" s="53">
        <v>15</v>
      </c>
      <c r="M20" s="54" t="str">
        <f t="shared" si="3"/>
        <v>🔴 Rupture</v>
      </c>
    </row>
    <row r="21" spans="2:13" ht="18" customHeight="1" x14ac:dyDescent="0.25">
      <c r="B21" s="55" t="s">
        <v>210</v>
      </c>
      <c r="C21" s="56" t="s">
        <v>211</v>
      </c>
      <c r="D21" s="57" t="s">
        <v>209</v>
      </c>
      <c r="E21" s="58">
        <v>12</v>
      </c>
      <c r="F21" s="58">
        <v>28.9</v>
      </c>
      <c r="G21" s="59">
        <v>0.2</v>
      </c>
      <c r="H21" s="60">
        <f t="shared" si="0"/>
        <v>34.68</v>
      </c>
      <c r="I21" s="61">
        <f t="shared" si="1"/>
        <v>16.899999999999999</v>
      </c>
      <c r="J21" s="62">
        <f t="shared" si="2"/>
        <v>0.58477508650519028</v>
      </c>
      <c r="K21" s="63">
        <v>38</v>
      </c>
      <c r="L21" s="63">
        <v>10</v>
      </c>
      <c r="M21" s="64" t="str">
        <f t="shared" si="3"/>
        <v>🟢 OK</v>
      </c>
    </row>
    <row r="22" spans="2:13" ht="18" customHeight="1" x14ac:dyDescent="0.25">
      <c r="B22" s="45" t="s">
        <v>212</v>
      </c>
      <c r="C22" s="46" t="s">
        <v>213</v>
      </c>
      <c r="D22" s="47" t="s">
        <v>209</v>
      </c>
      <c r="E22" s="48">
        <v>22</v>
      </c>
      <c r="F22" s="48">
        <v>54.9</v>
      </c>
      <c r="G22" s="49">
        <v>0.2</v>
      </c>
      <c r="H22" s="50">
        <f t="shared" si="0"/>
        <v>65.88</v>
      </c>
      <c r="I22" s="51">
        <f t="shared" si="1"/>
        <v>32.9</v>
      </c>
      <c r="J22" s="52">
        <f t="shared" si="2"/>
        <v>0.59927140255009104</v>
      </c>
      <c r="K22" s="53">
        <v>19</v>
      </c>
      <c r="L22" s="53">
        <v>8</v>
      </c>
      <c r="M22" s="54" t="str">
        <f t="shared" si="3"/>
        <v>🟢 OK</v>
      </c>
    </row>
    <row r="23" spans="2:13" ht="18" customHeight="1" x14ac:dyDescent="0.25">
      <c r="B23" s="55" t="s">
        <v>214</v>
      </c>
      <c r="C23" s="56" t="s">
        <v>215</v>
      </c>
      <c r="D23" s="57" t="s">
        <v>191</v>
      </c>
      <c r="E23" s="58">
        <v>5.8</v>
      </c>
      <c r="F23" s="58">
        <v>14.9</v>
      </c>
      <c r="G23" s="59">
        <v>0.2</v>
      </c>
      <c r="H23" s="60">
        <f t="shared" si="0"/>
        <v>17.88</v>
      </c>
      <c r="I23" s="61">
        <f t="shared" si="1"/>
        <v>9.1000000000000014</v>
      </c>
      <c r="J23" s="62">
        <f t="shared" si="2"/>
        <v>0.61073825503355716</v>
      </c>
      <c r="K23" s="63">
        <v>213</v>
      </c>
      <c r="L23" s="63">
        <v>30</v>
      </c>
      <c r="M23" s="64" t="str">
        <f t="shared" si="3"/>
        <v>🟢 OK</v>
      </c>
    </row>
    <row r="24" spans="2:13" ht="18" customHeight="1" x14ac:dyDescent="0.25">
      <c r="B24" s="45" t="s">
        <v>216</v>
      </c>
      <c r="C24" s="46" t="s">
        <v>217</v>
      </c>
      <c r="D24" s="47" t="s">
        <v>218</v>
      </c>
      <c r="E24" s="48">
        <v>68</v>
      </c>
      <c r="F24" s="48">
        <v>189</v>
      </c>
      <c r="G24" s="49">
        <v>0.2</v>
      </c>
      <c r="H24" s="50">
        <f t="shared" si="0"/>
        <v>226.79999999999998</v>
      </c>
      <c r="I24" s="51">
        <f t="shared" si="1"/>
        <v>121</v>
      </c>
      <c r="J24" s="52">
        <f t="shared" si="2"/>
        <v>0.64021164021164023</v>
      </c>
      <c r="K24" s="53">
        <v>11</v>
      </c>
      <c r="L24" s="53">
        <v>5</v>
      </c>
      <c r="M24" s="54" t="str">
        <f t="shared" si="3"/>
        <v>🟢 OK</v>
      </c>
    </row>
    <row r="25" spans="2:13" ht="18" customHeight="1" x14ac:dyDescent="0.25">
      <c r="B25" s="55" t="s">
        <v>219</v>
      </c>
      <c r="C25" s="56" t="s">
        <v>220</v>
      </c>
      <c r="D25" s="57" t="s">
        <v>218</v>
      </c>
      <c r="E25" s="58">
        <v>148</v>
      </c>
      <c r="F25" s="58">
        <v>390</v>
      </c>
      <c r="G25" s="59">
        <v>0.2</v>
      </c>
      <c r="H25" s="60">
        <f t="shared" si="0"/>
        <v>468</v>
      </c>
      <c r="I25" s="61">
        <f t="shared" si="1"/>
        <v>242</v>
      </c>
      <c r="J25" s="62">
        <f t="shared" si="2"/>
        <v>0.62051282051282053</v>
      </c>
      <c r="K25" s="63">
        <v>7</v>
      </c>
      <c r="L25" s="63">
        <v>3</v>
      </c>
      <c r="M25" s="64" t="str">
        <f t="shared" si="3"/>
        <v>🟢 OK</v>
      </c>
    </row>
    <row r="26" spans="2:13" ht="24" customHeight="1" x14ac:dyDescent="0.25">
      <c r="B26" s="2" t="s">
        <v>221</v>
      </c>
      <c r="C26" s="2"/>
      <c r="D26" s="2"/>
      <c r="E26" s="2"/>
      <c r="F26" s="2"/>
      <c r="G26" s="2"/>
      <c r="H26" s="65"/>
      <c r="I26" s="66">
        <f>SUMPRODUCT(I6:I25)</f>
        <v>1112.7</v>
      </c>
      <c r="J26" s="67">
        <f>IFERROR(SUM(I6:I25)/SUM(F6:F25),0)</f>
        <v>0.63539287345819984</v>
      </c>
      <c r="K26" s="65"/>
      <c r="L26" s="65"/>
      <c r="M26" s="65"/>
    </row>
    <row r="27" spans="2:13" ht="7.5" customHeight="1" x14ac:dyDescent="0.25"/>
    <row r="28" spans="2:13" ht="21.75" customHeight="1" x14ac:dyDescent="0.25">
      <c r="B28" s="1" t="s">
        <v>222</v>
      </c>
      <c r="C28" s="1"/>
      <c r="D28" s="1"/>
      <c r="E28" s="1"/>
      <c r="F28" s="1"/>
      <c r="G28" s="1"/>
      <c r="H28" s="1"/>
      <c r="I28" s="1"/>
      <c r="J28" s="1"/>
      <c r="K28" s="68">
        <f>COUNTA(B6:B25)</f>
        <v>20</v>
      </c>
      <c r="L28" s="68"/>
      <c r="M28" s="68"/>
    </row>
    <row r="29" spans="2:13" ht="21.75" customHeight="1" x14ac:dyDescent="0.25">
      <c r="B29" s="69" t="s">
        <v>223</v>
      </c>
      <c r="C29" s="69"/>
      <c r="D29" s="69"/>
      <c r="E29" s="69"/>
      <c r="F29" s="69"/>
      <c r="G29" s="69"/>
      <c r="H29" s="69"/>
      <c r="I29" s="69"/>
      <c r="J29" s="69"/>
      <c r="K29" s="70">
        <f>COUNTIF(M6:M25,"*Rupture*")</f>
        <v>1</v>
      </c>
      <c r="L29" s="70"/>
      <c r="M29" s="70"/>
    </row>
    <row r="30" spans="2:13" ht="21.75" customHeight="1" x14ac:dyDescent="0.25">
      <c r="B30" s="71" t="s">
        <v>224</v>
      </c>
      <c r="C30" s="71"/>
      <c r="D30" s="71"/>
      <c r="E30" s="71"/>
      <c r="F30" s="71"/>
      <c r="G30" s="71"/>
      <c r="H30" s="71"/>
      <c r="I30" s="71"/>
      <c r="J30" s="71"/>
      <c r="K30" s="72">
        <f>COUNTIF(M6:M25,"*Critique*")+COUNTIF(M6:M25,"*Bas*")</f>
        <v>2</v>
      </c>
      <c r="L30" s="72"/>
      <c r="M30" s="72"/>
    </row>
    <row r="31" spans="2:13" ht="21.75" customHeight="1" x14ac:dyDescent="0.25">
      <c r="B31" s="73" t="s">
        <v>225</v>
      </c>
      <c r="C31" s="73"/>
      <c r="D31" s="73"/>
      <c r="E31" s="73"/>
      <c r="F31" s="73"/>
      <c r="G31" s="73"/>
      <c r="H31" s="73"/>
      <c r="I31" s="73"/>
      <c r="J31" s="73"/>
      <c r="K31" s="74">
        <f>SUMPRODUCT(E6:E25,K6:K25)</f>
        <v>22193.7</v>
      </c>
      <c r="L31" s="74"/>
      <c r="M31" s="74"/>
    </row>
    <row r="32" spans="2:13" ht="21.75" customHeight="1" x14ac:dyDescent="0.25">
      <c r="B32" s="73" t="s">
        <v>226</v>
      </c>
      <c r="C32" s="73"/>
      <c r="D32" s="73"/>
      <c r="E32" s="73"/>
      <c r="F32" s="73"/>
      <c r="G32" s="73"/>
      <c r="H32" s="73"/>
      <c r="I32" s="73"/>
      <c r="J32" s="73"/>
      <c r="K32" s="75">
        <f>IFERROR(SUM(I6:I25)/SUM(F6:F25),0)</f>
        <v>0.63539287345819984</v>
      </c>
      <c r="L32" s="75"/>
      <c r="M32" s="75"/>
    </row>
    <row r="33" ht="19.5" customHeight="1" x14ac:dyDescent="0.25"/>
    <row r="34" ht="19.5" customHeight="1" x14ac:dyDescent="0.25"/>
    <row r="35" ht="19.5" customHeight="1" x14ac:dyDescent="0.25"/>
    <row r="36" ht="19.5" customHeight="1" x14ac:dyDescent="0.25"/>
    <row r="37" ht="19.5" customHeight="1" x14ac:dyDescent="0.25"/>
    <row r="38" ht="19.5" customHeight="1" x14ac:dyDescent="0.25"/>
    <row r="39" ht="19.5" customHeight="1" x14ac:dyDescent="0.25"/>
  </sheetData>
  <mergeCells count="13">
    <mergeCell ref="B32:J32"/>
    <mergeCell ref="K32:M32"/>
    <mergeCell ref="B29:J29"/>
    <mergeCell ref="K29:M29"/>
    <mergeCell ref="B30:J30"/>
    <mergeCell ref="K30:M30"/>
    <mergeCell ref="B31:J31"/>
    <mergeCell ref="K31:M31"/>
    <mergeCell ref="B2:M2"/>
    <mergeCell ref="B3:M3"/>
    <mergeCell ref="B26:G26"/>
    <mergeCell ref="B28:J28"/>
    <mergeCell ref="K28:M28"/>
  </mergeCells>
  <conditionalFormatting sqref="J6:J25">
    <cfRule type="cellIs" dxfId="4" priority="2" operator="greaterThan">
      <formula>0.5</formula>
    </cfRule>
    <cfRule type="cellIs" dxfId="3" priority="3" operator="lessThan">
      <formula>0.3</formula>
    </cfRule>
  </conditionalFormatting>
  <conditionalFormatting sqref="M6:M25">
    <cfRule type="expression" dxfId="2" priority="4">
      <formula>ISNUMBER(SEARCH("Rupture",M6))</formula>
    </cfRule>
    <cfRule type="expression" dxfId="1" priority="5">
      <formula>ISNUMBER(SEARCH("Critique",M6))</formula>
    </cfRule>
    <cfRule type="expression" dxfId="0" priority="6">
      <formula>ISNUMBER(SEARCH("OK",M6))</formula>
    </cfRule>
  </conditionalFormatting>
  <dataValidations count="1">
    <dataValidation type="list" allowBlank="1" sqref="D6:D30" xr:uid="{00000000-0002-0000-0100-000000000000}">
      <formula1>"Éclairage &amp; Luminaires,Mobilier de bureau,Informatique &amp; High-Tech,Papeterie &amp; Fournitures,Équipements professionnels,Hygiène &amp; Sécurité,Autre"</formula1>
      <formula2>0</formula2>
    </dataValidation>
  </dataValidations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Fiche produit</vt:lpstr>
      <vt:lpstr>Catalogue produits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Sergio Jiménez Canales</cp:lastModifiedBy>
  <cp:revision>0</cp:revision>
  <dcterms:created xsi:type="dcterms:W3CDTF">2026-09-26T10:14:15Z</dcterms:created>
  <dcterms:modified xsi:type="dcterms:W3CDTF">2026-09-27T17:31:45Z</dcterms:modified>
  <dc:language>en-US</dc:language>
</cp:coreProperties>
</file>