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produit" sheetId="1" state="visible" r:id="rId3"/>
    <sheet name="Catalogue" sheetId="2" state="visible" r:id="rId4"/>
    <sheet name="Tableau de bord" sheetId="3" state="visible" r:id="rId5"/>
    <sheet name="Paramètres" sheetId="4" state="visible" r:id="rId6"/>
    <sheet name="Mode d'emploi" sheetId="5" state="visible" r:id="rId7"/>
  </sheets>
  <definedNames>
    <definedName function="false" hidden="false" localSheetId="1" name="_xlnm.Print_Area" vbProcedure="false">Catalogue!$A$1:$U$38</definedName>
    <definedName function="false" hidden="false" localSheetId="0" name="_xlnm.Print_Area" vbProcedure="false">'Fiche produit'!$A$1:$F$25</definedName>
    <definedName function="false" hidden="false" localSheetId="2" name="_xlnm.Print_Area" vbProcedure="false">'Tableau de bord'!$A$1:$H$20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<sst xmlns="http://schemas.openxmlformats.org/spreadsheetml/2006/main" count="214" uniqueCount="153">
  <si>
    <t xml:space="preserve">Catalogue &amp; Marketing produit</t>
  </si>
  <si>
    <t xml:space="preserve">Fiche produit</t>
  </si>
  <si>
    <t xml:space="preserve">FICHE PRODUIT</t>
  </si>
  <si>
    <t xml:space="preserve">Sélectionnez une référence : tous les champs se remplissent automatiquement</t>
  </si>
  <si>
    <t xml:space="preserve">Référence produit</t>
  </si>
  <si>
    <t xml:space="preserve">REF-2001</t>
  </si>
  <si>
    <t xml:space="preserve">Statut</t>
  </si>
  <si>
    <t xml:space="preserve">IDENTIFICATION</t>
  </si>
  <si>
    <t xml:space="preserve">Désignation</t>
  </si>
  <si>
    <t xml:space="preserve">Zone photo / visuel produit</t>
  </si>
  <si>
    <t xml:space="preserve">Marque</t>
  </si>
  <si>
    <t xml:space="preserve">Catégorie</t>
  </si>
  <si>
    <t xml:space="preserve">Fournisseur</t>
  </si>
  <si>
    <t xml:space="preserve">Unité</t>
  </si>
  <si>
    <t xml:space="preserve">CARACTÉRISTIQUES</t>
  </si>
  <si>
    <t xml:space="preserve">TARIFICATION</t>
  </si>
  <si>
    <t xml:space="preserve">Prix d'achat HT</t>
  </si>
  <si>
    <t xml:space="preserve">Taux de TVA</t>
  </si>
  <si>
    <t xml:space="preserve">Prix de vente HT</t>
  </si>
  <si>
    <t xml:space="preserve">Prix de vente TTC</t>
  </si>
  <si>
    <t xml:space="preserve">Marge (€)</t>
  </si>
  <si>
    <t xml:space="preserve">Taux de marge</t>
  </si>
  <si>
    <t xml:space="preserve">Taux de marque</t>
  </si>
  <si>
    <t xml:space="preserve">STOCK &amp; LOGISTIQUE</t>
  </si>
  <si>
    <t xml:space="preserve">Stock actuel</t>
  </si>
  <si>
    <t xml:space="preserve">Seuil mini</t>
  </si>
  <si>
    <t xml:space="preserve">État du stock</t>
  </si>
  <si>
    <t xml:space="preserve">Valeur du stock (HT)</t>
  </si>
  <si>
    <t xml:space="preserve">Renseignez d'abord vos produits dans l'onglet « Catalogue ». Ici, changez seulement la référence (cellule bleue) : la fiche se met à jour instantanément et peut être imprimée telle quelle.</t>
  </si>
  <si>
    <t xml:space="preserve">CATALOGUE PRODUITS</t>
  </si>
  <si>
    <t xml:space="preserve">Colonnes bleues = à saisir · colonnes grises = calculées automatiquement</t>
  </si>
  <si>
    <t xml:space="preserve">Référence</t>
  </si>
  <si>
    <t xml:space="preserve">Caractéristiques</t>
  </si>
  <si>
    <t xml:space="preserve">Prix achat HT</t>
  </si>
  <si>
    <t xml:space="preserve">TVA</t>
  </si>
  <si>
    <t xml:space="preserve">Prix vente HT</t>
  </si>
  <si>
    <t xml:space="preserve">Prix TTC</t>
  </si>
  <si>
    <t xml:space="preserve">Marge €</t>
  </si>
  <si>
    <t xml:space="preserve">Taux marge</t>
  </si>
  <si>
    <t xml:space="preserve">Taux marque</t>
  </si>
  <si>
    <t xml:space="preserve">Stock</t>
  </si>
  <si>
    <t xml:space="preserve">Seuil</t>
  </si>
  <si>
    <t xml:space="preserve">Valeur stock HT</t>
  </si>
  <si>
    <t xml:space="preserve">État stock</t>
  </si>
  <si>
    <t xml:space="preserve">REF-1001</t>
  </si>
  <si>
    <t xml:space="preserve">Stylo roller Prestige</t>
  </si>
  <si>
    <t xml:space="preserve">Stellar</t>
  </si>
  <si>
    <t xml:space="preserve">Papeterie</t>
  </si>
  <si>
    <t xml:space="preserve">Alpha Distrib</t>
  </si>
  <si>
    <t xml:space="preserve">Encre noire, pointe 0,7 mm</t>
  </si>
  <si>
    <t xml:space="preserve">pièce</t>
  </si>
  <si>
    <t xml:space="preserve">Actif</t>
  </si>
  <si>
    <t xml:space="preserve">REF-1002</t>
  </si>
  <si>
    <t xml:space="preserve">Cahier A5 96 pages</t>
  </si>
  <si>
    <t xml:space="preserve">NotePro</t>
  </si>
  <si>
    <t xml:space="preserve">Beta Office</t>
  </si>
  <si>
    <t xml:space="preserve">Grands carreaux, couverture rigide</t>
  </si>
  <si>
    <t xml:space="preserve">Souris sans fil</t>
  </si>
  <si>
    <t xml:space="preserve">Klik</t>
  </si>
  <si>
    <t xml:space="preserve">Informatique</t>
  </si>
  <si>
    <t xml:space="preserve">Gamma Tech</t>
  </si>
  <si>
    <t xml:space="preserve">Bluetooth, 1600 dpi, ambidextre</t>
  </si>
  <si>
    <t xml:space="preserve">REF-2002</t>
  </si>
  <si>
    <t xml:space="preserve">Clavier compact AZERTY</t>
  </si>
  <si>
    <t xml:space="preserve">Filaire USB, format 60%</t>
  </si>
  <si>
    <t xml:space="preserve">REF-2003</t>
  </si>
  <si>
    <t xml:space="preserve">Clé USB 64 Go</t>
  </si>
  <si>
    <t xml:space="preserve">DataMax</t>
  </si>
  <si>
    <t xml:space="preserve">USB 3.0, lecture 120 Mo/s</t>
  </si>
  <si>
    <t xml:space="preserve">REF-3001</t>
  </si>
  <si>
    <t xml:space="preserve">Chaise de bureau ergonomique</t>
  </si>
  <si>
    <t xml:space="preserve">ErgoSit</t>
  </si>
  <si>
    <t xml:space="preserve">Mobilier</t>
  </si>
  <si>
    <t xml:space="preserve">Delta Mobilier</t>
  </si>
  <si>
    <t xml:space="preserve">Assise réglable, accoudoirs 2D</t>
  </si>
  <si>
    <t xml:space="preserve">REF-3002</t>
  </si>
  <si>
    <t xml:space="preserve">Bureau assis-debout</t>
  </si>
  <si>
    <t xml:space="preserve">Électrique, plateau 120x60 cm</t>
  </si>
  <si>
    <t xml:space="preserve">Nouveau</t>
  </si>
  <si>
    <t xml:space="preserve">REF-4001</t>
  </si>
  <si>
    <t xml:space="preserve">Ramette papier A4</t>
  </si>
  <si>
    <t xml:space="preserve">PurBlanc</t>
  </si>
  <si>
    <t xml:space="preserve">Consommable</t>
  </si>
  <si>
    <t xml:space="preserve">80 g/m², 500 feuilles</t>
  </si>
  <si>
    <t xml:space="preserve">ramette</t>
  </si>
  <si>
    <t xml:space="preserve">REF-4002</t>
  </si>
  <si>
    <t xml:space="preserve">Toner laser noir</t>
  </si>
  <si>
    <t xml:space="preserve">PrintOne</t>
  </si>
  <si>
    <t xml:space="preserve">Epsilon Supplies</t>
  </si>
  <si>
    <t xml:space="preserve">Compatible, 2 600 pages</t>
  </si>
  <si>
    <t xml:space="preserve">REF-4003</t>
  </si>
  <si>
    <t xml:space="preserve">Café en grains 1 kg</t>
  </si>
  <si>
    <t xml:space="preserve">AromaLab</t>
  </si>
  <si>
    <t xml:space="preserve">Omega Foods</t>
  </si>
  <si>
    <t xml:space="preserve">100% arabica, torréfaction moyenne</t>
  </si>
  <si>
    <t xml:space="preserve">kg</t>
  </si>
  <si>
    <t xml:space="preserve">REF-5001</t>
  </si>
  <si>
    <t xml:space="preserve">Sac à dos professionnel</t>
  </si>
  <si>
    <t xml:space="preserve">UrbanGo</t>
  </si>
  <si>
    <t xml:space="preserve">Accessoire</t>
  </si>
  <si>
    <t xml:space="preserve">Zeta Bags</t>
  </si>
  <si>
    <t xml:space="preserve">Compartiment 15 pouces, déperlant</t>
  </si>
  <si>
    <t xml:space="preserve">REF-5002</t>
  </si>
  <si>
    <t xml:space="preserve">Gourde isotherme 500 ml</t>
  </si>
  <si>
    <t xml:space="preserve">HydroPlus</t>
  </si>
  <si>
    <t xml:space="preserve">Inox double paroi, sans BPA</t>
  </si>
  <si>
    <t xml:space="preserve">VALEUR TOTALE DU STOCK (HT)</t>
  </si>
  <si>
    <t xml:space="preserve">TABLEAU DE BORD — CATALOGUE PRODUITS</t>
  </si>
  <si>
    <t xml:space="preserve">Indicateurs calculés automatiquement à partir de l'onglet Catalogue.</t>
  </si>
  <si>
    <t xml:space="preserve">Références actives</t>
  </si>
  <si>
    <t xml:space="preserve">Taux de marque moyen</t>
  </si>
  <si>
    <t xml:space="preserve">Produits à commander</t>
  </si>
  <si>
    <t xml:space="preserve">Ruptures de stock</t>
  </si>
  <si>
    <t xml:space="preserve">Prix de vente moyen HT</t>
  </si>
  <si>
    <t xml:space="preserve">VALEUR DU STOCK PAR CATÉGORIE</t>
  </si>
  <si>
    <t xml:space="preserve">NOMBRE DE PRODUITS PAR CATÉGORIE</t>
  </si>
  <si>
    <t xml:space="preserve">Valeur HT</t>
  </si>
  <si>
    <t xml:space="preserve">Nb</t>
  </si>
  <si>
    <t xml:space="preserve">Total</t>
  </si>
  <si>
    <t xml:space="preserve">PARAMÈTRES — LISTES DE RÉFÉRENCE</t>
  </si>
  <si>
    <t xml:space="preserve">Adaptez ces listes à votre activité. Elles alimentent les menus déroulants et le tableau de bord.</t>
  </si>
  <si>
    <t xml:space="preserve">CATÉGORIES</t>
  </si>
  <si>
    <t xml:space="preserve">FOURNISSEURS</t>
  </si>
  <si>
    <t xml:space="preserve">UNITÉS</t>
  </si>
  <si>
    <t xml:space="preserve">TAUX DE TVA</t>
  </si>
  <si>
    <t xml:space="preserve">STATUTS</t>
  </si>
  <si>
    <t xml:space="preserve">lot</t>
  </si>
  <si>
    <t xml:space="preserve">Inactif</t>
  </si>
  <si>
    <t xml:space="preserve">L</t>
  </si>
  <si>
    <t xml:space="preserve">Divers</t>
  </si>
  <si>
    <t xml:space="preserve">m</t>
  </si>
  <si>
    <t xml:space="preserve">MODE D'EMPLOI</t>
  </si>
  <si>
    <t xml:space="preserve">Fiche produit — exemple &amp; catalogue</t>
  </si>
  <si>
    <t xml:space="preserve">À QUOI SERT CE CLASSEUR</t>
  </si>
  <si>
    <t xml:space="preserve">Ce classeur centralise vos produits et génère une fiche produit prête à imprimer. Vous saisissez vos produits une seule fois dans le catalogue ; la fiche et le tableau de bord se mettent à jour tout seuls.</t>
  </si>
  <si>
    <t xml:space="preserve">LES CINQ ONGLETS</t>
  </si>
  <si>
    <t xml:space="preserve">• Fiche produit : la fiche individuelle. Choisissez une référence et tout se remplit automatiquement.</t>
  </si>
  <si>
    <t xml:space="preserve">• Catalogue : la base de données de vos produits (une ligne par produit).</t>
  </si>
  <si>
    <t xml:space="preserve">• Tableau de bord : indicateurs (valeur du stock, marges, ruptures, répartition par catégorie).</t>
  </si>
  <si>
    <t xml:space="preserve">• Paramètres : vos listes (catégories, fournisseurs, unités, taux de TVA, statuts).</t>
  </si>
  <si>
    <t xml:space="preserve">• Mode d'emploi : cette page.</t>
  </si>
  <si>
    <t xml:space="preserve">COMMENT L'UTILISER</t>
  </si>
  <si>
    <t xml:space="preserve">1. Dans Paramètres, ajustez vos catégories, fournisseurs, unités et taux de TVA.</t>
  </si>
  <si>
    <t xml:space="preserve">2. Dans Catalogue, saisissez chaque produit : référence, désignation, prix d'achat HT, TVA, prix de vente HT, stock et seuil.</t>
  </si>
  <si>
    <t xml:space="preserve">3. Les colonnes grises se calculent seules : prix TTC, marge €, taux de marge, taux de marque, valeur du stock et état du stock.</t>
  </si>
  <si>
    <t xml:space="preserve">4. Ouvrez « Fiche produit », choisissez une référence dans la cellule bleue : la fiche complète s'affiche et peut être imprimée.</t>
  </si>
  <si>
    <t xml:space="preserve">REPÈRES DE CALCUL</t>
  </si>
  <si>
    <t xml:space="preserve">• Prix TTC = Prix de vente HT × (1 + taux de TVA).</t>
  </si>
  <si>
    <t xml:space="preserve">• Marge € = Prix de vente HT − Prix d'achat HT.</t>
  </si>
  <si>
    <t xml:space="preserve">• Taux de marge = Marge ÷ Prix d'achat (marge sur coût).   • Taux de marque = Marge ÷ Prix de vente (marge sur PV).</t>
  </si>
  <si>
    <t xml:space="preserve">• État du stock : « Rupture » si stock = 0, « À commander » si stock ≤ seuil, sinon « OK ».</t>
  </si>
  <si>
    <t xml:space="preserve">CODE COULEUR</t>
  </si>
  <si>
    <t xml:space="preserve">• Cellules bleues = à remplir.   • Cellules grises = calculées, ne pas écraser.   • En-têtes colorés = structure, à ne pas modifier.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</si>
</sst>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C]#,##0.00&quot; €&quot;"/>
    <numFmt numFmtId="166" formatCode="[$-40C]0.0%"/>
    <numFmt numFmtId="167" formatCode="[$-40C]#,##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sz val="9"/>
      <color rgb="FFC9D3E4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0"/>
      <color rgb="FF1F2733"/>
      <name val="Calibri"/>
      <family val="0"/>
      <charset val="1"/>
    </font>
    <font>
      <b val="true"/>
      <sz val="12"/>
      <color rgb="FF24507A"/>
      <name val="Calibri"/>
      <family val="0"/>
      <charset val="1"/>
    </font>
    <font>
      <b val="true"/>
      <sz val="11"/>
      <color rgb="FF1F273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F2733"/>
      <name val="Calibri"/>
      <family val="0"/>
      <charset val="1"/>
    </font>
    <font>
      <i val="true"/>
      <sz val="9"/>
      <color rgb="FF5F6B7A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i val="true"/>
      <sz val="9"/>
      <color rgb="FFC9D3E4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24507A"/>
      <name val="Calibri"/>
      <family val="0"/>
      <charset val="1"/>
    </font>
    <font>
      <sz val="10"/>
      <color rgb="FF24507A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b val="true"/>
      <sz val="18"/>
      <color rgb="FF1F2733"/>
      <name val="Calibri"/>
      <family val="0"/>
      <charset val="1"/>
    </font>
    <font>
      <b val="true"/>
      <sz val="18"/>
      <color rgb="FFC68A34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.5"/>
      <color rgb="FFFFFFFF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1"/>
      <color rgb="FF3C4A63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273043"/>
        <bgColor rgb="FF1F2733"/>
      </patternFill>
    </fill>
    <fill>
      <patternFill patternType="solid">
        <fgColor rgb="FF3C4A63"/>
        <bgColor rgb="FF24507A"/>
      </patternFill>
    </fill>
    <fill>
      <patternFill patternType="solid">
        <fgColor rgb="FFF0DFBF"/>
        <bgColor rgb="FFF7E3B5"/>
      </patternFill>
    </fill>
    <fill>
      <patternFill patternType="solid">
        <fgColor rgb="FFEEF2F8"/>
        <bgColor rgb="FFEFF1F5"/>
      </patternFill>
    </fill>
    <fill>
      <patternFill patternType="solid">
        <fgColor rgb="FFEFF1F5"/>
        <bgColor rgb="FFEEF2F8"/>
      </patternFill>
    </fill>
    <fill>
      <patternFill patternType="solid">
        <fgColor rgb="FFFFFFFF"/>
        <bgColor rgb="FFEEF2F8"/>
      </patternFill>
    </fill>
    <fill>
      <patternFill patternType="solid">
        <fgColor rgb="FF5A6B8C"/>
        <bgColor rgb="FF5F6B7A"/>
      </patternFill>
    </fill>
    <fill>
      <patternFill patternType="solid">
        <fgColor rgb="FFDDE3EC"/>
        <bgColor rgb="FFDCE7F3"/>
      </patternFill>
    </fill>
    <fill>
      <patternFill patternType="solid">
        <fgColor rgb="FFC68A34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2CBD8"/>
      </left>
      <right style="thin">
        <color rgb="FFC2CBD8"/>
      </right>
      <top style="thin">
        <color rgb="FFC2CBD8"/>
      </top>
      <bottom style="thin">
        <color rgb="FFC2CBD8"/>
      </bottom>
      <diagonal/>
    </border>
    <border diagonalUp="false" diagonalDown="false">
      <left/>
      <right/>
      <top/>
      <bottom style="medium">
        <color rgb="FFC68A3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Calibri"/>
        <charset val="1"/>
        <family val="0"/>
        <b val="1"/>
        <color rgb="FF1E7A44"/>
        <sz val="10"/>
      </font>
      <fill>
        <patternFill>
          <bgColor rgb="FFD7EBDD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7E3B5"/>
        </patternFill>
      </fill>
    </dxf>
    <dxf>
      <font>
        <name val="Calibri"/>
        <charset val="1"/>
        <family val="0"/>
        <b val="1"/>
        <color rgb="FFB23A2A"/>
        <sz val="10"/>
      </font>
      <fill>
        <patternFill>
          <bgColor rgb="FFF6D8D4"/>
        </patternFill>
      </fill>
    </dxf>
    <dxf>
      <font>
        <name val="Calibri"/>
        <charset val="1"/>
        <family val="0"/>
        <b val="1"/>
        <color rgb="FF1E7A44"/>
        <sz val="11"/>
      </font>
      <fill>
        <patternFill>
          <bgColor rgb="FFD7EBDD"/>
        </patternFill>
      </fill>
    </dxf>
    <dxf>
      <font>
        <name val="Calibri"/>
        <charset val="1"/>
        <family val="0"/>
        <b val="1"/>
        <color rgb="FF24507A"/>
        <sz val="11"/>
      </font>
      <fill>
        <patternFill>
          <bgColor rgb="FFDCE7F3"/>
        </patternFill>
      </fill>
    </dxf>
    <dxf>
      <font>
        <name val="Calibri"/>
        <charset val="1"/>
        <family val="0"/>
        <b val="1"/>
        <color rgb="FF5F6B7A"/>
        <sz val="11"/>
      </font>
      <fill>
        <patternFill>
          <bgColor rgb="FFE5E8E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1E7A44"/>
      <rgbColor rgb="FFC2CBD8"/>
      <rgbColor rgb="FF878787"/>
      <rgbColor rgb="FFE5E8ED"/>
      <rgbColor rgb="FF993366"/>
      <rgbColor rgb="FFEFF1F5"/>
      <rgbColor rgb="FFDCE7F3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8"/>
      <rgbColor rgb="FFD7EBDD"/>
      <rgbColor rgb="FFF0DFBF"/>
      <rgbColor rgb="FFD9D9D9"/>
      <rgbColor rgb="FFF6D8D4"/>
      <rgbColor rgb="FFDDE3EC"/>
      <rgbColor rgb="FFF7E3B5"/>
      <rgbColor rgb="FF4F81BD"/>
      <rgbColor rgb="FF33CCCC"/>
      <rgbColor rgb="FF99CC00"/>
      <rgbColor rgb="FFFFCC00"/>
      <rgbColor rgb="FFC68A34"/>
      <rgbColor rgb="FFFF6600"/>
      <rgbColor rgb="FF5A6B8C"/>
      <rgbColor rgb="FF969696"/>
      <rgbColor rgb="FF24507A"/>
      <rgbColor rgb="FF5F6B7A"/>
      <rgbColor rgb="FF003300"/>
      <rgbColor rgb="FF1F2733"/>
      <rgbColor rgb="FFB23A2A"/>
      <rgbColor rgb="FF993366"/>
      <rgbColor rgb="FF3C4A63"/>
      <rgbColor rgb="FF2730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Valeur du stock par catégorie (HT)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'Tableau de bord'!C12</c:f>
              <c:strCache>
                <c:ptCount val="1"/>
                <c:pt idx="0">
                  <c:v>Valeur HT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bord'!$B$13:$B$18</c:f>
              <c:strCache>
                <c:ptCount val="6"/>
                <c:pt idx="0">
                  <c:v>Papeterie</c:v>
                </c:pt>
                <c:pt idx="1">
                  <c:v>Informatique</c:v>
                </c:pt>
                <c:pt idx="2">
                  <c:v>Mobilier</c:v>
                </c:pt>
                <c:pt idx="3">
                  <c:v>Consommable</c:v>
                </c:pt>
                <c:pt idx="4">
                  <c:v>Accessoire</c:v>
                </c:pt>
                <c:pt idx="5">
                  <c:v>Divers</c:v>
                </c:pt>
              </c:strCache>
            </c:strRef>
          </c:cat>
          <c:val>
            <c:numRef>
              <c:f>'Tableau de bord'!$C$13:$C$18</c:f>
              <c:numCache>
                <c:formatCode>[$-40C]#,##0.00" €"</c:formatCode>
                <c:ptCount val="6"/>
                <c:pt idx="0">
                  <c:v>654</c:v>
                </c:pt>
                <c:pt idx="1">
                  <c:v>767.5</c:v>
                </c:pt>
                <c:pt idx="2">
                  <c:v>1656</c:v>
                </c:pt>
                <c:pt idx="3">
                  <c:v>1437.5</c:v>
                </c:pt>
                <c:pt idx="4">
                  <c:v>968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20409669"/>
        <c:axId val="28007235"/>
      </c:barChart>
      <c:catAx>
        <c:axId val="204096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007235"/>
        <c:crosses val="autoZero"/>
        <c:auto val="1"/>
        <c:lblAlgn val="ctr"/>
        <c:lblOffset val="100"/>
        <c:noMultiLvlLbl val="0"/>
      </c:catAx>
      <c:valAx>
        <c:axId val="280072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C]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40966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20</xdr:row>
      <xdr:rowOff>0</xdr:rowOff>
    </xdr:from>
    <xdr:to>
      <xdr:col>6</xdr:col>
      <xdr:colOff>34920</xdr:colOff>
      <xdr:row>34</xdr:row>
      <xdr:rowOff>32760</xdr:rowOff>
    </xdr:to>
    <xdr:graphicFrame>
      <xdr:nvGraphicFramePr>
        <xdr:cNvPr id="0" name="Chart 1"/>
        <xdr:cNvGraphicFramePr/>
      </xdr:nvGraphicFramePr>
      <xdr:xfrm>
        <a:off x="154800" y="4000680"/>
        <a:ext cx="503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9"/>
    <col collapsed="false" customWidth="true" hidden="false" outlineLevel="0" max="3" min="3" style="0" width="23"/>
    <col collapsed="false" customWidth="true" hidden="false" outlineLevel="0" max="4" min="4" style="0" width="19"/>
    <col collapsed="false" customWidth="true" hidden="false" outlineLevel="0" max="5" min="5" style="0" width="23"/>
    <col collapsed="false" customWidth="true" hidden="false" outlineLevel="0" max="6" min="6" style="0" width="2.2"/>
  </cols>
  <sheetData>
    <row r="1" customFormat="false" ht="19.5" hidden="false" customHeight="true" outlineLevel="0" collapsed="false">
      <c r="B1" s="1" t="s">
        <v>0</v>
      </c>
      <c r="C1" s="1"/>
      <c r="D1" s="2" t="s">
        <v>1</v>
      </c>
      <c r="E1" s="2"/>
    </row>
    <row r="2" customFormat="false" ht="30" hidden="false" customHeight="true" outlineLevel="0" collapsed="false">
      <c r="B2" s="3" t="s">
        <v>2</v>
      </c>
      <c r="C2" s="3"/>
      <c r="D2" s="3"/>
      <c r="E2" s="3"/>
    </row>
    <row r="3" customFormat="false" ht="15.75" hidden="false" customHeight="true" outlineLevel="0" collapsed="false">
      <c r="B3" s="4" t="s">
        <v>3</v>
      </c>
      <c r="C3" s="4"/>
      <c r="D3" s="4"/>
      <c r="E3" s="4"/>
    </row>
    <row r="4" customFormat="false" ht="6" hidden="false" customHeight="true" outlineLevel="0" collapsed="false"/>
    <row r="5" customFormat="false" ht="15" hidden="false" customHeight="false" outlineLevel="0" collapsed="false">
      <c r="B5" s="5" t="s">
        <v>4</v>
      </c>
      <c r="C5" s="6" t="s">
        <v>5</v>
      </c>
      <c r="D5" s="7" t="s">
        <v>6</v>
      </c>
      <c r="E5" s="8" t="str">
        <f aca="false">IFERROR(INDEX(Catalogue!$T:$T,MATCH($C$5,Catalogue!$B:$B,0)),"")</f>
        <v>Actif</v>
      </c>
    </row>
    <row r="6" customFormat="false" ht="16.5" hidden="false" customHeight="true" outlineLevel="0" collapsed="false">
      <c r="B6" s="9" t="s">
        <v>7</v>
      </c>
      <c r="C6" s="9"/>
      <c r="D6" s="9"/>
      <c r="E6" s="9"/>
    </row>
    <row r="7" customFormat="false" ht="15" hidden="false" customHeight="true" outlineLevel="0" collapsed="false">
      <c r="B7" s="7" t="s">
        <v>8</v>
      </c>
      <c r="C7" s="10" t="str">
        <f aca="false">IFERROR(INDEX(Catalogue!$C:$C,MATCH($C$5,Catalogue!$B:$B,0)),"")</f>
        <v>Souris sans fil</v>
      </c>
      <c r="D7" s="11" t="s">
        <v>9</v>
      </c>
      <c r="E7" s="11"/>
    </row>
    <row r="8" customFormat="false" ht="15" hidden="false" customHeight="false" outlineLevel="0" collapsed="false">
      <c r="B8" s="7" t="s">
        <v>10</v>
      </c>
      <c r="C8" s="10" t="str">
        <f aca="false">IFERROR(INDEX(Catalogue!$D:$D,MATCH($C$5,Catalogue!$B:$B,0)),"")</f>
        <v>Klik</v>
      </c>
      <c r="D8" s="11"/>
      <c r="E8" s="11"/>
    </row>
    <row r="9" customFormat="false" ht="15" hidden="false" customHeight="false" outlineLevel="0" collapsed="false">
      <c r="B9" s="7" t="s">
        <v>11</v>
      </c>
      <c r="C9" s="10" t="str">
        <f aca="false">IFERROR(INDEX(Catalogue!$E:$E,MATCH($C$5,Catalogue!$B:$B,0)),"")</f>
        <v>Informatique</v>
      </c>
      <c r="D9" s="11"/>
      <c r="E9" s="11"/>
    </row>
    <row r="10" customFormat="false" ht="15" hidden="false" customHeight="false" outlineLevel="0" collapsed="false">
      <c r="B10" s="7" t="s">
        <v>12</v>
      </c>
      <c r="C10" s="10" t="str">
        <f aca="false">IFERROR(INDEX(Catalogue!$F:$F,MATCH($C$5,Catalogue!$B:$B,0)),"")</f>
        <v>Gamma Tech</v>
      </c>
      <c r="D10" s="11"/>
      <c r="E10" s="11"/>
    </row>
    <row r="11" customFormat="false" ht="15" hidden="false" customHeight="false" outlineLevel="0" collapsed="false">
      <c r="B11" s="7" t="s">
        <v>13</v>
      </c>
      <c r="C11" s="10" t="str">
        <f aca="false">IFERROR(INDEX(Catalogue!$H:$H,MATCH($C$5,Catalogue!$B:$B,0)),"")</f>
        <v>pièce</v>
      </c>
      <c r="D11" s="11"/>
      <c r="E11" s="11"/>
    </row>
    <row r="12" customFormat="false" ht="15" hidden="false" customHeight="false" outlineLevel="0" collapsed="false">
      <c r="D12" s="11"/>
      <c r="E12" s="11"/>
    </row>
    <row r="13" customFormat="false" ht="16.5" hidden="false" customHeight="true" outlineLevel="0" collapsed="false">
      <c r="B13" s="9" t="s">
        <v>14</v>
      </c>
      <c r="C13" s="9"/>
      <c r="D13" s="9"/>
      <c r="E13" s="9"/>
    </row>
    <row r="14" customFormat="false" ht="15.75" hidden="false" customHeight="true" outlineLevel="0" collapsed="false">
      <c r="B14" s="12" t="str">
        <f aca="false">IFERROR(INDEX(Catalogue!$G:$G,MATCH($C$5,Catalogue!$B:$B,0)),"")</f>
        <v>Bluetooth, 1600 dpi, ambidextre</v>
      </c>
      <c r="C14" s="12"/>
      <c r="D14" s="12"/>
      <c r="E14" s="12"/>
    </row>
    <row r="15" customFormat="false" ht="15.75" hidden="false" customHeight="true" outlineLevel="0" collapsed="false">
      <c r="B15" s="12"/>
      <c r="C15" s="12"/>
      <c r="D15" s="12"/>
      <c r="E15" s="12"/>
    </row>
    <row r="16" customFormat="false" ht="16.5" hidden="false" customHeight="true" outlineLevel="0" collapsed="false">
      <c r="B16" s="9" t="s">
        <v>15</v>
      </c>
      <c r="C16" s="9"/>
      <c r="D16" s="9"/>
      <c r="E16" s="9"/>
    </row>
    <row r="17" customFormat="false" ht="15" hidden="false" customHeight="false" outlineLevel="0" collapsed="false">
      <c r="B17" s="7" t="s">
        <v>16</v>
      </c>
      <c r="C17" s="13" t="n">
        <f aca="false">IFERROR(INDEX(Catalogue!$I:$I,MATCH($C$5,Catalogue!$B:$B,0)),"")</f>
        <v>6.5</v>
      </c>
      <c r="D17" s="7" t="s">
        <v>17</v>
      </c>
      <c r="E17" s="14" t="n">
        <f aca="false">IFERROR(INDEX(Catalogue!$J:$J,MATCH($C$5,Catalogue!$B:$B,0)),"")</f>
        <v>0.2</v>
      </c>
    </row>
    <row r="18" customFormat="false" ht="15" hidden="false" customHeight="false" outlineLevel="0" collapsed="false">
      <c r="B18" s="7" t="s">
        <v>18</v>
      </c>
      <c r="C18" s="15" t="n">
        <f aca="false">IFERROR(INDEX(Catalogue!$K:$K,MATCH($C$5,Catalogue!$B:$B,0)),"")</f>
        <v>14.9</v>
      </c>
      <c r="D18" s="7" t="s">
        <v>19</v>
      </c>
      <c r="E18" s="16" t="n">
        <f aca="false">IFERROR(INDEX(Catalogue!$L:$L,MATCH($C$5,Catalogue!$B:$B,0)),"")</f>
        <v>17.88</v>
      </c>
    </row>
    <row r="19" customFormat="false" ht="15" hidden="false" customHeight="false" outlineLevel="0" collapsed="false">
      <c r="B19" s="7" t="s">
        <v>20</v>
      </c>
      <c r="C19" s="13" t="n">
        <f aca="false">IFERROR(INDEX(Catalogue!$M:$M,MATCH($C$5,Catalogue!$B:$B,0)),"")</f>
        <v>8.4</v>
      </c>
      <c r="D19" s="7" t="s">
        <v>21</v>
      </c>
      <c r="E19" s="14" t="n">
        <f aca="false">IFERROR(INDEX(Catalogue!$N:$N,MATCH($C$5,Catalogue!$B:$B,0)),"")</f>
        <v>1.29230769230769</v>
      </c>
    </row>
    <row r="20" customFormat="false" ht="15" hidden="false" customHeight="false" outlineLevel="0" collapsed="false">
      <c r="B20" s="7" t="s">
        <v>22</v>
      </c>
      <c r="C20" s="14" t="n">
        <f aca="false">IFERROR(INDEX(Catalogue!$O:$O,MATCH($C$5,Catalogue!$B:$B,0)),"")</f>
        <v>0.563758389261745</v>
      </c>
      <c r="D20" s="10"/>
      <c r="E20" s="10"/>
    </row>
    <row r="21" customFormat="false" ht="16.5" hidden="false" customHeight="true" outlineLevel="0" collapsed="false">
      <c r="B21" s="9" t="s">
        <v>23</v>
      </c>
      <c r="C21" s="9"/>
      <c r="D21" s="9"/>
      <c r="E21" s="9"/>
    </row>
    <row r="22" customFormat="false" ht="15" hidden="false" customHeight="false" outlineLevel="0" collapsed="false">
      <c r="B22" s="7" t="s">
        <v>24</v>
      </c>
      <c r="C22" s="17" t="n">
        <f aca="false">IFERROR(INDEX(Catalogue!$P:$P,MATCH($C$5,Catalogue!$B:$B,0)),"")</f>
        <v>80</v>
      </c>
      <c r="D22" s="7" t="s">
        <v>25</v>
      </c>
      <c r="E22" s="17" t="n">
        <f aca="false">IFERROR(INDEX(Catalogue!$Q:$Q,MATCH($C$5,Catalogue!$B:$B,0)),"")</f>
        <v>30</v>
      </c>
    </row>
    <row r="23" customFormat="false" ht="15" hidden="false" customHeight="false" outlineLevel="0" collapsed="false">
      <c r="B23" s="7" t="s">
        <v>26</v>
      </c>
      <c r="C23" s="18" t="str">
        <f aca="false">IFERROR(INDEX(Catalogue!$S:$S,MATCH($C$5,Catalogue!$B:$B,0)),"")</f>
        <v>OK</v>
      </c>
      <c r="D23" s="7" t="s">
        <v>27</v>
      </c>
      <c r="E23" s="13" t="n">
        <f aca="false">IFERROR(INDEX(Catalogue!$R:$R,MATCH($C$5,Catalogue!$B:$B,0)),"")</f>
        <v>520</v>
      </c>
    </row>
    <row r="24" customFormat="false" ht="6" hidden="false" customHeight="true" outlineLevel="0" collapsed="false"/>
    <row r="25" customFormat="false" ht="30" hidden="false" customHeight="true" outlineLevel="0" collapsed="false">
      <c r="B25" s="19" t="s">
        <v>28</v>
      </c>
      <c r="C25" s="19"/>
      <c r="D25" s="19"/>
      <c r="E25" s="19"/>
    </row>
  </sheetData>
  <mergeCells count="11">
    <mergeCell ref="B1:C1"/>
    <mergeCell ref="D1:E1"/>
    <mergeCell ref="B2:E2"/>
    <mergeCell ref="B3:E3"/>
    <mergeCell ref="B6:E6"/>
    <mergeCell ref="D7:E12"/>
    <mergeCell ref="B13:E13"/>
    <mergeCell ref="B14:E15"/>
    <mergeCell ref="B16:E16"/>
    <mergeCell ref="B21:E21"/>
    <mergeCell ref="B25:E25"/>
  </mergeCells>
  <conditionalFormatting sqref="C23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"À commander"</formula>
    </cfRule>
    <cfRule type="cellIs" priority="4" operator="equal" aboveAverage="0" equalAverage="0" bottom="0" percent="0" rank="0" text="" dxfId="2">
      <formula>"Rupture"</formula>
    </cfRule>
  </conditionalFormatting>
  <conditionalFormatting sqref="E5">
    <cfRule type="cellIs" priority="5" operator="equal" aboveAverage="0" equalAverage="0" bottom="0" percent="0" rank="0" text="" dxfId="3">
      <formula>"Actif"</formula>
    </cfRule>
    <cfRule type="cellIs" priority="6" operator="equal" aboveAverage="0" equalAverage="0" bottom="0" percent="0" rank="0" text="" dxfId="4">
      <formula>"Nouveau"</formula>
    </cfRule>
    <cfRule type="cellIs" priority="7" operator="equal" aboveAverage="0" equalAverage="0" bottom="0" percent="0" rank="0" text="" dxfId="5">
      <formula>"Inactif"</formula>
    </cfRule>
  </conditionalFormatting>
  <dataValidations count="1">
    <dataValidation allowBlank="true" error="Référence inconnue." errorStyle="stop" errorTitle="Valeur non valide" operator="between" prompt="Choisissez une référence" promptTitle="Référence" showDropDown="false" showErrorMessage="true" showInputMessage="true" sqref="C5" type="list">
      <formula1>Catalogue!$B$6:$B$37</formula1>
      <formula2>0</formula2>
    </dataValidation>
  </dataValidation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T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0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8"/>
    <col collapsed="false" customWidth="true" hidden="false" outlineLevel="0" max="12" min="11" style="0" width="12"/>
    <col collapsed="false" customWidth="true" hidden="false" outlineLevel="0" max="15" min="13" style="0" width="11"/>
    <col collapsed="false" customWidth="true" hidden="false" outlineLevel="0" max="16" min="16" style="0" width="9"/>
    <col collapsed="false" customWidth="true" hidden="false" outlineLevel="0" max="17" min="17" style="0" width="8"/>
    <col collapsed="false" customWidth="true" hidden="false" outlineLevel="0" max="19" min="18" style="0" width="13"/>
    <col collapsed="false" customWidth="true" hidden="false" outlineLevel="0" max="20" min="20" style="0" width="10"/>
    <col collapsed="false" customWidth="true" hidden="false" outlineLevel="0" max="21" min="21" style="0" width="2.2"/>
  </cols>
  <sheetData>
    <row r="1" customFormat="false" ht="24" hidden="false" customHeight="true" outlineLevel="0" collapsed="false">
      <c r="B1" s="20" t="s">
        <v>29</v>
      </c>
      <c r="C1" s="20"/>
      <c r="D1" s="20"/>
      <c r="E1" s="20"/>
      <c r="F1" s="20"/>
      <c r="G1" s="20"/>
      <c r="H1" s="20"/>
      <c r="I1" s="21" t="s">
        <v>30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customFormat="false" ht="6" hidden="false" customHeight="true" outlineLevel="0" collapsed="false"/>
    <row r="5" customFormat="false" ht="30" hidden="false" customHeight="true" outlineLevel="0" collapsed="false">
      <c r="B5" s="22" t="s">
        <v>31</v>
      </c>
      <c r="C5" s="22" t="s">
        <v>8</v>
      </c>
      <c r="D5" s="22" t="s">
        <v>10</v>
      </c>
      <c r="E5" s="22" t="s">
        <v>11</v>
      </c>
      <c r="F5" s="22" t="s">
        <v>12</v>
      </c>
      <c r="G5" s="22" t="s">
        <v>32</v>
      </c>
      <c r="H5" s="22" t="s">
        <v>13</v>
      </c>
      <c r="I5" s="22" t="s">
        <v>33</v>
      </c>
      <c r="J5" s="22" t="s">
        <v>34</v>
      </c>
      <c r="K5" s="22" t="s">
        <v>35</v>
      </c>
      <c r="L5" s="22" t="s">
        <v>36</v>
      </c>
      <c r="M5" s="22" t="s">
        <v>37</v>
      </c>
      <c r="N5" s="22" t="s">
        <v>38</v>
      </c>
      <c r="O5" s="22" t="s">
        <v>39</v>
      </c>
      <c r="P5" s="22" t="s">
        <v>40</v>
      </c>
      <c r="Q5" s="22" t="s">
        <v>41</v>
      </c>
      <c r="R5" s="22" t="s">
        <v>42</v>
      </c>
      <c r="S5" s="22" t="s">
        <v>43</v>
      </c>
      <c r="T5" s="22" t="s">
        <v>6</v>
      </c>
    </row>
    <row r="6" customFormat="false" ht="15" hidden="false" customHeight="false" outlineLevel="0" collapsed="false">
      <c r="B6" s="23" t="s">
        <v>44</v>
      </c>
      <c r="C6" s="24" t="s">
        <v>45</v>
      </c>
      <c r="D6" s="24" t="s">
        <v>46</v>
      </c>
      <c r="E6" s="24" t="s">
        <v>47</v>
      </c>
      <c r="F6" s="24" t="s">
        <v>48</v>
      </c>
      <c r="G6" s="24" t="s">
        <v>49</v>
      </c>
      <c r="H6" s="25" t="s">
        <v>50</v>
      </c>
      <c r="I6" s="26" t="n">
        <v>1.2</v>
      </c>
      <c r="J6" s="27" t="n">
        <v>0.2</v>
      </c>
      <c r="K6" s="26" t="n">
        <v>2.9</v>
      </c>
      <c r="L6" s="13" t="n">
        <f aca="false">IF(OR($K6="",$J6=""),"",$K6*(1+$J6))</f>
        <v>3.48</v>
      </c>
      <c r="M6" s="13" t="n">
        <f aca="false">IF(OR($K6="",$I6=""),"",$K6-$I6)</f>
        <v>1.7</v>
      </c>
      <c r="N6" s="28" t="n">
        <f aca="false">IFERROR(($K6-$I6)/$I6,"")</f>
        <v>1.41666666666667</v>
      </c>
      <c r="O6" s="28" t="n">
        <f aca="false">IFERROR(($K6-$I6)/$K6,"")</f>
        <v>0.586206896551724</v>
      </c>
      <c r="P6" s="29" t="n">
        <v>320</v>
      </c>
      <c r="Q6" s="29" t="n">
        <v>100</v>
      </c>
      <c r="R6" s="13" t="n">
        <f aca="false">IF(OR($I6="",$P6=""),"",$I6*$P6)</f>
        <v>384</v>
      </c>
      <c r="S6" s="30" t="str">
        <f aca="false">IF($P6="","",IF($P6=0,"Rupture",IF($P6&lt;=$Q6,"À commander","OK")))</f>
        <v>OK</v>
      </c>
      <c r="T6" s="25" t="s">
        <v>51</v>
      </c>
    </row>
    <row r="7" customFormat="false" ht="15" hidden="false" customHeight="false" outlineLevel="0" collapsed="false">
      <c r="B7" s="23" t="s">
        <v>52</v>
      </c>
      <c r="C7" s="24" t="s">
        <v>53</v>
      </c>
      <c r="D7" s="24" t="s">
        <v>54</v>
      </c>
      <c r="E7" s="24" t="s">
        <v>47</v>
      </c>
      <c r="F7" s="24" t="s">
        <v>55</v>
      </c>
      <c r="G7" s="24" t="s">
        <v>56</v>
      </c>
      <c r="H7" s="25" t="s">
        <v>50</v>
      </c>
      <c r="I7" s="26" t="n">
        <v>1.8</v>
      </c>
      <c r="J7" s="27" t="n">
        <v>0.2</v>
      </c>
      <c r="K7" s="26" t="n">
        <v>3.95</v>
      </c>
      <c r="L7" s="13" t="n">
        <f aca="false">IF(OR($K7="",$J7=""),"",$K7*(1+$J7))</f>
        <v>4.74</v>
      </c>
      <c r="M7" s="13" t="n">
        <f aca="false">IF(OR($K7="",$I7=""),"",$K7-$I7)</f>
        <v>2.15</v>
      </c>
      <c r="N7" s="28" t="n">
        <f aca="false">IFERROR(($K7-$I7)/$I7,"")</f>
        <v>1.19444444444444</v>
      </c>
      <c r="O7" s="28" t="n">
        <f aca="false">IFERROR(($K7-$I7)/$K7,"")</f>
        <v>0.544303797468354</v>
      </c>
      <c r="P7" s="29" t="n">
        <v>150</v>
      </c>
      <c r="Q7" s="29" t="n">
        <v>50</v>
      </c>
      <c r="R7" s="13" t="n">
        <f aca="false">IF(OR($I7="",$P7=""),"",$I7*$P7)</f>
        <v>270</v>
      </c>
      <c r="S7" s="30" t="str">
        <f aca="false">IF($P7="","",IF($P7=0,"Rupture",IF($P7&lt;=$Q7,"À commander","OK")))</f>
        <v>OK</v>
      </c>
      <c r="T7" s="25" t="s">
        <v>51</v>
      </c>
    </row>
    <row r="8" customFormat="false" ht="15" hidden="false" customHeight="false" outlineLevel="0" collapsed="false">
      <c r="B8" s="23" t="s">
        <v>5</v>
      </c>
      <c r="C8" s="24" t="s">
        <v>57</v>
      </c>
      <c r="D8" s="24" t="s">
        <v>58</v>
      </c>
      <c r="E8" s="24" t="s">
        <v>59</v>
      </c>
      <c r="F8" s="24" t="s">
        <v>60</v>
      </c>
      <c r="G8" s="24" t="s">
        <v>61</v>
      </c>
      <c r="H8" s="25" t="s">
        <v>50</v>
      </c>
      <c r="I8" s="26" t="n">
        <v>6.5</v>
      </c>
      <c r="J8" s="27" t="n">
        <v>0.2</v>
      </c>
      <c r="K8" s="26" t="n">
        <v>14.9</v>
      </c>
      <c r="L8" s="13" t="n">
        <f aca="false">IF(OR($K8="",$J8=""),"",$K8*(1+$J8))</f>
        <v>17.88</v>
      </c>
      <c r="M8" s="13" t="n">
        <f aca="false">IF(OR($K8="",$I8=""),"",$K8-$I8)</f>
        <v>8.4</v>
      </c>
      <c r="N8" s="28" t="n">
        <f aca="false">IFERROR(($K8-$I8)/$I8,"")</f>
        <v>1.29230769230769</v>
      </c>
      <c r="O8" s="28" t="n">
        <f aca="false">IFERROR(($K8-$I8)/$K8,"")</f>
        <v>0.563758389261745</v>
      </c>
      <c r="P8" s="29" t="n">
        <v>80</v>
      </c>
      <c r="Q8" s="29" t="n">
        <v>30</v>
      </c>
      <c r="R8" s="13" t="n">
        <f aca="false">IF(OR($I8="",$P8=""),"",$I8*$P8)</f>
        <v>520</v>
      </c>
      <c r="S8" s="30" t="str">
        <f aca="false">IF($P8="","",IF($P8=0,"Rupture",IF($P8&lt;=$Q8,"À commander","OK")))</f>
        <v>OK</v>
      </c>
      <c r="T8" s="25" t="s">
        <v>51</v>
      </c>
    </row>
    <row r="9" customFormat="false" ht="15" hidden="false" customHeight="false" outlineLevel="0" collapsed="false">
      <c r="B9" s="23" t="s">
        <v>62</v>
      </c>
      <c r="C9" s="24" t="s">
        <v>63</v>
      </c>
      <c r="D9" s="24" t="s">
        <v>58</v>
      </c>
      <c r="E9" s="24" t="s">
        <v>59</v>
      </c>
      <c r="F9" s="24" t="s">
        <v>60</v>
      </c>
      <c r="G9" s="24" t="s">
        <v>64</v>
      </c>
      <c r="H9" s="25" t="s">
        <v>50</v>
      </c>
      <c r="I9" s="26" t="n">
        <v>9.9</v>
      </c>
      <c r="J9" s="27" t="n">
        <v>0.2</v>
      </c>
      <c r="K9" s="26" t="n">
        <v>19.9</v>
      </c>
      <c r="L9" s="13" t="n">
        <f aca="false">IF(OR($K9="",$J9=""),"",$K9*(1+$J9))</f>
        <v>23.88</v>
      </c>
      <c r="M9" s="13" t="n">
        <f aca="false">IF(OR($K9="",$I9=""),"",$K9-$I9)</f>
        <v>10</v>
      </c>
      <c r="N9" s="28" t="n">
        <f aca="false">IFERROR(($K9-$I9)/$I9,"")</f>
        <v>1.01010101010101</v>
      </c>
      <c r="O9" s="28" t="n">
        <f aca="false">IFERROR(($K9-$I9)/$K9,"")</f>
        <v>0.50251256281407</v>
      </c>
      <c r="P9" s="29" t="n">
        <v>25</v>
      </c>
      <c r="Q9" s="29" t="n">
        <v>30</v>
      </c>
      <c r="R9" s="13" t="n">
        <f aca="false">IF(OR($I9="",$P9=""),"",$I9*$P9)</f>
        <v>247.5</v>
      </c>
      <c r="S9" s="30" t="str">
        <f aca="false">IF($P9="","",IF($P9=0,"Rupture",IF($P9&lt;=$Q9,"À commander","OK")))</f>
        <v>À commander</v>
      </c>
      <c r="T9" s="25" t="s">
        <v>51</v>
      </c>
    </row>
    <row r="10" customFormat="false" ht="15" hidden="false" customHeight="false" outlineLevel="0" collapsed="false">
      <c r="B10" s="23" t="s">
        <v>65</v>
      </c>
      <c r="C10" s="24" t="s">
        <v>66</v>
      </c>
      <c r="D10" s="24" t="s">
        <v>67</v>
      </c>
      <c r="E10" s="24" t="s">
        <v>59</v>
      </c>
      <c r="F10" s="24" t="s">
        <v>60</v>
      </c>
      <c r="G10" s="24" t="s">
        <v>68</v>
      </c>
      <c r="H10" s="25" t="s">
        <v>50</v>
      </c>
      <c r="I10" s="26" t="n">
        <v>4.2</v>
      </c>
      <c r="J10" s="27" t="n">
        <v>0.2</v>
      </c>
      <c r="K10" s="26" t="n">
        <v>9.5</v>
      </c>
      <c r="L10" s="13" t="n">
        <f aca="false">IF(OR($K10="",$J10=""),"",$K10*(1+$J10))</f>
        <v>11.4</v>
      </c>
      <c r="M10" s="13" t="n">
        <f aca="false">IF(OR($K10="",$I10=""),"",$K10-$I10)</f>
        <v>5.3</v>
      </c>
      <c r="N10" s="28" t="n">
        <f aca="false">IFERROR(($K10-$I10)/$I10,"")</f>
        <v>1.26190476190476</v>
      </c>
      <c r="O10" s="28" t="n">
        <f aca="false">IFERROR(($K10-$I10)/$K10,"")</f>
        <v>0.557894736842105</v>
      </c>
      <c r="P10" s="29" t="n">
        <v>0</v>
      </c>
      <c r="Q10" s="29" t="n">
        <v>20</v>
      </c>
      <c r="R10" s="13" t="n">
        <f aca="false">IF(OR($I10="",$P10=""),"",$I10*$P10)</f>
        <v>0</v>
      </c>
      <c r="S10" s="30" t="str">
        <f aca="false">IF($P10="","",IF($P10=0,"Rupture",IF($P10&lt;=$Q10,"À commander","OK")))</f>
        <v>Rupture</v>
      </c>
      <c r="T10" s="25" t="s">
        <v>51</v>
      </c>
    </row>
    <row r="11" customFormat="false" ht="15" hidden="false" customHeight="false" outlineLevel="0" collapsed="false">
      <c r="B11" s="23" t="s">
        <v>69</v>
      </c>
      <c r="C11" s="24" t="s">
        <v>70</v>
      </c>
      <c r="D11" s="24" t="s">
        <v>71</v>
      </c>
      <c r="E11" s="24" t="s">
        <v>72</v>
      </c>
      <c r="F11" s="24" t="s">
        <v>73</v>
      </c>
      <c r="G11" s="24" t="s">
        <v>74</v>
      </c>
      <c r="H11" s="25" t="s">
        <v>50</v>
      </c>
      <c r="I11" s="26" t="n">
        <v>48</v>
      </c>
      <c r="J11" s="27" t="n">
        <v>0.2</v>
      </c>
      <c r="K11" s="26" t="n">
        <v>99</v>
      </c>
      <c r="L11" s="13" t="n">
        <f aca="false">IF(OR($K11="",$J11=""),"",$K11*(1+$J11))</f>
        <v>118.8</v>
      </c>
      <c r="M11" s="13" t="n">
        <f aca="false">IF(OR($K11="",$I11=""),"",$K11-$I11)</f>
        <v>51</v>
      </c>
      <c r="N11" s="28" t="n">
        <f aca="false">IFERROR(($K11-$I11)/$I11,"")</f>
        <v>1.0625</v>
      </c>
      <c r="O11" s="28" t="n">
        <f aca="false">IFERROR(($K11-$I11)/$K11,"")</f>
        <v>0.515151515151515</v>
      </c>
      <c r="P11" s="29" t="n">
        <v>12</v>
      </c>
      <c r="Q11" s="29" t="n">
        <v>5</v>
      </c>
      <c r="R11" s="13" t="n">
        <f aca="false">IF(OR($I11="",$P11=""),"",$I11*$P11)</f>
        <v>576</v>
      </c>
      <c r="S11" s="30" t="str">
        <f aca="false">IF($P11="","",IF($P11=0,"Rupture",IF($P11&lt;=$Q11,"À commander","OK")))</f>
        <v>OK</v>
      </c>
      <c r="T11" s="25" t="s">
        <v>51</v>
      </c>
    </row>
    <row r="12" customFormat="false" ht="15" hidden="false" customHeight="false" outlineLevel="0" collapsed="false">
      <c r="B12" s="23" t="s">
        <v>75</v>
      </c>
      <c r="C12" s="24" t="s">
        <v>76</v>
      </c>
      <c r="D12" s="24" t="s">
        <v>71</v>
      </c>
      <c r="E12" s="24" t="s">
        <v>72</v>
      </c>
      <c r="F12" s="24" t="s">
        <v>73</v>
      </c>
      <c r="G12" s="24" t="s">
        <v>77</v>
      </c>
      <c r="H12" s="25" t="s">
        <v>50</v>
      </c>
      <c r="I12" s="26" t="n">
        <v>180</v>
      </c>
      <c r="J12" s="27" t="n">
        <v>0.2</v>
      </c>
      <c r="K12" s="26" t="n">
        <v>349</v>
      </c>
      <c r="L12" s="13" t="n">
        <f aca="false">IF(OR($K12="",$J12=""),"",$K12*(1+$J12))</f>
        <v>418.8</v>
      </c>
      <c r="M12" s="13" t="n">
        <f aca="false">IF(OR($K12="",$I12=""),"",$K12-$I12)</f>
        <v>169</v>
      </c>
      <c r="N12" s="28" t="n">
        <f aca="false">IFERROR(($K12-$I12)/$I12,"")</f>
        <v>0.938888888888889</v>
      </c>
      <c r="O12" s="28" t="n">
        <f aca="false">IFERROR(($K12-$I12)/$K12,"")</f>
        <v>0.484240687679083</v>
      </c>
      <c r="P12" s="29" t="n">
        <v>6</v>
      </c>
      <c r="Q12" s="29" t="n">
        <v>3</v>
      </c>
      <c r="R12" s="13" t="n">
        <f aca="false">IF(OR($I12="",$P12=""),"",$I12*$P12)</f>
        <v>1080</v>
      </c>
      <c r="S12" s="30" t="str">
        <f aca="false">IF($P12="","",IF($P12=0,"Rupture",IF($P12&lt;=$Q12,"À commander","OK")))</f>
        <v>OK</v>
      </c>
      <c r="T12" s="25" t="s">
        <v>78</v>
      </c>
    </row>
    <row r="13" customFormat="false" ht="15" hidden="false" customHeight="false" outlineLevel="0" collapsed="false">
      <c r="B13" s="23" t="s">
        <v>79</v>
      </c>
      <c r="C13" s="24" t="s">
        <v>80</v>
      </c>
      <c r="D13" s="24" t="s">
        <v>81</v>
      </c>
      <c r="E13" s="24" t="s">
        <v>82</v>
      </c>
      <c r="F13" s="24" t="s">
        <v>55</v>
      </c>
      <c r="G13" s="24" t="s">
        <v>83</v>
      </c>
      <c r="H13" s="25" t="s">
        <v>84</v>
      </c>
      <c r="I13" s="26" t="n">
        <v>3.1</v>
      </c>
      <c r="J13" s="27" t="n">
        <v>0.2</v>
      </c>
      <c r="K13" s="26" t="n">
        <v>5.2</v>
      </c>
      <c r="L13" s="13" t="n">
        <f aca="false">IF(OR($K13="",$J13=""),"",$K13*(1+$J13))</f>
        <v>6.24</v>
      </c>
      <c r="M13" s="13" t="n">
        <f aca="false">IF(OR($K13="",$I13=""),"",$K13-$I13)</f>
        <v>2.1</v>
      </c>
      <c r="N13" s="28" t="n">
        <f aca="false">IFERROR(($K13-$I13)/$I13,"")</f>
        <v>0.67741935483871</v>
      </c>
      <c r="O13" s="28" t="n">
        <f aca="false">IFERROR(($K13-$I13)/$K13,"")</f>
        <v>0.403846153846154</v>
      </c>
      <c r="P13" s="29" t="n">
        <v>240</v>
      </c>
      <c r="Q13" s="29" t="n">
        <v>80</v>
      </c>
      <c r="R13" s="13" t="n">
        <f aca="false">IF(OR($I13="",$P13=""),"",$I13*$P13)</f>
        <v>744</v>
      </c>
      <c r="S13" s="30" t="str">
        <f aca="false">IF($P13="","",IF($P13=0,"Rupture",IF($P13&lt;=$Q13,"À commander","OK")))</f>
        <v>OK</v>
      </c>
      <c r="T13" s="25" t="s">
        <v>51</v>
      </c>
    </row>
    <row r="14" customFormat="false" ht="15" hidden="false" customHeight="false" outlineLevel="0" collapsed="false">
      <c r="B14" s="23" t="s">
        <v>85</v>
      </c>
      <c r="C14" s="24" t="s">
        <v>86</v>
      </c>
      <c r="D14" s="24" t="s">
        <v>87</v>
      </c>
      <c r="E14" s="24" t="s">
        <v>82</v>
      </c>
      <c r="F14" s="24" t="s">
        <v>88</v>
      </c>
      <c r="G14" s="24" t="s">
        <v>89</v>
      </c>
      <c r="H14" s="25" t="s">
        <v>50</v>
      </c>
      <c r="I14" s="26" t="n">
        <v>22</v>
      </c>
      <c r="J14" s="27" t="n">
        <v>0.2</v>
      </c>
      <c r="K14" s="26" t="n">
        <v>39</v>
      </c>
      <c r="L14" s="13" t="n">
        <f aca="false">IF(OR($K14="",$J14=""),"",$K14*(1+$J14))</f>
        <v>46.8</v>
      </c>
      <c r="M14" s="13" t="n">
        <f aca="false">IF(OR($K14="",$I14=""),"",$K14-$I14)</f>
        <v>17</v>
      </c>
      <c r="N14" s="28" t="n">
        <f aca="false">IFERROR(($K14-$I14)/$I14,"")</f>
        <v>0.772727272727273</v>
      </c>
      <c r="O14" s="28" t="n">
        <f aca="false">IFERROR(($K14-$I14)/$K14,"")</f>
        <v>0.435897435897436</v>
      </c>
      <c r="P14" s="29" t="n">
        <v>18</v>
      </c>
      <c r="Q14" s="29" t="n">
        <v>10</v>
      </c>
      <c r="R14" s="13" t="n">
        <f aca="false">IF(OR($I14="",$P14=""),"",$I14*$P14)</f>
        <v>396</v>
      </c>
      <c r="S14" s="30" t="str">
        <f aca="false">IF($P14="","",IF($P14=0,"Rupture",IF($P14&lt;=$Q14,"À commander","OK")))</f>
        <v>OK</v>
      </c>
      <c r="T14" s="25" t="s">
        <v>51</v>
      </c>
    </row>
    <row r="15" customFormat="false" ht="15" hidden="false" customHeight="false" outlineLevel="0" collapsed="false">
      <c r="B15" s="23" t="s">
        <v>90</v>
      </c>
      <c r="C15" s="24" t="s">
        <v>91</v>
      </c>
      <c r="D15" s="24" t="s">
        <v>92</v>
      </c>
      <c r="E15" s="24" t="s">
        <v>82</v>
      </c>
      <c r="F15" s="24" t="s">
        <v>93</v>
      </c>
      <c r="G15" s="24" t="s">
        <v>94</v>
      </c>
      <c r="H15" s="25" t="s">
        <v>95</v>
      </c>
      <c r="I15" s="26" t="n">
        <v>8.5</v>
      </c>
      <c r="J15" s="27" t="n">
        <v>0.055</v>
      </c>
      <c r="K15" s="26" t="n">
        <v>15.9</v>
      </c>
      <c r="L15" s="13" t="n">
        <f aca="false">IF(OR($K15="",$J15=""),"",$K15*(1+$J15))</f>
        <v>16.7745</v>
      </c>
      <c r="M15" s="13" t="n">
        <f aca="false">IF(OR($K15="",$I15=""),"",$K15-$I15)</f>
        <v>7.4</v>
      </c>
      <c r="N15" s="28" t="n">
        <f aca="false">IFERROR(($K15-$I15)/$I15,"")</f>
        <v>0.870588235294118</v>
      </c>
      <c r="O15" s="28" t="n">
        <f aca="false">IFERROR(($K15-$I15)/$K15,"")</f>
        <v>0.465408805031447</v>
      </c>
      <c r="P15" s="29" t="n">
        <v>35</v>
      </c>
      <c r="Q15" s="29" t="n">
        <v>15</v>
      </c>
      <c r="R15" s="13" t="n">
        <f aca="false">IF(OR($I15="",$P15=""),"",$I15*$P15)</f>
        <v>297.5</v>
      </c>
      <c r="S15" s="30" t="str">
        <f aca="false">IF($P15="","",IF($P15=0,"Rupture",IF($P15&lt;=$Q15,"À commander","OK")))</f>
        <v>OK</v>
      </c>
      <c r="T15" s="25" t="s">
        <v>51</v>
      </c>
    </row>
    <row r="16" customFormat="false" ht="15" hidden="false" customHeight="false" outlineLevel="0" collapsed="false">
      <c r="B16" s="23" t="s">
        <v>96</v>
      </c>
      <c r="C16" s="24" t="s">
        <v>97</v>
      </c>
      <c r="D16" s="24" t="s">
        <v>98</v>
      </c>
      <c r="E16" s="24" t="s">
        <v>99</v>
      </c>
      <c r="F16" s="24" t="s">
        <v>100</v>
      </c>
      <c r="G16" s="24" t="s">
        <v>101</v>
      </c>
      <c r="H16" s="25" t="s">
        <v>50</v>
      </c>
      <c r="I16" s="26" t="n">
        <v>14</v>
      </c>
      <c r="J16" s="27" t="n">
        <v>0.2</v>
      </c>
      <c r="K16" s="26" t="n">
        <v>34.9</v>
      </c>
      <c r="L16" s="13" t="n">
        <f aca="false">IF(OR($K16="",$J16=""),"",$K16*(1+$J16))</f>
        <v>41.88</v>
      </c>
      <c r="M16" s="13" t="n">
        <f aca="false">IF(OR($K16="",$I16=""),"",$K16-$I16)</f>
        <v>20.9</v>
      </c>
      <c r="N16" s="28" t="n">
        <f aca="false">IFERROR(($K16-$I16)/$I16,"")</f>
        <v>1.49285714285714</v>
      </c>
      <c r="O16" s="28" t="n">
        <f aca="false">IFERROR(($K16-$I16)/$K16,"")</f>
        <v>0.598853868194842</v>
      </c>
      <c r="P16" s="29" t="n">
        <v>40</v>
      </c>
      <c r="Q16" s="29" t="n">
        <v>15</v>
      </c>
      <c r="R16" s="13" t="n">
        <f aca="false">IF(OR($I16="",$P16=""),"",$I16*$P16)</f>
        <v>560</v>
      </c>
      <c r="S16" s="30" t="str">
        <f aca="false">IF($P16="","",IF($P16=0,"Rupture",IF($P16&lt;=$Q16,"À commander","OK")))</f>
        <v>OK</v>
      </c>
      <c r="T16" s="25" t="s">
        <v>51</v>
      </c>
    </row>
    <row r="17" customFormat="false" ht="15" hidden="false" customHeight="false" outlineLevel="0" collapsed="false">
      <c r="B17" s="23" t="s">
        <v>102</v>
      </c>
      <c r="C17" s="24" t="s">
        <v>103</v>
      </c>
      <c r="D17" s="24" t="s">
        <v>104</v>
      </c>
      <c r="E17" s="24" t="s">
        <v>99</v>
      </c>
      <c r="F17" s="24" t="s">
        <v>100</v>
      </c>
      <c r="G17" s="24" t="s">
        <v>105</v>
      </c>
      <c r="H17" s="25" t="s">
        <v>50</v>
      </c>
      <c r="I17" s="26" t="n">
        <v>6.8</v>
      </c>
      <c r="J17" s="27" t="n">
        <v>0.2</v>
      </c>
      <c r="K17" s="26" t="n">
        <v>13.9</v>
      </c>
      <c r="L17" s="13" t="n">
        <f aca="false">IF(OR($K17="",$J17=""),"",$K17*(1+$J17))</f>
        <v>16.68</v>
      </c>
      <c r="M17" s="13" t="n">
        <f aca="false">IF(OR($K17="",$I17=""),"",$K17-$I17)</f>
        <v>7.1</v>
      </c>
      <c r="N17" s="28" t="n">
        <f aca="false">IFERROR(($K17-$I17)/$I17,"")</f>
        <v>1.04411764705882</v>
      </c>
      <c r="O17" s="28" t="n">
        <f aca="false">IFERROR(($K17-$I17)/$K17,"")</f>
        <v>0.510791366906475</v>
      </c>
      <c r="P17" s="29" t="n">
        <v>60</v>
      </c>
      <c r="Q17" s="29" t="n">
        <v>20</v>
      </c>
      <c r="R17" s="13" t="n">
        <f aca="false">IF(OR($I17="",$P17=""),"",$I17*$P17)</f>
        <v>408</v>
      </c>
      <c r="S17" s="30" t="str">
        <f aca="false">IF($P17="","",IF($P17=0,"Rupture",IF($P17&lt;=$Q17,"À commander","OK")))</f>
        <v>OK</v>
      </c>
      <c r="T17" s="25" t="s">
        <v>78</v>
      </c>
    </row>
    <row r="18" customFormat="false" ht="15" hidden="false" customHeight="false" outlineLevel="0" collapsed="false">
      <c r="B18" s="24"/>
      <c r="C18" s="24"/>
      <c r="D18" s="24"/>
      <c r="E18" s="24"/>
      <c r="F18" s="24"/>
      <c r="G18" s="24"/>
      <c r="H18" s="25"/>
      <c r="I18" s="26"/>
      <c r="J18" s="27"/>
      <c r="K18" s="26"/>
      <c r="L18" s="13" t="str">
        <f aca="false">IF(OR($K18="",$J18=""),"",$K18*(1+$J18))</f>
        <v/>
      </c>
      <c r="M18" s="13" t="str">
        <f aca="false">IF(OR($K18="",$I18=""),"",$K18-$I18)</f>
        <v/>
      </c>
      <c r="N18" s="28" t="str">
        <f aca="false">IFERROR(($K18-$I18)/$I18,"")</f>
        <v/>
      </c>
      <c r="O18" s="28" t="str">
        <f aca="false">IFERROR(($K18-$I18)/$K18,"")</f>
        <v/>
      </c>
      <c r="P18" s="29"/>
      <c r="Q18" s="29"/>
      <c r="R18" s="13" t="str">
        <f aca="false">IF(OR($I18="",$P18=""),"",$I18*$P18)</f>
        <v/>
      </c>
      <c r="S18" s="30" t="str">
        <f aca="false">IF($P18="","",IF($P18=0,"Rupture",IF($P18&lt;=$Q18,"À commander","OK")))</f>
        <v/>
      </c>
      <c r="T18" s="25"/>
    </row>
    <row r="19" customFormat="false" ht="15" hidden="false" customHeight="false" outlineLevel="0" collapsed="false">
      <c r="B19" s="24"/>
      <c r="C19" s="24"/>
      <c r="D19" s="24"/>
      <c r="E19" s="24"/>
      <c r="F19" s="24"/>
      <c r="G19" s="24"/>
      <c r="H19" s="25"/>
      <c r="I19" s="26"/>
      <c r="J19" s="27"/>
      <c r="K19" s="26"/>
      <c r="L19" s="13" t="str">
        <f aca="false">IF(OR($K19="",$J19=""),"",$K19*(1+$J19))</f>
        <v/>
      </c>
      <c r="M19" s="13" t="str">
        <f aca="false">IF(OR($K19="",$I19=""),"",$K19-$I19)</f>
        <v/>
      </c>
      <c r="N19" s="28" t="str">
        <f aca="false">IFERROR(($K19-$I19)/$I19,"")</f>
        <v/>
      </c>
      <c r="O19" s="28" t="str">
        <f aca="false">IFERROR(($K19-$I19)/$K19,"")</f>
        <v/>
      </c>
      <c r="P19" s="29"/>
      <c r="Q19" s="29"/>
      <c r="R19" s="13" t="str">
        <f aca="false">IF(OR($I19="",$P19=""),"",$I19*$P19)</f>
        <v/>
      </c>
      <c r="S19" s="30" t="str">
        <f aca="false">IF($P19="","",IF($P19=0,"Rupture",IF($P19&lt;=$Q19,"À commander","OK")))</f>
        <v/>
      </c>
      <c r="T19" s="25"/>
    </row>
    <row r="20" customFormat="false" ht="15" hidden="false" customHeight="false" outlineLevel="0" collapsed="false">
      <c r="B20" s="24"/>
      <c r="C20" s="24"/>
      <c r="D20" s="24"/>
      <c r="E20" s="24"/>
      <c r="F20" s="24"/>
      <c r="G20" s="24"/>
      <c r="H20" s="25"/>
      <c r="I20" s="26"/>
      <c r="J20" s="27"/>
      <c r="K20" s="26"/>
      <c r="L20" s="13" t="str">
        <f aca="false">IF(OR($K20="",$J20=""),"",$K20*(1+$J20))</f>
        <v/>
      </c>
      <c r="M20" s="13" t="str">
        <f aca="false">IF(OR($K20="",$I20=""),"",$K20-$I20)</f>
        <v/>
      </c>
      <c r="N20" s="28" t="str">
        <f aca="false">IFERROR(($K20-$I20)/$I20,"")</f>
        <v/>
      </c>
      <c r="O20" s="28" t="str">
        <f aca="false">IFERROR(($K20-$I20)/$K20,"")</f>
        <v/>
      </c>
      <c r="P20" s="29"/>
      <c r="Q20" s="29"/>
      <c r="R20" s="13" t="str">
        <f aca="false">IF(OR($I20="",$P20=""),"",$I20*$P20)</f>
        <v/>
      </c>
      <c r="S20" s="30" t="str">
        <f aca="false">IF($P20="","",IF($P20=0,"Rupture",IF($P20&lt;=$Q20,"À commander","OK")))</f>
        <v/>
      </c>
      <c r="T20" s="25"/>
    </row>
    <row r="21" customFormat="false" ht="15" hidden="false" customHeight="false" outlineLevel="0" collapsed="false">
      <c r="B21" s="24"/>
      <c r="C21" s="24"/>
      <c r="D21" s="24"/>
      <c r="E21" s="24"/>
      <c r="F21" s="24"/>
      <c r="G21" s="24"/>
      <c r="H21" s="25"/>
      <c r="I21" s="26"/>
      <c r="J21" s="27"/>
      <c r="K21" s="26"/>
      <c r="L21" s="13" t="str">
        <f aca="false">IF(OR($K21="",$J21=""),"",$K21*(1+$J21))</f>
        <v/>
      </c>
      <c r="M21" s="13" t="str">
        <f aca="false">IF(OR($K21="",$I21=""),"",$K21-$I21)</f>
        <v/>
      </c>
      <c r="N21" s="28" t="str">
        <f aca="false">IFERROR(($K21-$I21)/$I21,"")</f>
        <v/>
      </c>
      <c r="O21" s="28" t="str">
        <f aca="false">IFERROR(($K21-$I21)/$K21,"")</f>
        <v/>
      </c>
      <c r="P21" s="29"/>
      <c r="Q21" s="29"/>
      <c r="R21" s="13" t="str">
        <f aca="false">IF(OR($I21="",$P21=""),"",$I21*$P21)</f>
        <v/>
      </c>
      <c r="S21" s="30" t="str">
        <f aca="false">IF($P21="","",IF($P21=0,"Rupture",IF($P21&lt;=$Q21,"À commander","OK")))</f>
        <v/>
      </c>
      <c r="T21" s="25"/>
    </row>
    <row r="22" customFormat="false" ht="15" hidden="false" customHeight="false" outlineLevel="0" collapsed="false">
      <c r="B22" s="24"/>
      <c r="C22" s="24"/>
      <c r="D22" s="24"/>
      <c r="E22" s="24"/>
      <c r="F22" s="24"/>
      <c r="G22" s="24"/>
      <c r="H22" s="25"/>
      <c r="I22" s="26"/>
      <c r="J22" s="27"/>
      <c r="K22" s="26"/>
      <c r="L22" s="13" t="str">
        <f aca="false">IF(OR($K22="",$J22=""),"",$K22*(1+$J22))</f>
        <v/>
      </c>
      <c r="M22" s="13" t="str">
        <f aca="false">IF(OR($K22="",$I22=""),"",$K22-$I22)</f>
        <v/>
      </c>
      <c r="N22" s="28" t="str">
        <f aca="false">IFERROR(($K22-$I22)/$I22,"")</f>
        <v/>
      </c>
      <c r="O22" s="28" t="str">
        <f aca="false">IFERROR(($K22-$I22)/$K22,"")</f>
        <v/>
      </c>
      <c r="P22" s="29"/>
      <c r="Q22" s="29"/>
      <c r="R22" s="13" t="str">
        <f aca="false">IF(OR($I22="",$P22=""),"",$I22*$P22)</f>
        <v/>
      </c>
      <c r="S22" s="30" t="str">
        <f aca="false">IF($P22="","",IF($P22=0,"Rupture",IF($P22&lt;=$Q22,"À commander","OK")))</f>
        <v/>
      </c>
      <c r="T22" s="25"/>
    </row>
    <row r="23" customFormat="false" ht="15" hidden="false" customHeight="false" outlineLevel="0" collapsed="false">
      <c r="B23" s="24"/>
      <c r="C23" s="24"/>
      <c r="D23" s="24"/>
      <c r="E23" s="24"/>
      <c r="F23" s="24"/>
      <c r="G23" s="24"/>
      <c r="H23" s="25"/>
      <c r="I23" s="26"/>
      <c r="J23" s="27"/>
      <c r="K23" s="26"/>
      <c r="L23" s="13" t="str">
        <f aca="false">IF(OR($K23="",$J23=""),"",$K23*(1+$J23))</f>
        <v/>
      </c>
      <c r="M23" s="13" t="str">
        <f aca="false">IF(OR($K23="",$I23=""),"",$K23-$I23)</f>
        <v/>
      </c>
      <c r="N23" s="28" t="str">
        <f aca="false">IFERROR(($K23-$I23)/$I23,"")</f>
        <v/>
      </c>
      <c r="O23" s="28" t="str">
        <f aca="false">IFERROR(($K23-$I23)/$K23,"")</f>
        <v/>
      </c>
      <c r="P23" s="29"/>
      <c r="Q23" s="29"/>
      <c r="R23" s="13" t="str">
        <f aca="false">IF(OR($I23="",$P23=""),"",$I23*$P23)</f>
        <v/>
      </c>
      <c r="S23" s="30" t="str">
        <f aca="false">IF($P23="","",IF($P23=0,"Rupture",IF($P23&lt;=$Q23,"À commander","OK")))</f>
        <v/>
      </c>
      <c r="T23" s="25"/>
    </row>
    <row r="24" customFormat="false" ht="15" hidden="false" customHeight="false" outlineLevel="0" collapsed="false">
      <c r="B24" s="24"/>
      <c r="C24" s="24"/>
      <c r="D24" s="24"/>
      <c r="E24" s="24"/>
      <c r="F24" s="24"/>
      <c r="G24" s="24"/>
      <c r="H24" s="25"/>
      <c r="I24" s="26"/>
      <c r="J24" s="27"/>
      <c r="K24" s="26"/>
      <c r="L24" s="13" t="str">
        <f aca="false">IF(OR($K24="",$J24=""),"",$K24*(1+$J24))</f>
        <v/>
      </c>
      <c r="M24" s="13" t="str">
        <f aca="false">IF(OR($K24="",$I24=""),"",$K24-$I24)</f>
        <v/>
      </c>
      <c r="N24" s="28" t="str">
        <f aca="false">IFERROR(($K24-$I24)/$I24,"")</f>
        <v/>
      </c>
      <c r="O24" s="28" t="str">
        <f aca="false">IFERROR(($K24-$I24)/$K24,"")</f>
        <v/>
      </c>
      <c r="P24" s="29"/>
      <c r="Q24" s="29"/>
      <c r="R24" s="13" t="str">
        <f aca="false">IF(OR($I24="",$P24=""),"",$I24*$P24)</f>
        <v/>
      </c>
      <c r="S24" s="30" t="str">
        <f aca="false">IF($P24="","",IF($P24=0,"Rupture",IF($P24&lt;=$Q24,"À commander","OK")))</f>
        <v/>
      </c>
      <c r="T24" s="25"/>
    </row>
    <row r="25" customFormat="false" ht="15" hidden="false" customHeight="false" outlineLevel="0" collapsed="false">
      <c r="B25" s="24"/>
      <c r="C25" s="24"/>
      <c r="D25" s="24"/>
      <c r="E25" s="24"/>
      <c r="F25" s="24"/>
      <c r="G25" s="24"/>
      <c r="H25" s="25"/>
      <c r="I25" s="26"/>
      <c r="J25" s="27"/>
      <c r="K25" s="26"/>
      <c r="L25" s="13" t="str">
        <f aca="false">IF(OR($K25="",$J25=""),"",$K25*(1+$J25))</f>
        <v/>
      </c>
      <c r="M25" s="13" t="str">
        <f aca="false">IF(OR($K25="",$I25=""),"",$K25-$I25)</f>
        <v/>
      </c>
      <c r="N25" s="28" t="str">
        <f aca="false">IFERROR(($K25-$I25)/$I25,"")</f>
        <v/>
      </c>
      <c r="O25" s="28" t="str">
        <f aca="false">IFERROR(($K25-$I25)/$K25,"")</f>
        <v/>
      </c>
      <c r="P25" s="29"/>
      <c r="Q25" s="29"/>
      <c r="R25" s="13" t="str">
        <f aca="false">IF(OR($I25="",$P25=""),"",$I25*$P25)</f>
        <v/>
      </c>
      <c r="S25" s="30" t="str">
        <f aca="false">IF($P25="","",IF($P25=0,"Rupture",IF($P25&lt;=$Q25,"À commander","OK")))</f>
        <v/>
      </c>
      <c r="T25" s="25"/>
    </row>
    <row r="26" customFormat="false" ht="15" hidden="false" customHeight="false" outlineLevel="0" collapsed="false">
      <c r="B26" s="24"/>
      <c r="C26" s="24"/>
      <c r="D26" s="24"/>
      <c r="E26" s="24"/>
      <c r="F26" s="24"/>
      <c r="G26" s="24"/>
      <c r="H26" s="25"/>
      <c r="I26" s="26"/>
      <c r="J26" s="27"/>
      <c r="K26" s="26"/>
      <c r="L26" s="13" t="str">
        <f aca="false">IF(OR($K26="",$J26=""),"",$K26*(1+$J26))</f>
        <v/>
      </c>
      <c r="M26" s="13" t="str">
        <f aca="false">IF(OR($K26="",$I26=""),"",$K26-$I26)</f>
        <v/>
      </c>
      <c r="N26" s="28" t="str">
        <f aca="false">IFERROR(($K26-$I26)/$I26,"")</f>
        <v/>
      </c>
      <c r="O26" s="28" t="str">
        <f aca="false">IFERROR(($K26-$I26)/$K26,"")</f>
        <v/>
      </c>
      <c r="P26" s="29"/>
      <c r="Q26" s="29"/>
      <c r="R26" s="13" t="str">
        <f aca="false">IF(OR($I26="",$P26=""),"",$I26*$P26)</f>
        <v/>
      </c>
      <c r="S26" s="30" t="str">
        <f aca="false">IF($P26="","",IF($P26=0,"Rupture",IF($P26&lt;=$Q26,"À commander","OK")))</f>
        <v/>
      </c>
      <c r="T26" s="25"/>
    </row>
    <row r="27" customFormat="false" ht="15" hidden="false" customHeight="false" outlineLevel="0" collapsed="false">
      <c r="B27" s="24"/>
      <c r="C27" s="24"/>
      <c r="D27" s="24"/>
      <c r="E27" s="24"/>
      <c r="F27" s="24"/>
      <c r="G27" s="24"/>
      <c r="H27" s="25"/>
      <c r="I27" s="26"/>
      <c r="J27" s="27"/>
      <c r="K27" s="26"/>
      <c r="L27" s="13" t="str">
        <f aca="false">IF(OR($K27="",$J27=""),"",$K27*(1+$J27))</f>
        <v/>
      </c>
      <c r="M27" s="13" t="str">
        <f aca="false">IF(OR($K27="",$I27=""),"",$K27-$I27)</f>
        <v/>
      </c>
      <c r="N27" s="28" t="str">
        <f aca="false">IFERROR(($K27-$I27)/$I27,"")</f>
        <v/>
      </c>
      <c r="O27" s="28" t="str">
        <f aca="false">IFERROR(($K27-$I27)/$K27,"")</f>
        <v/>
      </c>
      <c r="P27" s="29"/>
      <c r="Q27" s="29"/>
      <c r="R27" s="13" t="str">
        <f aca="false">IF(OR($I27="",$P27=""),"",$I27*$P27)</f>
        <v/>
      </c>
      <c r="S27" s="30" t="str">
        <f aca="false">IF($P27="","",IF($P27=0,"Rupture",IF($P27&lt;=$Q27,"À commander","OK")))</f>
        <v/>
      </c>
      <c r="T27" s="25"/>
    </row>
    <row r="28" customFormat="false" ht="15" hidden="false" customHeight="false" outlineLevel="0" collapsed="false">
      <c r="B28" s="24"/>
      <c r="C28" s="24"/>
      <c r="D28" s="24"/>
      <c r="E28" s="24"/>
      <c r="F28" s="24"/>
      <c r="G28" s="24"/>
      <c r="H28" s="25"/>
      <c r="I28" s="26"/>
      <c r="J28" s="27"/>
      <c r="K28" s="26"/>
      <c r="L28" s="13" t="str">
        <f aca="false">IF(OR($K28="",$J28=""),"",$K28*(1+$J28))</f>
        <v/>
      </c>
      <c r="M28" s="13" t="str">
        <f aca="false">IF(OR($K28="",$I28=""),"",$K28-$I28)</f>
        <v/>
      </c>
      <c r="N28" s="28" t="str">
        <f aca="false">IFERROR(($K28-$I28)/$I28,"")</f>
        <v/>
      </c>
      <c r="O28" s="28" t="str">
        <f aca="false">IFERROR(($K28-$I28)/$K28,"")</f>
        <v/>
      </c>
      <c r="P28" s="29"/>
      <c r="Q28" s="29"/>
      <c r="R28" s="13" t="str">
        <f aca="false">IF(OR($I28="",$P28=""),"",$I28*$P28)</f>
        <v/>
      </c>
      <c r="S28" s="30" t="str">
        <f aca="false">IF($P28="","",IF($P28=0,"Rupture",IF($P28&lt;=$Q28,"À commander","OK")))</f>
        <v/>
      </c>
      <c r="T28" s="25"/>
    </row>
    <row r="29" customFormat="false" ht="15" hidden="false" customHeight="false" outlineLevel="0" collapsed="false">
      <c r="B29" s="24"/>
      <c r="C29" s="24"/>
      <c r="D29" s="24"/>
      <c r="E29" s="24"/>
      <c r="F29" s="24"/>
      <c r="G29" s="24"/>
      <c r="H29" s="25"/>
      <c r="I29" s="26"/>
      <c r="J29" s="27"/>
      <c r="K29" s="26"/>
      <c r="L29" s="13" t="str">
        <f aca="false">IF(OR($K29="",$J29=""),"",$K29*(1+$J29))</f>
        <v/>
      </c>
      <c r="M29" s="13" t="str">
        <f aca="false">IF(OR($K29="",$I29=""),"",$K29-$I29)</f>
        <v/>
      </c>
      <c r="N29" s="28" t="str">
        <f aca="false">IFERROR(($K29-$I29)/$I29,"")</f>
        <v/>
      </c>
      <c r="O29" s="28" t="str">
        <f aca="false">IFERROR(($K29-$I29)/$K29,"")</f>
        <v/>
      </c>
      <c r="P29" s="29"/>
      <c r="Q29" s="29"/>
      <c r="R29" s="13" t="str">
        <f aca="false">IF(OR($I29="",$P29=""),"",$I29*$P29)</f>
        <v/>
      </c>
      <c r="S29" s="30" t="str">
        <f aca="false">IF($P29="","",IF($P29=0,"Rupture",IF($P29&lt;=$Q29,"À commander","OK")))</f>
        <v/>
      </c>
      <c r="T29" s="25"/>
    </row>
    <row r="30" customFormat="false" ht="15" hidden="false" customHeight="false" outlineLevel="0" collapsed="false">
      <c r="B30" s="24"/>
      <c r="C30" s="24"/>
      <c r="D30" s="24"/>
      <c r="E30" s="24"/>
      <c r="F30" s="24"/>
      <c r="G30" s="24"/>
      <c r="H30" s="25"/>
      <c r="I30" s="26"/>
      <c r="J30" s="27"/>
      <c r="K30" s="26"/>
      <c r="L30" s="13" t="str">
        <f aca="false">IF(OR($K30="",$J30=""),"",$K30*(1+$J30))</f>
        <v/>
      </c>
      <c r="M30" s="13" t="str">
        <f aca="false">IF(OR($K30="",$I30=""),"",$K30-$I30)</f>
        <v/>
      </c>
      <c r="N30" s="28" t="str">
        <f aca="false">IFERROR(($K30-$I30)/$I30,"")</f>
        <v/>
      </c>
      <c r="O30" s="28" t="str">
        <f aca="false">IFERROR(($K30-$I30)/$K30,"")</f>
        <v/>
      </c>
      <c r="P30" s="29"/>
      <c r="Q30" s="29"/>
      <c r="R30" s="13" t="str">
        <f aca="false">IF(OR($I30="",$P30=""),"",$I30*$P30)</f>
        <v/>
      </c>
      <c r="S30" s="30" t="str">
        <f aca="false">IF($P30="","",IF($P30=0,"Rupture",IF($P30&lt;=$Q30,"À commander","OK")))</f>
        <v/>
      </c>
      <c r="T30" s="25"/>
    </row>
    <row r="31" customFormat="false" ht="15" hidden="false" customHeight="false" outlineLevel="0" collapsed="false">
      <c r="B31" s="24"/>
      <c r="C31" s="24"/>
      <c r="D31" s="24"/>
      <c r="E31" s="24"/>
      <c r="F31" s="24"/>
      <c r="G31" s="24"/>
      <c r="H31" s="25"/>
      <c r="I31" s="26"/>
      <c r="J31" s="27"/>
      <c r="K31" s="26"/>
      <c r="L31" s="13" t="str">
        <f aca="false">IF(OR($K31="",$J31=""),"",$K31*(1+$J31))</f>
        <v/>
      </c>
      <c r="M31" s="13" t="str">
        <f aca="false">IF(OR($K31="",$I31=""),"",$K31-$I31)</f>
        <v/>
      </c>
      <c r="N31" s="28" t="str">
        <f aca="false">IFERROR(($K31-$I31)/$I31,"")</f>
        <v/>
      </c>
      <c r="O31" s="28" t="str">
        <f aca="false">IFERROR(($K31-$I31)/$K31,"")</f>
        <v/>
      </c>
      <c r="P31" s="29"/>
      <c r="Q31" s="29"/>
      <c r="R31" s="13" t="str">
        <f aca="false">IF(OR($I31="",$P31=""),"",$I31*$P31)</f>
        <v/>
      </c>
      <c r="S31" s="30" t="str">
        <f aca="false">IF($P31="","",IF($P31=0,"Rupture",IF($P31&lt;=$Q31,"À commander","OK")))</f>
        <v/>
      </c>
      <c r="T31" s="25"/>
    </row>
    <row r="32" customFormat="false" ht="15" hidden="false" customHeight="false" outlineLevel="0" collapsed="false">
      <c r="B32" s="24"/>
      <c r="C32" s="24"/>
      <c r="D32" s="24"/>
      <c r="E32" s="24"/>
      <c r="F32" s="24"/>
      <c r="G32" s="24"/>
      <c r="H32" s="25"/>
      <c r="I32" s="26"/>
      <c r="J32" s="27"/>
      <c r="K32" s="26"/>
      <c r="L32" s="13" t="str">
        <f aca="false">IF(OR($K32="",$J32=""),"",$K32*(1+$J32))</f>
        <v/>
      </c>
      <c r="M32" s="13" t="str">
        <f aca="false">IF(OR($K32="",$I32=""),"",$K32-$I32)</f>
        <v/>
      </c>
      <c r="N32" s="28" t="str">
        <f aca="false">IFERROR(($K32-$I32)/$I32,"")</f>
        <v/>
      </c>
      <c r="O32" s="28" t="str">
        <f aca="false">IFERROR(($K32-$I32)/$K32,"")</f>
        <v/>
      </c>
      <c r="P32" s="29"/>
      <c r="Q32" s="29"/>
      <c r="R32" s="13" t="str">
        <f aca="false">IF(OR($I32="",$P32=""),"",$I32*$P32)</f>
        <v/>
      </c>
      <c r="S32" s="30" t="str">
        <f aca="false">IF($P32="","",IF($P32=0,"Rupture",IF($P32&lt;=$Q32,"À commander","OK")))</f>
        <v/>
      </c>
      <c r="T32" s="25"/>
    </row>
    <row r="33" customFormat="false" ht="15" hidden="false" customHeight="false" outlineLevel="0" collapsed="false">
      <c r="B33" s="24"/>
      <c r="C33" s="24"/>
      <c r="D33" s="24"/>
      <c r="E33" s="24"/>
      <c r="F33" s="24"/>
      <c r="G33" s="24"/>
      <c r="H33" s="25"/>
      <c r="I33" s="26"/>
      <c r="J33" s="27"/>
      <c r="K33" s="26"/>
      <c r="L33" s="13" t="str">
        <f aca="false">IF(OR($K33="",$J33=""),"",$K33*(1+$J33))</f>
        <v/>
      </c>
      <c r="M33" s="13" t="str">
        <f aca="false">IF(OR($K33="",$I33=""),"",$K33-$I33)</f>
        <v/>
      </c>
      <c r="N33" s="28" t="str">
        <f aca="false">IFERROR(($K33-$I33)/$I33,"")</f>
        <v/>
      </c>
      <c r="O33" s="28" t="str">
        <f aca="false">IFERROR(($K33-$I33)/$K33,"")</f>
        <v/>
      </c>
      <c r="P33" s="29"/>
      <c r="Q33" s="29"/>
      <c r="R33" s="13" t="str">
        <f aca="false">IF(OR($I33="",$P33=""),"",$I33*$P33)</f>
        <v/>
      </c>
      <c r="S33" s="30" t="str">
        <f aca="false">IF($P33="","",IF($P33=0,"Rupture",IF($P33&lt;=$Q33,"À commander","OK")))</f>
        <v/>
      </c>
      <c r="T33" s="25"/>
    </row>
    <row r="34" customFormat="false" ht="15" hidden="false" customHeight="false" outlineLevel="0" collapsed="false">
      <c r="B34" s="24"/>
      <c r="C34" s="24"/>
      <c r="D34" s="24"/>
      <c r="E34" s="24"/>
      <c r="F34" s="24"/>
      <c r="G34" s="24"/>
      <c r="H34" s="25"/>
      <c r="I34" s="26"/>
      <c r="J34" s="27"/>
      <c r="K34" s="26"/>
      <c r="L34" s="13" t="str">
        <f aca="false">IF(OR($K34="",$J34=""),"",$K34*(1+$J34))</f>
        <v/>
      </c>
      <c r="M34" s="13" t="str">
        <f aca="false">IF(OR($K34="",$I34=""),"",$K34-$I34)</f>
        <v/>
      </c>
      <c r="N34" s="28" t="str">
        <f aca="false">IFERROR(($K34-$I34)/$I34,"")</f>
        <v/>
      </c>
      <c r="O34" s="28" t="str">
        <f aca="false">IFERROR(($K34-$I34)/$K34,"")</f>
        <v/>
      </c>
      <c r="P34" s="29"/>
      <c r="Q34" s="29"/>
      <c r="R34" s="13" t="str">
        <f aca="false">IF(OR($I34="",$P34=""),"",$I34*$P34)</f>
        <v/>
      </c>
      <c r="S34" s="30" t="str">
        <f aca="false">IF($P34="","",IF($P34=0,"Rupture",IF($P34&lt;=$Q34,"À commander","OK")))</f>
        <v/>
      </c>
      <c r="T34" s="25"/>
    </row>
    <row r="35" customFormat="false" ht="15" hidden="false" customHeight="false" outlineLevel="0" collapsed="false">
      <c r="B35" s="24"/>
      <c r="C35" s="24"/>
      <c r="D35" s="24"/>
      <c r="E35" s="24"/>
      <c r="F35" s="24"/>
      <c r="G35" s="24"/>
      <c r="H35" s="25"/>
      <c r="I35" s="26"/>
      <c r="J35" s="27"/>
      <c r="K35" s="26"/>
      <c r="L35" s="13" t="str">
        <f aca="false">IF(OR($K35="",$J35=""),"",$K35*(1+$J35))</f>
        <v/>
      </c>
      <c r="M35" s="13" t="str">
        <f aca="false">IF(OR($K35="",$I35=""),"",$K35-$I35)</f>
        <v/>
      </c>
      <c r="N35" s="28" t="str">
        <f aca="false">IFERROR(($K35-$I35)/$I35,"")</f>
        <v/>
      </c>
      <c r="O35" s="28" t="str">
        <f aca="false">IFERROR(($K35-$I35)/$K35,"")</f>
        <v/>
      </c>
      <c r="P35" s="29"/>
      <c r="Q35" s="29"/>
      <c r="R35" s="13" t="str">
        <f aca="false">IF(OR($I35="",$P35=""),"",$I35*$P35)</f>
        <v/>
      </c>
      <c r="S35" s="30" t="str">
        <f aca="false">IF($P35="","",IF($P35=0,"Rupture",IF($P35&lt;=$Q35,"À commander","OK")))</f>
        <v/>
      </c>
      <c r="T35" s="25"/>
    </row>
    <row r="36" customFormat="false" ht="15" hidden="false" customHeight="false" outlineLevel="0" collapsed="false">
      <c r="B36" s="24"/>
      <c r="C36" s="24"/>
      <c r="D36" s="24"/>
      <c r="E36" s="24"/>
      <c r="F36" s="24"/>
      <c r="G36" s="24"/>
      <c r="H36" s="25"/>
      <c r="I36" s="26"/>
      <c r="J36" s="27"/>
      <c r="K36" s="26"/>
      <c r="L36" s="13" t="str">
        <f aca="false">IF(OR($K36="",$J36=""),"",$K36*(1+$J36))</f>
        <v/>
      </c>
      <c r="M36" s="13" t="str">
        <f aca="false">IF(OR($K36="",$I36=""),"",$K36-$I36)</f>
        <v/>
      </c>
      <c r="N36" s="28" t="str">
        <f aca="false">IFERROR(($K36-$I36)/$I36,"")</f>
        <v/>
      </c>
      <c r="O36" s="28" t="str">
        <f aca="false">IFERROR(($K36-$I36)/$K36,"")</f>
        <v/>
      </c>
      <c r="P36" s="29"/>
      <c r="Q36" s="29"/>
      <c r="R36" s="13" t="str">
        <f aca="false">IF(OR($I36="",$P36=""),"",$I36*$P36)</f>
        <v/>
      </c>
      <c r="S36" s="30" t="str">
        <f aca="false">IF($P36="","",IF($P36=0,"Rupture",IF($P36&lt;=$Q36,"À commander","OK")))</f>
        <v/>
      </c>
      <c r="T36" s="25"/>
    </row>
    <row r="37" customFormat="false" ht="15" hidden="false" customHeight="false" outlineLevel="0" collapsed="false">
      <c r="B37" s="24"/>
      <c r="C37" s="24"/>
      <c r="D37" s="24"/>
      <c r="E37" s="24"/>
      <c r="F37" s="24"/>
      <c r="G37" s="24"/>
      <c r="H37" s="25"/>
      <c r="I37" s="26"/>
      <c r="J37" s="27"/>
      <c r="K37" s="26"/>
      <c r="L37" s="13" t="str">
        <f aca="false">IF(OR($K37="",$J37=""),"",$K37*(1+$J37))</f>
        <v/>
      </c>
      <c r="M37" s="13" t="str">
        <f aca="false">IF(OR($K37="",$I37=""),"",$K37-$I37)</f>
        <v/>
      </c>
      <c r="N37" s="28" t="str">
        <f aca="false">IFERROR(($K37-$I37)/$I37,"")</f>
        <v/>
      </c>
      <c r="O37" s="28" t="str">
        <f aca="false">IFERROR(($K37-$I37)/$K37,"")</f>
        <v/>
      </c>
      <c r="P37" s="29"/>
      <c r="Q37" s="29"/>
      <c r="R37" s="13" t="str">
        <f aca="false">IF(OR($I37="",$P37=""),"",$I37*$P37)</f>
        <v/>
      </c>
      <c r="S37" s="30" t="str">
        <f aca="false">IF($P37="","",IF($P37=0,"Rupture",IF($P37&lt;=$Q37,"À commander","OK")))</f>
        <v/>
      </c>
      <c r="T37" s="25"/>
    </row>
    <row r="38" customFormat="false" ht="15" hidden="false" customHeight="false" outlineLevel="0" collapsed="false">
      <c r="B38" s="31" t="s">
        <v>106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2" t="n">
        <f aca="false">SUM(R6:R37)</f>
        <v>5483</v>
      </c>
      <c r="S38" s="33"/>
      <c r="T38" s="33"/>
    </row>
  </sheetData>
  <mergeCells count="4">
    <mergeCell ref="B1:H1"/>
    <mergeCell ref="I1:T1"/>
    <mergeCell ref="B38:Q38"/>
    <mergeCell ref="S38:T38"/>
  </mergeCells>
  <conditionalFormatting sqref="S6:S37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"À commander"</formula>
    </cfRule>
    <cfRule type="cellIs" priority="4" operator="equal" aboveAverage="0" equalAverage="0" bottom="0" percent="0" rank="0" text="" dxfId="2">
      <formula>"Rupture"</formula>
    </cfRule>
  </conditionalFormatting>
  <conditionalFormatting sqref="M6:M37">
    <cfRule type="cellIs" priority="5" operator="lessThan" aboveAverage="0" equalAverage="0" bottom="0" percent="0" rank="0" text="" dxfId="2">
      <formula>0</formula>
    </cfRule>
  </conditionalFormatting>
  <dataValidations count="5">
    <dataValidation allowBlank="true" error="Choisissez une valeur dans la liste." errorStyle="stop" errorTitle="Valeur non valide" operator="between" prompt="Sélectionnez la catégorie" promptTitle="Catégorie" showDropDown="false" showErrorMessage="true" showInputMessage="true" sqref="E6:E37" type="list">
      <formula1>Paramètres!$B$5:$B$12</formula1>
      <formula2>0</formula2>
    </dataValidation>
    <dataValidation allowBlank="true" error="Choisissez une valeur dans la liste." errorStyle="stop" errorTitle="Valeur non valide" operator="between" prompt="Sélectionnez le fournisseur" promptTitle="Fournisseur" showDropDown="false" showErrorMessage="true" showInputMessage="true" sqref="F6:F37" type="list">
      <formula1>Paramètres!$D$5:$D$12</formula1>
      <formula2>0</formula2>
    </dataValidation>
    <dataValidation allowBlank="true" error="Choisissez une valeur dans la liste." errorStyle="stop" errorTitle="Valeur non valide" operator="between" prompt="Sélectionnez l'unité" promptTitle="Unité" showDropDown="false" showErrorMessage="true" showInputMessage="true" sqref="H6:H37" type="list">
      <formula1>Paramètres!$F$5:$F$12</formula1>
      <formula2>0</formula2>
    </dataValidation>
    <dataValidation allowBlank="true" error="Choisissez une valeur dans la liste." errorStyle="stop" errorTitle="Valeur non valide" operator="between" prompt="Sélectionnez le taux de TVA" promptTitle="Taux de TVA" showDropDown="false" showErrorMessage="true" showInputMessage="true" sqref="J6:J37" type="list">
      <formula1>Paramètres!$H$5:$H$8</formula1>
      <formula2>0</formula2>
    </dataValidation>
    <dataValidation allowBlank="true" error="Choisissez une valeur dans la liste." errorStyle="stop" errorTitle="Valeur non valide" operator="between" prompt="Sélectionnez le statut" promptTitle="Statut" showDropDown="false" showErrorMessage="true" showInputMessage="true" sqref="T6:T37" type="list">
      <formula1>Paramètres!$J$5:$J$8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8" min="6" style="0" width="13"/>
  </cols>
  <sheetData>
    <row r="1" customFormat="false" ht="30" hidden="false" customHeight="true" outlineLevel="0" collapsed="false">
      <c r="B1" s="34" t="s">
        <v>107</v>
      </c>
      <c r="C1" s="34"/>
      <c r="D1" s="34"/>
      <c r="E1" s="34"/>
      <c r="F1" s="34"/>
      <c r="G1" s="34"/>
      <c r="H1" s="34"/>
    </row>
    <row r="2" customFormat="false" ht="15" hidden="false" customHeight="false" outlineLevel="0" collapsed="false">
      <c r="B2" s="35" t="s">
        <v>108</v>
      </c>
      <c r="C2" s="35"/>
      <c r="D2" s="35"/>
      <c r="E2" s="35"/>
      <c r="F2" s="35"/>
      <c r="G2" s="35"/>
      <c r="H2" s="35"/>
    </row>
    <row r="3" customFormat="false" ht="6" hidden="false" customHeight="true" outlineLevel="0" collapsed="false"/>
    <row r="4" customFormat="false" ht="15" hidden="false" customHeight="false" outlineLevel="0" collapsed="false">
      <c r="B4" s="36" t="s">
        <v>109</v>
      </c>
      <c r="C4" s="36"/>
      <c r="E4" s="37" t="s">
        <v>27</v>
      </c>
      <c r="F4" s="37"/>
      <c r="G4" s="36" t="s">
        <v>110</v>
      </c>
      <c r="H4" s="36"/>
    </row>
    <row r="5" customFormat="false" ht="19.5" hidden="false" customHeight="true" outlineLevel="0" collapsed="false">
      <c r="B5" s="38" t="n">
        <f aca="false">COUNTIF(Catalogue!$T$6:$T$37,"Actif")+COUNTIF(Catalogue!$T$6:$T$37,"Nouveau")</f>
        <v>12</v>
      </c>
      <c r="C5" s="38"/>
      <c r="E5" s="39" t="n">
        <f aca="false">SUM(Catalogue!$R$6:$R$37)</f>
        <v>5483</v>
      </c>
      <c r="F5" s="39"/>
      <c r="G5" s="40" t="n">
        <f aca="false">IFERROR(AVERAGE(Catalogue!$O$6:$O$37),0)</f>
        <v>0.514072184637079</v>
      </c>
      <c r="H5" s="40"/>
    </row>
    <row r="6" customFormat="false" ht="15" hidden="false" customHeight="false" outlineLevel="0" collapsed="false">
      <c r="B6" s="38"/>
      <c r="C6" s="38"/>
      <c r="E6" s="39"/>
      <c r="F6" s="39"/>
      <c r="G6" s="40"/>
      <c r="H6" s="40"/>
    </row>
    <row r="7" customFormat="false" ht="15" hidden="false" customHeight="false" outlineLevel="0" collapsed="false">
      <c r="B7" s="36" t="s">
        <v>111</v>
      </c>
      <c r="C7" s="36"/>
      <c r="E7" s="36" t="s">
        <v>112</v>
      </c>
      <c r="F7" s="36"/>
      <c r="G7" s="36" t="s">
        <v>113</v>
      </c>
      <c r="H7" s="36"/>
    </row>
    <row r="8" customFormat="false" ht="19.5" hidden="false" customHeight="true" outlineLevel="0" collapsed="false">
      <c r="B8" s="38" t="n">
        <f aca="false">COUNTIF(Catalogue!$S$6:$S$37,"À commander")</f>
        <v>1</v>
      </c>
      <c r="C8" s="38"/>
      <c r="E8" s="38" t="n">
        <f aca="false">COUNTIF(Catalogue!$S$6:$S$37,"Rupture")</f>
        <v>1</v>
      </c>
      <c r="F8" s="38"/>
      <c r="G8" s="41" t="n">
        <f aca="false">IFERROR(AVERAGE(Catalogue!$K$6:$K$37),0)</f>
        <v>50.6708333333333</v>
      </c>
      <c r="H8" s="41"/>
    </row>
    <row r="9" customFormat="false" ht="15" hidden="false" customHeight="false" outlineLevel="0" collapsed="false">
      <c r="B9" s="38"/>
      <c r="C9" s="38"/>
      <c r="E9" s="38"/>
      <c r="F9" s="38"/>
      <c r="G9" s="41"/>
      <c r="H9" s="41"/>
    </row>
    <row r="11" customFormat="false" ht="15" hidden="false" customHeight="false" outlineLevel="0" collapsed="false">
      <c r="B11" s="9" t="s">
        <v>114</v>
      </c>
      <c r="C11" s="9"/>
      <c r="E11" s="9" t="s">
        <v>115</v>
      </c>
      <c r="F11" s="9"/>
    </row>
    <row r="12" customFormat="false" ht="15" hidden="false" customHeight="false" outlineLevel="0" collapsed="false">
      <c r="B12" s="42" t="s">
        <v>11</v>
      </c>
      <c r="C12" s="43" t="s">
        <v>116</v>
      </c>
      <c r="E12" s="42" t="s">
        <v>11</v>
      </c>
      <c r="F12" s="43" t="s">
        <v>117</v>
      </c>
    </row>
    <row r="13" customFormat="false" ht="15" hidden="false" customHeight="false" outlineLevel="0" collapsed="false">
      <c r="B13" s="10" t="str">
        <f aca="false">Paramètres!$B$5</f>
        <v>Papeterie</v>
      </c>
      <c r="C13" s="15" t="n">
        <f aca="false">SUMIF(Catalogue!$E$6:$E$37,$B13,Catalogue!$R$6:$R$37)</f>
        <v>654</v>
      </c>
      <c r="E13" s="10" t="str">
        <f aca="false">Paramètres!$B$5</f>
        <v>Papeterie</v>
      </c>
      <c r="F13" s="44" t="n">
        <f aca="false">COUNTIF(Catalogue!$E$6:$E$37,$E13)</f>
        <v>2</v>
      </c>
    </row>
    <row r="14" customFormat="false" ht="15" hidden="false" customHeight="false" outlineLevel="0" collapsed="false">
      <c r="B14" s="10" t="str">
        <f aca="false">Paramètres!$B$6</f>
        <v>Informatique</v>
      </c>
      <c r="C14" s="15" t="n">
        <f aca="false">SUMIF(Catalogue!$E$6:$E$37,$B14,Catalogue!$R$6:$R$37)</f>
        <v>767.5</v>
      </c>
      <c r="E14" s="10" t="str">
        <f aca="false">Paramètres!$B$6</f>
        <v>Informatique</v>
      </c>
      <c r="F14" s="44" t="n">
        <f aca="false">COUNTIF(Catalogue!$E$6:$E$37,$E14)</f>
        <v>3</v>
      </c>
    </row>
    <row r="15" customFormat="false" ht="15" hidden="false" customHeight="false" outlineLevel="0" collapsed="false">
      <c r="B15" s="10" t="str">
        <f aca="false">Paramètres!$B$7</f>
        <v>Mobilier</v>
      </c>
      <c r="C15" s="15" t="n">
        <f aca="false">SUMIF(Catalogue!$E$6:$E$37,$B15,Catalogue!$R$6:$R$37)</f>
        <v>1656</v>
      </c>
      <c r="E15" s="10" t="str">
        <f aca="false">Paramètres!$B$7</f>
        <v>Mobilier</v>
      </c>
      <c r="F15" s="44" t="n">
        <f aca="false">COUNTIF(Catalogue!$E$6:$E$37,$E15)</f>
        <v>2</v>
      </c>
    </row>
    <row r="16" customFormat="false" ht="15" hidden="false" customHeight="false" outlineLevel="0" collapsed="false">
      <c r="B16" s="10" t="str">
        <f aca="false">Paramètres!$B$8</f>
        <v>Consommable</v>
      </c>
      <c r="C16" s="15" t="n">
        <f aca="false">SUMIF(Catalogue!$E$6:$E$37,$B16,Catalogue!$R$6:$R$37)</f>
        <v>1437.5</v>
      </c>
      <c r="E16" s="10" t="str">
        <f aca="false">Paramètres!$B$8</f>
        <v>Consommable</v>
      </c>
      <c r="F16" s="44" t="n">
        <f aca="false">COUNTIF(Catalogue!$E$6:$E$37,$E16)</f>
        <v>3</v>
      </c>
    </row>
    <row r="17" customFormat="false" ht="15" hidden="false" customHeight="false" outlineLevel="0" collapsed="false">
      <c r="B17" s="10" t="str">
        <f aca="false">Paramètres!$B$9</f>
        <v>Accessoire</v>
      </c>
      <c r="C17" s="15" t="n">
        <f aca="false">SUMIF(Catalogue!$E$6:$E$37,$B17,Catalogue!$R$6:$R$37)</f>
        <v>968</v>
      </c>
      <c r="E17" s="10" t="str">
        <f aca="false">Paramètres!$B$9</f>
        <v>Accessoire</v>
      </c>
      <c r="F17" s="44" t="n">
        <f aca="false">COUNTIF(Catalogue!$E$6:$E$37,$E17)</f>
        <v>2</v>
      </c>
    </row>
    <row r="18" customFormat="false" ht="15" hidden="false" customHeight="false" outlineLevel="0" collapsed="false">
      <c r="B18" s="10" t="str">
        <f aca="false">Paramètres!$B$10</f>
        <v>Divers</v>
      </c>
      <c r="C18" s="15" t="n">
        <f aca="false">SUMIF(Catalogue!$E$6:$E$37,$B18,Catalogue!$R$6:$R$37)</f>
        <v>0</v>
      </c>
      <c r="E18" s="10" t="str">
        <f aca="false">Paramètres!$B$10</f>
        <v>Divers</v>
      </c>
      <c r="F18" s="44" t="n">
        <f aca="false">COUNTIF(Catalogue!$E$6:$E$37,$E18)</f>
        <v>0</v>
      </c>
    </row>
    <row r="19" customFormat="false" ht="15" hidden="false" customHeight="false" outlineLevel="0" collapsed="false">
      <c r="B19" s="45" t="s">
        <v>118</v>
      </c>
      <c r="C19" s="46" t="n">
        <f aca="false">SUM(C13:C18)</f>
        <v>5483</v>
      </c>
      <c r="E19" s="45" t="s">
        <v>118</v>
      </c>
      <c r="F19" s="47" t="n">
        <f aca="false">SUM(F13:F18)</f>
        <v>12</v>
      </c>
    </row>
  </sheetData>
  <mergeCells count="16">
    <mergeCell ref="B1:H1"/>
    <mergeCell ref="B2:H2"/>
    <mergeCell ref="B4:C4"/>
    <mergeCell ref="E4:F4"/>
    <mergeCell ref="G4:H4"/>
    <mergeCell ref="B5:C6"/>
    <mergeCell ref="E5:F6"/>
    <mergeCell ref="G5:H6"/>
    <mergeCell ref="B7:C7"/>
    <mergeCell ref="E7:F7"/>
    <mergeCell ref="G7:H7"/>
    <mergeCell ref="B8:C9"/>
    <mergeCell ref="E8:F9"/>
    <mergeCell ref="G8:H9"/>
    <mergeCell ref="B11:C11"/>
    <mergeCell ref="E11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9"/>
    <col collapsed="false" customWidth="true" hidden="false" outlineLevel="0" max="9" min="9" style="0" width="3"/>
    <col collapsed="false" customWidth="true" hidden="false" outlineLevel="0" max="10" min="10" style="0" width="11"/>
  </cols>
  <sheetData>
    <row r="1" customFormat="false" ht="25.5" hidden="false" customHeight="true" outlineLevel="0" collapsed="false">
      <c r="B1" s="20" t="s">
        <v>119</v>
      </c>
      <c r="C1" s="20"/>
      <c r="D1" s="20"/>
      <c r="E1" s="20"/>
      <c r="F1" s="20"/>
      <c r="G1" s="20"/>
      <c r="H1" s="20"/>
      <c r="I1" s="20"/>
      <c r="J1" s="20"/>
    </row>
    <row r="2" customFormat="false" ht="15" hidden="false" customHeight="false" outlineLevel="0" collapsed="false">
      <c r="B2" s="48" t="s">
        <v>120</v>
      </c>
      <c r="C2" s="48"/>
      <c r="D2" s="48"/>
      <c r="E2" s="48"/>
      <c r="F2" s="48"/>
      <c r="G2" s="48"/>
      <c r="H2" s="48"/>
      <c r="I2" s="48"/>
      <c r="J2" s="48"/>
    </row>
    <row r="4" customFormat="false" ht="15" hidden="false" customHeight="false" outlineLevel="0" collapsed="false">
      <c r="B4" s="49" t="s">
        <v>121</v>
      </c>
      <c r="D4" s="49" t="s">
        <v>122</v>
      </c>
      <c r="F4" s="49" t="s">
        <v>123</v>
      </c>
      <c r="H4" s="49" t="s">
        <v>124</v>
      </c>
      <c r="J4" s="49" t="s">
        <v>125</v>
      </c>
    </row>
    <row r="5" customFormat="false" ht="15" hidden="false" customHeight="false" outlineLevel="0" collapsed="false">
      <c r="B5" s="10" t="s">
        <v>47</v>
      </c>
      <c r="D5" s="10" t="s">
        <v>48</v>
      </c>
      <c r="F5" s="10" t="s">
        <v>50</v>
      </c>
      <c r="H5" s="28" t="n">
        <v>0.2</v>
      </c>
      <c r="J5" s="10" t="s">
        <v>51</v>
      </c>
    </row>
    <row r="6" customFormat="false" ht="15" hidden="false" customHeight="false" outlineLevel="0" collapsed="false">
      <c r="B6" s="10" t="s">
        <v>59</v>
      </c>
      <c r="D6" s="10" t="s">
        <v>55</v>
      </c>
      <c r="F6" s="10" t="s">
        <v>126</v>
      </c>
      <c r="H6" s="28" t="n">
        <v>0.1</v>
      </c>
      <c r="J6" s="10" t="s">
        <v>78</v>
      </c>
    </row>
    <row r="7" customFormat="false" ht="15" hidden="false" customHeight="false" outlineLevel="0" collapsed="false">
      <c r="B7" s="10" t="s">
        <v>72</v>
      </c>
      <c r="D7" s="10" t="s">
        <v>60</v>
      </c>
      <c r="F7" s="10" t="s">
        <v>84</v>
      </c>
      <c r="H7" s="28" t="n">
        <v>0.055</v>
      </c>
      <c r="J7" s="10" t="s">
        <v>127</v>
      </c>
    </row>
    <row r="8" customFormat="false" ht="15" hidden="false" customHeight="false" outlineLevel="0" collapsed="false">
      <c r="B8" s="10" t="s">
        <v>82</v>
      </c>
      <c r="D8" s="10" t="s">
        <v>73</v>
      </c>
      <c r="F8" s="10" t="s">
        <v>95</v>
      </c>
      <c r="H8" s="28" t="n">
        <v>0.021</v>
      </c>
    </row>
    <row r="9" customFormat="false" ht="15" hidden="false" customHeight="false" outlineLevel="0" collapsed="false">
      <c r="B9" s="10" t="s">
        <v>99</v>
      </c>
      <c r="D9" s="10" t="s">
        <v>88</v>
      </c>
      <c r="F9" s="10" t="s">
        <v>128</v>
      </c>
    </row>
    <row r="10" customFormat="false" ht="15" hidden="false" customHeight="false" outlineLevel="0" collapsed="false">
      <c r="B10" s="10" t="s">
        <v>129</v>
      </c>
      <c r="D10" s="10" t="s">
        <v>93</v>
      </c>
      <c r="F10" s="10" t="s">
        <v>130</v>
      </c>
    </row>
    <row r="11" customFormat="false" ht="15" hidden="false" customHeight="false" outlineLevel="0" collapsed="false">
      <c r="D11" s="10" t="s">
        <v>100</v>
      </c>
    </row>
  </sheetData>
  <mergeCells count="2">
    <mergeCell ref="B1:J1"/>
    <mergeCell ref="B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12"/>
  </cols>
  <sheetData>
    <row r="1" customFormat="false" ht="30" hidden="false" customHeight="true" outlineLevel="0" collapsed="false">
      <c r="B1" s="50" t="s">
        <v>131</v>
      </c>
      <c r="C1" s="50"/>
    </row>
    <row r="2" customFormat="false" ht="18" hidden="false" customHeight="true" outlineLevel="0" collapsed="false">
      <c r="B2" s="51" t="s">
        <v>132</v>
      </c>
      <c r="C2" s="51"/>
    </row>
    <row r="3" customFormat="false" ht="6" hidden="false" customHeight="true" outlineLevel="0" collapsed="false"/>
    <row r="4" customFormat="false" ht="19.5" hidden="false" customHeight="true" outlineLevel="0" collapsed="false">
      <c r="B4" s="52" t="s">
        <v>133</v>
      </c>
      <c r="C4" s="52"/>
    </row>
    <row r="5" customFormat="false" ht="45" hidden="false" customHeight="true" outlineLevel="0" collapsed="false">
      <c r="B5" s="53" t="s">
        <v>134</v>
      </c>
      <c r="C5" s="53"/>
    </row>
    <row r="6" customFormat="false" ht="19.5" hidden="false" customHeight="true" outlineLevel="0" collapsed="false">
      <c r="B6" s="52" t="s">
        <v>135</v>
      </c>
      <c r="C6" s="52"/>
    </row>
    <row r="7" customFormat="false" ht="30" hidden="false" customHeight="true" outlineLevel="0" collapsed="false">
      <c r="B7" s="53" t="s">
        <v>136</v>
      </c>
      <c r="C7" s="53"/>
    </row>
    <row r="8" customFormat="false" ht="15.75" hidden="false" customHeight="true" outlineLevel="0" collapsed="false">
      <c r="B8" s="53" t="s">
        <v>137</v>
      </c>
      <c r="C8" s="53"/>
    </row>
    <row r="9" customFormat="false" ht="15.75" hidden="false" customHeight="true" outlineLevel="0" collapsed="false">
      <c r="B9" s="53" t="s">
        <v>138</v>
      </c>
      <c r="C9" s="53"/>
    </row>
    <row r="10" customFormat="false" ht="15.75" hidden="false" customHeight="true" outlineLevel="0" collapsed="false">
      <c r="B10" s="53" t="s">
        <v>139</v>
      </c>
      <c r="C10" s="53"/>
    </row>
    <row r="11" customFormat="false" ht="15.75" hidden="false" customHeight="true" outlineLevel="0" collapsed="false">
      <c r="B11" s="53" t="s">
        <v>140</v>
      </c>
      <c r="C11" s="53"/>
    </row>
    <row r="12" customFormat="false" ht="19.5" hidden="false" customHeight="true" outlineLevel="0" collapsed="false">
      <c r="B12" s="52" t="s">
        <v>141</v>
      </c>
      <c r="C12" s="52"/>
    </row>
    <row r="13" customFormat="false" ht="15.75" hidden="false" customHeight="true" outlineLevel="0" collapsed="false">
      <c r="B13" s="53" t="s">
        <v>142</v>
      </c>
      <c r="C13" s="53"/>
    </row>
    <row r="14" customFormat="false" ht="30" hidden="false" customHeight="true" outlineLevel="0" collapsed="false">
      <c r="B14" s="53" t="s">
        <v>143</v>
      </c>
      <c r="C14" s="53"/>
    </row>
    <row r="15" customFormat="false" ht="30" hidden="false" customHeight="true" outlineLevel="0" collapsed="false">
      <c r="B15" s="53" t="s">
        <v>144</v>
      </c>
      <c r="C15" s="53"/>
    </row>
    <row r="16" customFormat="false" ht="30" hidden="false" customHeight="true" outlineLevel="0" collapsed="false">
      <c r="B16" s="53" t="s">
        <v>145</v>
      </c>
      <c r="C16" s="53"/>
    </row>
    <row r="17" customFormat="false" ht="19.5" hidden="false" customHeight="true" outlineLevel="0" collapsed="false">
      <c r="B17" s="52" t="s">
        <v>146</v>
      </c>
      <c r="C17" s="52"/>
    </row>
    <row r="18" customFormat="false" ht="15.75" hidden="false" customHeight="true" outlineLevel="0" collapsed="false">
      <c r="B18" s="53" t="s">
        <v>147</v>
      </c>
      <c r="C18" s="53"/>
    </row>
    <row r="19" customFormat="false" ht="15.75" hidden="false" customHeight="true" outlineLevel="0" collapsed="false">
      <c r="B19" s="53" t="s">
        <v>148</v>
      </c>
      <c r="C19" s="53"/>
    </row>
    <row r="20" customFormat="false" ht="30" hidden="false" customHeight="true" outlineLevel="0" collapsed="false">
      <c r="B20" s="53" t="s">
        <v>149</v>
      </c>
      <c r="C20" s="53"/>
    </row>
    <row r="21" customFormat="false" ht="15.75" hidden="false" customHeight="true" outlineLevel="0" collapsed="false">
      <c r="B21" s="53" t="s">
        <v>150</v>
      </c>
      <c r="C21" s="53"/>
    </row>
    <row r="22" customFormat="false" ht="19.5" hidden="false" customHeight="true" outlineLevel="0" collapsed="false">
      <c r="B22" s="52" t="s">
        <v>151</v>
      </c>
      <c r="C22" s="52"/>
    </row>
    <row r="23" customFormat="false" ht="30" hidden="false" customHeight="true" outlineLevel="0" collapsed="false">
      <c r="B23" s="53" t="s">
        <v>152</v>
      </c>
      <c r="C23" s="53"/>
    </row>
  </sheetData>
  <mergeCells count="22">
    <mergeCell ref="B1:C1"/>
    <mergeCell ref="B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2026-09-26T05:52:27Z</dcterms:created>
  <dc:creator>openpyxl</dc:creator>
  <dc:description/>
  <dc:language>en-US</dc:language>
  <cp:lastModifiedBy/>
  <dcterms:modified xsi:type="dcterms:W3CDTF">2026-09-26T07:52:29Z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