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ueil" sheetId="1" state="visible" r:id="rId3"/>
    <sheet name="Diagramme Ishikawa" sheetId="2" state="visible" r:id="rId4"/>
    <sheet name="Analyse des causes" sheetId="3" state="visible" r:id="rId5"/>
    <sheet name="Plan d'action" sheetId="4" state="visible" r:id="rId6"/>
    <sheet name="Synthèse" sheetId="5" state="visible" r:id="rId7"/>
    <sheet name="Paramètres" sheetId="6" state="visible" r:id="rId8"/>
    <sheet name="Mode d'emploi" sheetId="7" state="visible" r:id="rId9"/>
  </sheets>
  <definedNames>
    <definedName function="false" hidden="false" localSheetId="0" name="_xlnm.Print_Area" vbProcedure="false">Accueil!$A$1:$F$26</definedName>
    <definedName function="false" hidden="false" localSheetId="2" name="_xlnm.Print_Titles" vbProcedure="false">'Analyse des causes'!$1:$7</definedName>
    <definedName function="false" hidden="false" localSheetId="1" name="_xlnm.Print_Area" vbProcedure="false">'Diagramme Ishikawa'!$A$1:$AU$32</definedName>
    <definedName function="false" hidden="false" localSheetId="6" name="_xlnm.Print_Area" vbProcedure="false">'Mode d''emploi'!$A$1:$C$22</definedName>
    <definedName function="false" hidden="false" localSheetId="3" name="_xlnm.Print_Titles" vbProcedure="false">'Plan d''action'!$1:$7</definedName>
    <definedName function="false" hidden="false" localSheetId="4" name="_xlnm.Print_Area" vbProcedure="false">Synthèse!$A$1:$M$40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8" authorId="0">
      <text>
        <r>
          <rPr>
            <sz val="10"/>
            <rFont val="Arial"/>
            <family val="2"/>
          </rPr>
          <t xml:space="preserve">Criticité = Gravité × Fréquence × Détection (1 à 125). Se calcule automatiquement.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Le classeur est prévu pour la méthode 6M. Pour rester en 5M, n'utilisez pas la catégorie « Mesure ».</t>
        </r>
      </text>
    </comment>
  </commentList>
</comments>
</file>

<file path=xl/sharedStrings.xml><?xml version="1.0" encoding="utf-8"?>
<sst xmlns="http://schemas.openxmlformats.org/spreadsheetml/2006/main" count="239" uniqueCount="172">
  <si>
    <t xml:space="preserve">DIAGRAMME D'ISHIKAWA</t>
  </si>
  <si>
    <t xml:space="preserve">Analyse des causes racines (méthode 5M / 6M) — modèle de résolution de problème</t>
  </si>
  <si>
    <t xml:space="preserve">Problème analysé</t>
  </si>
  <si>
    <t xml:space="preserve">Indicateurs</t>
  </si>
  <si>
    <t xml:space="preserve">Vue d'ensemble</t>
  </si>
  <si>
    <t xml:space="preserve">Causes analysées</t>
  </si>
  <si>
    <t xml:space="preserve">Causes critiques</t>
  </si>
  <si>
    <t xml:space="preserve">Avancement plan</t>
  </si>
  <si>
    <t xml:space="preserve">Comment utiliser ce classeur</t>
  </si>
  <si>
    <t xml:space="preserve">1 · Diagramme Ishikawa</t>
  </si>
  <si>
    <t xml:space="preserve">Décrivez le problème dans la tête du poisson. Le diagramme se remplit automatiquement.</t>
  </si>
  <si>
    <t xml:space="preserve">2 · Analyse des causes</t>
  </si>
  <si>
    <t xml:space="preserve">Listez les causes par catégorie 5M/6M, la cause racine (5 Pourquoi) et cotez-les.</t>
  </si>
  <si>
    <t xml:space="preserve">3 · Plan d'action</t>
  </si>
  <si>
    <t xml:space="preserve">Traitez les causes critiques : action, pilote, échéance, statut et avancement.</t>
  </si>
  <si>
    <t xml:space="preserve">4 · Synthèse</t>
  </si>
  <si>
    <t xml:space="preserve">Indicateurs, criticité par catégorie et suivi des actions, en un coup d'œil.</t>
  </si>
  <si>
    <t xml:space="preserve">5 · Paramètres</t>
  </si>
  <si>
    <t xml:space="preserve">Adaptez les listes (catégories, pilotes, statuts) à votre organisation.</t>
  </si>
  <si>
    <t xml:space="preserve">6 · Mode d'emploi</t>
  </si>
  <si>
    <t xml:space="preserve">La méthode Ishikawa pas à pas et les bonnes pratiques.</t>
  </si>
  <si>
    <t xml:space="preserve">Cellules crème = à remplir  ·  Vert/formules = calcul automatique  ·  Dates jj/mm/aaaa  ·  Cotation 1–5</t>
  </si>
  <si>
    <t xml:space="preserve">Diagramme d'Ishikawa — Causes &amp; Effet (6M)</t>
  </si>
  <si>
    <t xml:space="preserve">Le diagramme se construit tout seul à partir de la feuille « Analyse des causes ». Décrivez le problème dans la tête du poisson.</t>
  </si>
  <si>
    <t xml:space="preserve">EFFET</t>
  </si>
  <si>
    <t xml:space="preserve">Taux de produits non conformes trop élevé sur la ligne d'assemblage (objectif &lt; 2 %, réel 5,3 %)</t>
  </si>
  <si>
    <t xml:space="preserve">5M / 6M</t>
  </si>
  <si>
    <t xml:space="preserve">Astuce : ajoutez ou modifiez les causes dans la feuille « Analyse des causes » ; chaque branche affiche jusqu'à 5 causes par catégorie, classées dans l'ordre de saisie.</t>
  </si>
  <si>
    <t xml:space="preserve">Analyse des causes</t>
  </si>
  <si>
    <t xml:space="preserve">Listez chaque cause, sa cause racine (5 Pourquoi) et cotez-la. Criticité et priorité se calculent seules ; le diagramme se met à jour automatiquement.</t>
  </si>
  <si>
    <t xml:space="preserve">N°</t>
  </si>
  <si>
    <t xml:space="preserve">Catégorie 5M/6M</t>
  </si>
  <si>
    <t xml:space="preserve">Cause identifiée</t>
  </si>
  <si>
    <t xml:space="preserve">Cause racine (5 Pourquoi)</t>
  </si>
  <si>
    <t xml:space="preserve">Gravité</t>
  </si>
  <si>
    <t xml:space="preserve">Fréq.</t>
  </si>
  <si>
    <t xml:space="preserve">Détect.</t>
  </si>
  <si>
    <t xml:space="preserve">Criticité</t>
  </si>
  <si>
    <t xml:space="preserve">Priorité</t>
  </si>
  <si>
    <t xml:space="preserve">Commentaire</t>
  </si>
  <si>
    <t xml:space="preserve">Rang</t>
  </si>
  <si>
    <t xml:space="preserve">Clé</t>
  </si>
  <si>
    <t xml:space="preserve">Main-d'œuvre</t>
  </si>
  <si>
    <t xml:space="preserve">Personnel insuffisamment formé au poste</t>
  </si>
  <si>
    <t xml:space="preserve">Plan de formation non tenu à jour</t>
  </si>
  <si>
    <t xml:space="preserve">Turnover élevé sur la ligne</t>
  </si>
  <si>
    <t xml:space="preserve">Consignes de contrôle non respectées</t>
  </si>
  <si>
    <t xml:space="preserve">Absence de sensibilisation qualité</t>
  </si>
  <si>
    <t xml:space="preserve">Rotation fréquente des opérateurs</t>
  </si>
  <si>
    <t xml:space="preserve">Manque de polyvalence organisée</t>
  </si>
  <si>
    <t xml:space="preserve">Méthodes</t>
  </si>
  <si>
    <t xml:space="preserve">Mode opératoire standard absent</t>
  </si>
  <si>
    <t xml:space="preserve">Procédure jamais formalisée</t>
  </si>
  <si>
    <t xml:space="preserve">Écart entre équipes</t>
  </si>
  <si>
    <t xml:space="preserve">Procédure de contrôle obsolète</t>
  </si>
  <si>
    <t xml:space="preserve">Revue documentaire non planifiée</t>
  </si>
  <si>
    <t xml:space="preserve">Réglages machine non documentés</t>
  </si>
  <si>
    <t xml:space="preserve">Pas de fiche de paramétrage</t>
  </si>
  <si>
    <t xml:space="preserve">Matière</t>
  </si>
  <si>
    <t xml:space="preserve">Matière première hors tolérance</t>
  </si>
  <si>
    <t xml:space="preserve">Contrôle réception insuffisant</t>
  </si>
  <si>
    <t xml:space="preserve">Lot fournisseur variable</t>
  </si>
  <si>
    <t xml:space="preserve">Fournisseur non qualifié</t>
  </si>
  <si>
    <t xml:space="preserve">Audit fournisseur non réalisé</t>
  </si>
  <si>
    <t xml:space="preserve">Conditions de stockage inadaptées</t>
  </si>
  <si>
    <t xml:space="preserve">Zone de stockage non climatisée</t>
  </si>
  <si>
    <t xml:space="preserve">Matériel</t>
  </si>
  <si>
    <t xml:space="preserve">Machine mal calibrée</t>
  </si>
  <si>
    <t xml:space="preserve">Étalonnage non suivi</t>
  </si>
  <si>
    <t xml:space="preserve">Dérive progressive</t>
  </si>
  <si>
    <t xml:space="preserve">Maintenance préventive non réalisée</t>
  </si>
  <si>
    <t xml:space="preserve">Plan de maintenance non appliqué</t>
  </si>
  <si>
    <t xml:space="preserve">Outillage usé non remplacé</t>
  </si>
  <si>
    <t xml:space="preserve">Suivi de l'usure inexistant</t>
  </si>
  <si>
    <t xml:space="preserve">Milieu</t>
  </si>
  <si>
    <t xml:space="preserve">Température de l'atelier non maîtrisée</t>
  </si>
  <si>
    <t xml:space="preserve">Absence de régulation</t>
  </si>
  <si>
    <t xml:space="preserve">Éclairage insuffisant au poste</t>
  </si>
  <si>
    <t xml:space="preserve">Poste non ergonomique</t>
  </si>
  <si>
    <t xml:space="preserve">Espace de travail encombré</t>
  </si>
  <si>
    <t xml:space="preserve">Rangement 5S non déployé</t>
  </si>
  <si>
    <t xml:space="preserve">Mesure</t>
  </si>
  <si>
    <t xml:space="preserve">Instrument de mesure non étalonné</t>
  </si>
  <si>
    <t xml:space="preserve">Plan d'étalonnage absent</t>
  </si>
  <si>
    <t xml:space="preserve">Mesures non fiables</t>
  </si>
  <si>
    <t xml:space="preserve">Critères de contrôle ambigus</t>
  </si>
  <si>
    <t xml:space="preserve">Spécifications imprécises</t>
  </si>
  <si>
    <t xml:space="preserve">Fréquence de contrôle insuffisante</t>
  </si>
  <si>
    <t xml:space="preserve">Plan de surveillance non défini</t>
  </si>
  <si>
    <t xml:space="preserve">Plan d'action</t>
  </si>
  <si>
    <t xml:space="preserve">Traitez en priorité les causes les plus critiques. Suivez l'avancement et les échéances (campagne 2027).</t>
  </si>
  <si>
    <t xml:space="preserve">Catégorie</t>
  </si>
  <si>
    <t xml:space="preserve">Action corrective / préventive</t>
  </si>
  <si>
    <t xml:space="preserve">Pilote</t>
  </si>
  <si>
    <t xml:space="preserve">Échéance</t>
  </si>
  <si>
    <t xml:space="preserve">Statut</t>
  </si>
  <si>
    <t xml:space="preserve">Avancement</t>
  </si>
  <si>
    <t xml:space="preserve">Rédiger et déployer le mode opératoire standard</t>
  </si>
  <si>
    <t xml:space="preserve">A. Martin</t>
  </si>
  <si>
    <t xml:space="preserve">En cours</t>
  </si>
  <si>
    <t xml:space="preserve">Validé par le service qualité</t>
  </si>
  <si>
    <t xml:space="preserve">Mettre en place un plan d'étalonnage des instruments</t>
  </si>
  <si>
    <t xml:space="preserve">K. Dubois</t>
  </si>
  <si>
    <t xml:space="preserve">Terminé</t>
  </si>
  <si>
    <t xml:space="preserve">Étiquettes d'étalonnage posées</t>
  </si>
  <si>
    <t xml:space="preserve">Rétablir la maintenance préventive planifiée</t>
  </si>
  <si>
    <t xml:space="preserve">L. Petit</t>
  </si>
  <si>
    <t xml:space="preserve">Former les opérateurs et formaliser la polyvalence</t>
  </si>
  <si>
    <t xml:space="preserve">S. Bernard</t>
  </si>
  <si>
    <t xml:space="preserve">À faire</t>
  </si>
  <si>
    <t xml:space="preserve">Plan de formation à bâtir</t>
  </si>
  <si>
    <t xml:space="preserve">Auditer et requalifier les fournisseurs critiques</t>
  </si>
  <si>
    <t xml:space="preserve">N. Moreau</t>
  </si>
  <si>
    <t xml:space="preserve">En retard</t>
  </si>
  <si>
    <t xml:space="preserve">Audit reporté</t>
  </si>
  <si>
    <t xml:space="preserve">Clarifier les critères de contrôle (spécifications)</t>
  </si>
  <si>
    <t xml:space="preserve">Équipe qualité</t>
  </si>
  <si>
    <t xml:space="preserve">Étalonner et fiabiliser le calibrage machine</t>
  </si>
  <si>
    <t xml:space="preserve">Déployer le 5S sur la zone d'assemblage</t>
  </si>
  <si>
    <t xml:space="preserve">Créer les fiches de paramétrage machine</t>
  </si>
  <si>
    <t xml:space="preserve">Renforcer la sensibilisation qualité au poste</t>
  </si>
  <si>
    <t xml:space="preserve">Actions totales</t>
  </si>
  <si>
    <t xml:space="preserve">Actions terminées</t>
  </si>
  <si>
    <t xml:space="preserve">Taux d'avancement global</t>
  </si>
  <si>
    <t xml:space="preserve">Actions en retard</t>
  </si>
  <si>
    <t xml:space="preserve">Synthèse &amp; pilotage</t>
  </si>
  <si>
    <t xml:space="preserve">Vue d'ensemble automatique de l'analyse et du plan d'action.</t>
  </si>
  <si>
    <t xml:space="preserve">Indicateurs clés</t>
  </si>
  <si>
    <t xml:space="preserve">Criticité maximale</t>
  </si>
  <si>
    <t xml:space="preserve">Criticité moyenne</t>
  </si>
  <si>
    <t xml:space="preserve">Actions planifiées</t>
  </si>
  <si>
    <t xml:space="preserve">Avancement global</t>
  </si>
  <si>
    <t xml:space="preserve">Analyse par catégorie 5M / 6M</t>
  </si>
  <si>
    <t xml:space="preserve">Actions par statut</t>
  </si>
  <si>
    <t xml:space="preserve">Nb causes</t>
  </si>
  <si>
    <t xml:space="preserve">Criticité cumulée</t>
  </si>
  <si>
    <t xml:space="preserve">Criticité moy.</t>
  </si>
  <si>
    <t xml:space="preserve">Nb actions</t>
  </si>
  <si>
    <t xml:space="preserve">Annulé</t>
  </si>
  <si>
    <t xml:space="preserve">TOTAL</t>
  </si>
  <si>
    <t xml:space="preserve">Paramètres</t>
  </si>
  <si>
    <t xml:space="preserve">Listes de référence — adaptez-les à votre organisation ; elles alimentent les menus déroulants.</t>
  </si>
  <si>
    <t xml:space="preserve">Catégories 5M / 6M</t>
  </si>
  <si>
    <t xml:space="preserve">Échelle de cotation</t>
  </si>
  <si>
    <t xml:space="preserve">Statut de l'action</t>
  </si>
  <si>
    <t xml:space="preserve">Pilotes</t>
  </si>
  <si>
    <t xml:space="preserve">Cotation 1 à 5 :  Gravité (impact du problème)  ·  Fréquence (occurrence de la cause)  ·  Détection (capacité à repérer la cause).  Criticité = Gravité × Fréquence × Détection (de 1 à 125).</t>
  </si>
  <si>
    <t xml:space="preserve">Mode d'emploi</t>
  </si>
  <si>
    <t xml:space="preserve">La méthode d'Ishikawa pas à pas, et comment tirer parti de ce classeur.</t>
  </si>
  <si>
    <t xml:space="preserve">À quoi sert ce diagramme</t>
  </si>
  <si>
    <t xml:space="preserve">Le diagramme d'Ishikawa (ou diagramme causes-effet, « arêtes de poisson ») sert à identifier de façon structurée toutes les causes possibles d'un problème, afin de remonter aux causes racines et d'agir efficacement.</t>
  </si>
  <si>
    <t xml:space="preserve">Les 6 familles de causes (6M)</t>
  </si>
  <si>
    <t xml:space="preserve">Main-d'œuvre (personnes, compétences), Méthodes (procédures, modes opératoires), Matière (matières premières, composants), Matériel (machines, outillage), Milieu (environnement de travail) et Mesure (contrôle, métrologie). En 5M, on n'utilise pas « Mesure ».</t>
  </si>
  <si>
    <t xml:space="preserve">Étape 1 — Définir le problème</t>
  </si>
  <si>
    <t xml:space="preserve">Formulez l'effet observé de façon précise et mesurable, puis saisissez-le dans la tête du poisson (feuille « Diagramme Ishikawa »).</t>
  </si>
  <si>
    <t xml:space="preserve">Étape 2 — Rechercher les causes</t>
  </si>
  <si>
    <t xml:space="preserve">En groupe (brainstorming), listez les causes dans « Analyse des causes » et classez chacune dans une famille 5M/6M à l'aide du menu déroulant.</t>
  </si>
  <si>
    <t xml:space="preserve">Étape 3 — Trouver la cause racine</t>
  </si>
  <si>
    <t xml:space="preserve">Pour chaque cause, appliquez les « 5 Pourquoi » et notez la cause racine dans la colonne dédiée. C'est elle qu'il faudra traiter.</t>
  </si>
  <si>
    <t xml:space="preserve">Étape 4 — Coter et prioriser</t>
  </si>
  <si>
    <t xml:space="preserve">Notez la Gravité, la Fréquence et la Détection de 1 à 5. La Criticité (G × F × D) et la Priorité se calculent automatiquement : traitez d'abord les causes en priorité « Élevée ».</t>
  </si>
  <si>
    <t xml:space="preserve">Étape 5 — Plan d'action</t>
  </si>
  <si>
    <t xml:space="preserve">Pour les causes prioritaires, définissez une action corrective, un pilote et une échéance dans « Plan d'action », puis suivez le statut et l'avancement.</t>
  </si>
  <si>
    <t xml:space="preserve">Le diagramme se remplit seul</t>
  </si>
  <si>
    <t xml:space="preserve">Chaque branche affiche automatiquement jusqu'à 5 causes de sa catégorie, dans l'ordre de saisie. Vous n'avez rien à recopier : tout part de « Analyse des causes ».</t>
  </si>
  <si>
    <t xml:space="preserve">Code couleur</t>
  </si>
  <si>
    <t xml:space="preserve">Les cellules crème sont des zones de saisie. Les valeurs calculées (N°, criticité, priorité, diagramme) ne doivent pas être modifiées.</t>
  </si>
  <si>
    <t xml:space="preserve">S'intègre à votre démarche qualité</t>
  </si>
  <si>
    <t xml:space="preserve">Cet outil s'inscrit naturellement dans une démarche Lean, PDCA ou 8D (étape D4 : recherche des causes racines) et alimente une AMDEC grâce à la cotation de criticité.</t>
  </si>
  <si>
    <t xml:space="preserve">Formats régionaux</t>
  </si>
  <si>
    <t xml:space="preserve">Modèle prévu pour la France : dates au format jj/mm/aaaa et séparateur décimal virgule. Les formules s'adaptent automatiquement à la langue de votre Excel.</t>
  </si>
  <si>
    <t xml:space="preserve">Modèle générique et réutilisable — toutes les données de l'exemple sont fictives.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</si>
</sst>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\ %"/>
    <numFmt numFmtId="167" formatCode="General"/>
    <numFmt numFmtId="168" formatCode="dd/mm/yyyy"/>
    <numFmt numFmtId="169" formatCode="0.0"/>
  </numFmts>
  <fonts count="4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i val="true"/>
      <sz val="11.5"/>
      <color rgb="FFFFFFFF"/>
      <name val="Calibri"/>
      <family val="0"/>
      <charset val="1"/>
    </font>
    <font>
      <b val="true"/>
      <sz val="12"/>
      <color rgb="FF0F4C5C"/>
      <name val="Calibri"/>
      <family val="0"/>
      <charset val="1"/>
    </font>
    <font>
      <b val="true"/>
      <sz val="11"/>
      <color rgb="FF2B2D33"/>
      <name val="Calibri"/>
      <family val="0"/>
      <charset val="1"/>
    </font>
    <font>
      <b val="true"/>
      <sz val="9.5"/>
      <color rgb="FF5F6672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5"/>
      <color rgb="FF0F4C5C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5"/>
      <color rgb="FF1B7F86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.5"/>
      <color rgb="FF2B2D33"/>
      <name val="Calibri"/>
      <family val="0"/>
      <charset val="1"/>
    </font>
    <font>
      <i val="true"/>
      <sz val="9.5"/>
      <color rgb="FF5F6672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i val="true"/>
      <sz val="10.5"/>
      <color rgb="FFFFFFFF"/>
      <name val="Calibri"/>
      <family val="0"/>
      <charset val="1"/>
    </font>
    <font>
      <sz val="9.5"/>
      <color rgb="FF2B2D33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5F6672"/>
      <name val="Calibri"/>
      <family val="0"/>
      <charset val="1"/>
    </font>
    <font>
      <sz val="9.5"/>
      <color rgb="FF5F6672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0.5"/>
      <color rgb="FF5F6672"/>
      <name val="Calibri"/>
      <family val="0"/>
      <charset val="1"/>
    </font>
    <font>
      <b val="true"/>
      <sz val="10.5"/>
      <color rgb="FF2B2D33"/>
      <name val="Calibri"/>
      <family val="0"/>
      <charset val="1"/>
    </font>
    <font>
      <sz val="9"/>
      <color rgb="FFC9CDD3"/>
      <name val="Calibri"/>
      <family val="0"/>
      <charset val="1"/>
    </font>
    <font>
      <sz val="10"/>
      <name val="Arial"/>
      <family val="2"/>
    </font>
    <font>
      <b val="true"/>
      <sz val="10.5"/>
      <color rgb="FF0F4C5C"/>
      <name val="Calibri"/>
      <family val="0"/>
      <charset val="1"/>
    </font>
    <font>
      <b val="true"/>
      <sz val="13"/>
      <color rgb="FF0F4C5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20"/>
      <color rgb="FF0F4C5C"/>
      <name val="Calibri"/>
      <family val="0"/>
      <charset val="1"/>
    </font>
    <font>
      <b val="true"/>
      <sz val="20"/>
      <color rgb="FFC0392B"/>
      <name val="Calibri"/>
      <family val="0"/>
      <charset val="1"/>
    </font>
    <font>
      <b val="true"/>
      <sz val="20"/>
      <color rgb="FFE08A1E"/>
      <name val="Calibri"/>
      <family val="0"/>
      <charset val="1"/>
    </font>
    <font>
      <b val="true"/>
      <sz val="20"/>
      <color rgb="FF1B7F86"/>
      <name val="Calibri"/>
      <family val="0"/>
      <charset val="1"/>
    </font>
    <font>
      <b val="true"/>
      <sz val="20"/>
      <color rgb="FF2E7D46"/>
      <name val="Calibri"/>
      <family val="0"/>
      <charset val="1"/>
    </font>
    <font>
      <sz val="10"/>
      <color rgb="FF2B2D33"/>
      <name val="Calibri"/>
      <family val="0"/>
      <charset val="1"/>
    </font>
    <font>
      <b val="true"/>
      <sz val="10.5"/>
      <color rgb="FF1B7F86"/>
      <name val="Calibri"/>
      <family val="0"/>
      <charset val="1"/>
    </font>
    <font>
      <b val="true"/>
      <sz val="10.5"/>
      <color rgb="FF3E6DB5"/>
      <name val="Calibri"/>
      <family val="0"/>
      <charset val="1"/>
    </font>
    <font>
      <b val="true"/>
      <sz val="10.5"/>
      <color rgb="FFE08A1E"/>
      <name val="Calibri"/>
      <family val="0"/>
      <charset val="1"/>
    </font>
    <font>
      <b val="true"/>
      <sz val="10.5"/>
      <color rgb="FF7E57A6"/>
      <name val="Calibri"/>
      <family val="0"/>
      <charset val="1"/>
    </font>
    <font>
      <b val="true"/>
      <sz val="10.5"/>
      <color rgb="FF4E9C60"/>
      <name val="Calibri"/>
      <family val="0"/>
      <charset val="1"/>
    </font>
    <font>
      <b val="true"/>
      <sz val="10.5"/>
      <color rgb="FFD9705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0F4C5C"/>
      <name val="Calibri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0F4C5C"/>
        <bgColor rgb="FF2B2D33"/>
      </patternFill>
    </fill>
    <fill>
      <patternFill patternType="solid">
        <fgColor rgb="FF1B7F86"/>
        <bgColor rgb="FF2E7D46"/>
      </patternFill>
    </fill>
    <fill>
      <patternFill patternType="solid">
        <fgColor rgb="FFFBEBD2"/>
        <bgColor rgb="FFFBE7C7"/>
      </patternFill>
    </fill>
    <fill>
      <patternFill patternType="solid">
        <fgColor rgb="FFC0392B"/>
        <bgColor rgb="FFC0504D"/>
      </patternFill>
    </fill>
    <fill>
      <patternFill patternType="solid">
        <fgColor rgb="FFE1EFF0"/>
        <bgColor rgb="FFDCEEEF"/>
      </patternFill>
    </fill>
    <fill>
      <patternFill patternType="solid">
        <fgColor rgb="FFE08A1E"/>
        <bgColor rgb="FFD98A0B"/>
      </patternFill>
    </fill>
    <fill>
      <patternFill patternType="solid">
        <fgColor rgb="FF4E9C60"/>
        <bgColor rgb="FF2E7D46"/>
      </patternFill>
    </fill>
    <fill>
      <patternFill patternType="solid">
        <fgColor rgb="FFDCEEEF"/>
        <bgColor rgb="FFE1EFF0"/>
      </patternFill>
    </fill>
    <fill>
      <patternFill patternType="solid">
        <fgColor rgb="FFE0EFE3"/>
        <bgColor rgb="FFE1EFF0"/>
      </patternFill>
    </fill>
    <fill>
      <patternFill patternType="solid">
        <fgColor rgb="FFE1E9F5"/>
        <bgColor rgb="FFE1EFF0"/>
      </patternFill>
    </fill>
    <fill>
      <patternFill patternType="solid">
        <fgColor rgb="FFECE4F3"/>
        <bgColor rgb="FFE1E9F5"/>
      </patternFill>
    </fill>
    <fill>
      <patternFill patternType="solid">
        <fgColor rgb="FFF7E3DE"/>
        <bgColor rgb="FFFBEBD2"/>
      </patternFill>
    </fill>
    <fill>
      <patternFill patternType="solid">
        <fgColor rgb="FF3E6DB5"/>
        <bgColor rgb="FF4F81BD"/>
      </patternFill>
    </fill>
    <fill>
      <patternFill patternType="solid">
        <fgColor rgb="FF7E57A6"/>
        <bgColor rgb="FF8064A2"/>
      </patternFill>
    </fill>
    <fill>
      <patternFill patternType="solid">
        <fgColor rgb="FFD9705B"/>
        <bgColor rgb="FFC0504D"/>
      </patternFill>
    </fill>
    <fill>
      <patternFill patternType="solid">
        <fgColor rgb="FFFFFDF3"/>
        <bgColor rgb="FFFFFFFF"/>
      </patternFill>
    </fill>
    <fill>
      <patternFill patternType="solid">
        <fgColor rgb="FFFFFFFF"/>
        <bgColor rgb="FFFFFDF3"/>
      </patternFill>
    </fill>
    <fill>
      <patternFill patternType="solid">
        <fgColor rgb="FF2E7D46"/>
        <bgColor rgb="FF1B7F86"/>
      </patternFill>
    </fill>
    <fill>
      <patternFill patternType="solid">
        <fgColor rgb="FFF4F5F7"/>
        <bgColor rgb="FFFFFDF3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>
        <color rgb="FFE08A1E"/>
      </left>
      <right/>
      <top style="thin">
        <color rgb="FFE08A1E"/>
      </top>
      <bottom/>
      <diagonal/>
    </border>
    <border diagonalUp="false" diagonalDown="false">
      <left style="thin">
        <color rgb="FFC9CDD3"/>
      </left>
      <right style="thin">
        <color rgb="FFC9CDD3"/>
      </right>
      <top style="thin">
        <color rgb="FFC9CDD3"/>
      </top>
      <bottom style="thin">
        <color rgb="FFC9CDD3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C9CDD3"/>
      </left>
      <right/>
      <top style="thin">
        <color rgb="FFC9CDD3"/>
      </top>
      <bottom style="thin">
        <color rgb="FFC9CDD3"/>
      </bottom>
      <diagonal/>
    </border>
    <border diagonalUp="false" diagonalDown="false">
      <left style="thin">
        <color rgb="FF1B7F86"/>
      </left>
      <right style="thin">
        <color rgb="FF1B7F86"/>
      </right>
      <top style="thin">
        <color rgb="FF1B7F86"/>
      </top>
      <bottom style="thin">
        <color rgb="FF1B7F86"/>
      </bottom>
      <diagonal/>
    </border>
    <border diagonalUp="false" diagonalDown="false">
      <left style="thin">
        <color rgb="FFE08A1E"/>
      </left>
      <right style="thin">
        <color rgb="FFE08A1E"/>
      </right>
      <top style="thin">
        <color rgb="FFE08A1E"/>
      </top>
      <bottom style="thin">
        <color rgb="FFE08A1E"/>
      </bottom>
      <diagonal/>
    </border>
    <border diagonalUp="false" diagonalDown="false">
      <left style="thin">
        <color rgb="FF4E9C60"/>
      </left>
      <right style="thin">
        <color rgb="FF4E9C60"/>
      </right>
      <top style="thin">
        <color rgb="FF4E9C60"/>
      </top>
      <bottom style="thin">
        <color rgb="FF4E9C60"/>
      </bottom>
      <diagonal/>
    </border>
    <border diagonalUp="false" diagonalDown="true">
      <left/>
      <right/>
      <top/>
      <bottom/>
      <diagonal style="medium">
        <color rgb="FF1B7F86"/>
      </diagonal>
    </border>
    <border diagonalUp="false" diagonalDown="true">
      <left/>
      <right/>
      <top/>
      <bottom/>
      <diagonal style="medium">
        <color rgb="FFE08A1E"/>
      </diagonal>
    </border>
    <border diagonalUp="false" diagonalDown="true">
      <left/>
      <right/>
      <top/>
      <bottom/>
      <diagonal style="medium">
        <color rgb="FF4E9C60"/>
      </diagonal>
    </border>
    <border diagonalUp="false" diagonalDown="false">
      <left style="thin">
        <color rgb="FF0F4C5C"/>
      </left>
      <right style="thin">
        <color rgb="FF0F4C5C"/>
      </right>
      <top style="thin">
        <color rgb="FF0F4C5C"/>
      </top>
      <bottom style="thin">
        <color rgb="FF0F4C5C"/>
      </bottom>
      <diagonal/>
    </border>
    <border diagonalUp="true" diagonalDown="false">
      <left/>
      <right/>
      <top/>
      <bottom/>
      <diagonal style="medium">
        <color rgb="FF3E6DB5"/>
      </diagonal>
    </border>
    <border diagonalUp="true" diagonalDown="false">
      <left/>
      <right/>
      <top/>
      <bottom/>
      <diagonal style="medium">
        <color rgb="FF7E57A6"/>
      </diagonal>
    </border>
    <border diagonalUp="true" diagonalDown="false">
      <left/>
      <right/>
      <top/>
      <bottom/>
      <diagonal style="medium">
        <color rgb="FFD9705B"/>
      </diagonal>
    </border>
    <border diagonalUp="false" diagonalDown="false">
      <left style="thin">
        <color rgb="FF3E6DB5"/>
      </left>
      <right style="thin">
        <color rgb="FF3E6DB5"/>
      </right>
      <top style="thin">
        <color rgb="FF3E6DB5"/>
      </top>
      <bottom style="thin">
        <color rgb="FF3E6DB5"/>
      </bottom>
      <diagonal/>
    </border>
    <border diagonalUp="false" diagonalDown="false">
      <left style="thin">
        <color rgb="FF7E57A6"/>
      </left>
      <right style="thin">
        <color rgb="FF7E57A6"/>
      </right>
      <top style="thin">
        <color rgb="FF7E57A6"/>
      </top>
      <bottom style="thin">
        <color rgb="FF7E57A6"/>
      </bottom>
      <diagonal/>
    </border>
    <border diagonalUp="false" diagonalDown="false">
      <left style="thin">
        <color rgb="FFD9705B"/>
      </left>
      <right style="thin">
        <color rgb="FFD9705B"/>
      </right>
      <top style="thin">
        <color rgb="FFD9705B"/>
      </top>
      <bottom style="thin">
        <color rgb="FFD9705B"/>
      </bottom>
      <diagonal/>
    </border>
    <border diagonalUp="false" diagonalDown="false">
      <left style="medium">
        <color rgb="FF0F4C5C"/>
      </left>
      <right style="thin">
        <color rgb="FFC9CDD3"/>
      </right>
      <top style="thin">
        <color rgb="FFC9CDD3"/>
      </top>
      <bottom style="thin">
        <color rgb="FFC9CDD3"/>
      </bottom>
      <diagonal/>
    </border>
    <border diagonalUp="false" diagonalDown="false">
      <left style="medium">
        <color rgb="FFC0392B"/>
      </left>
      <right style="thin">
        <color rgb="FFC9CDD3"/>
      </right>
      <top style="thin">
        <color rgb="FFC9CDD3"/>
      </top>
      <bottom style="thin">
        <color rgb="FFC9CDD3"/>
      </bottom>
      <diagonal/>
    </border>
    <border diagonalUp="false" diagonalDown="false">
      <left style="medium">
        <color rgb="FFE08A1E"/>
      </left>
      <right style="thin">
        <color rgb="FFC9CDD3"/>
      </right>
      <top style="thin">
        <color rgb="FFC9CDD3"/>
      </top>
      <bottom style="thin">
        <color rgb="FFC9CDD3"/>
      </bottom>
      <diagonal/>
    </border>
    <border diagonalUp="false" diagonalDown="false">
      <left style="medium">
        <color rgb="FF1B7F86"/>
      </left>
      <right style="thin">
        <color rgb="FFC9CDD3"/>
      </right>
      <top style="thin">
        <color rgb="FFC9CDD3"/>
      </top>
      <bottom style="thin">
        <color rgb="FFC9CDD3"/>
      </bottom>
      <diagonal/>
    </border>
    <border diagonalUp="false" diagonalDown="false">
      <left style="medium">
        <color rgb="FF2E7D46"/>
      </left>
      <right style="thin">
        <color rgb="FFC9CDD3"/>
      </right>
      <top style="thin">
        <color rgb="FFC9CDD3"/>
      </top>
      <bottom style="thin">
        <color rgb="FFC9CD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4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11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3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8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4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1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5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7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18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1" fillId="18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2" fillId="18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33" fillId="18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19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3" fillId="18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4" fillId="18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6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11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0" fillId="18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4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18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9" fillId="1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0" fillId="1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1" fillId="1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2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18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2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Calibri"/>
        <charset val="1"/>
        <family val="0"/>
        <b val="1"/>
        <color rgb="FFC0392B"/>
        <sz val="10"/>
      </font>
      <fill>
        <patternFill>
          <bgColor rgb="FFF7D9D5"/>
        </patternFill>
      </fill>
    </dxf>
    <dxf>
      <font>
        <name val="Calibri"/>
        <charset val="1"/>
        <family val="0"/>
        <b val="1"/>
        <color rgb="FFD98A0B"/>
        <sz val="10"/>
      </font>
      <fill>
        <patternFill>
          <bgColor rgb="FFFBE7C7"/>
        </patternFill>
      </fill>
    </dxf>
    <dxf>
      <font>
        <name val="Calibri"/>
        <charset val="1"/>
        <family val="0"/>
        <color rgb="FF2E7D46"/>
        <sz val="10"/>
      </font>
      <fill>
        <patternFill>
          <bgColor rgb="FFD8ECDD"/>
        </patternFill>
      </fill>
    </dxf>
    <dxf>
      <font>
        <name val="Calibri"/>
        <charset val="1"/>
        <family val="0"/>
        <b val="1"/>
        <color rgb="FF1B7F86"/>
        <sz val="10"/>
      </font>
      <fill>
        <patternFill>
          <bgColor rgb="FFDCEEEF"/>
        </patternFill>
      </fill>
    </dxf>
    <dxf>
      <font>
        <name val="Calibri"/>
        <charset val="1"/>
        <family val="0"/>
        <b val="1"/>
        <color rgb="FF3E6DB5"/>
        <sz val="10"/>
      </font>
      <fill>
        <patternFill>
          <bgColor rgb="FFE1E9F5"/>
        </patternFill>
      </fill>
    </dxf>
    <dxf>
      <font>
        <name val="Calibri"/>
        <charset val="1"/>
        <family val="0"/>
        <b val="1"/>
        <color rgb="FFE08A1E"/>
        <sz val="10"/>
      </font>
      <fill>
        <patternFill>
          <bgColor rgb="FFFBEBD2"/>
        </patternFill>
      </fill>
    </dxf>
    <dxf>
      <font>
        <name val="Calibri"/>
        <charset val="1"/>
        <family val="0"/>
        <b val="1"/>
        <color rgb="FF7E57A6"/>
        <sz val="10"/>
      </font>
      <fill>
        <patternFill>
          <bgColor rgb="FFECE4F3"/>
        </patternFill>
      </fill>
    </dxf>
    <dxf>
      <font>
        <name val="Calibri"/>
        <charset val="1"/>
        <family val="0"/>
        <b val="1"/>
        <color rgb="FF4E9C60"/>
        <sz val="10"/>
      </font>
      <fill>
        <patternFill>
          <bgColor rgb="FFE0EFE3"/>
        </patternFill>
      </fill>
    </dxf>
    <dxf>
      <font>
        <name val="Calibri"/>
        <charset val="1"/>
        <family val="0"/>
        <b val="1"/>
        <color rgb="FFD9705B"/>
        <sz val="10"/>
      </font>
      <fill>
        <patternFill>
          <bgColor rgb="FFF7E3DE"/>
        </patternFill>
      </fill>
    </dxf>
    <dxf>
      <font>
        <name val="Calibri"/>
        <charset val="1"/>
        <family val="0"/>
        <color rgb="FF0F4C5C"/>
        <sz val="10"/>
      </font>
      <fill>
        <patternFill>
          <bgColor rgb="FFE1EFF0"/>
        </patternFill>
      </fill>
    </dxf>
    <dxf>
      <font>
        <name val="Calibri"/>
        <charset val="1"/>
        <family val="0"/>
        <color rgb="FF5F6672"/>
        <sz val="10"/>
      </font>
      <fill>
        <patternFill>
          <bgColor rgb="FFF4F5F7"/>
        </patternFill>
      </fill>
    </dxf>
    <dxf>
      <font>
        <name val="Calibri"/>
        <charset val="1"/>
        <family val="0"/>
        <b val="1"/>
        <color rgb="FFC9CDD3"/>
        <sz val="10"/>
      </font>
      <fill>
        <patternFill>
          <bgColor rgb="FFF4F5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BEBD2"/>
      <rgbColor rgb="FFFF00FF"/>
      <rgbColor rgb="FF00FFFF"/>
      <rgbColor rgb="FF800000"/>
      <rgbColor rgb="FF008000"/>
      <rgbColor rgb="FF000080"/>
      <rgbColor rgb="FF808000"/>
      <rgbColor rgb="FF800080"/>
      <rgbColor rgb="FF1B7F86"/>
      <rgbColor rgb="FFC9CDD3"/>
      <rgbColor rgb="FF878787"/>
      <rgbColor rgb="FFE0EFE3"/>
      <rgbColor rgb="FFC0504D"/>
      <rgbColor rgb="FFFFFDF3"/>
      <rgbColor rgb="FFDCEEEF"/>
      <rgbColor rgb="FF660066"/>
      <rgbColor rgb="FFD9705B"/>
      <rgbColor rgb="FF4F81BD"/>
      <rgbColor rgb="FFD9D9D9"/>
      <rgbColor rgb="FF000080"/>
      <rgbColor rgb="FFFF00FF"/>
      <rgbColor rgb="FFF4F5F7"/>
      <rgbColor rgb="FF00FFFF"/>
      <rgbColor rgb="FF800080"/>
      <rgbColor rgb="FF800000"/>
      <rgbColor rgb="FF2E7D46"/>
      <rgbColor rgb="FF0000FF"/>
      <rgbColor rgb="FF00CCFF"/>
      <rgbColor rgb="FFE1EFF0"/>
      <rgbColor rgb="FFD8ECDD"/>
      <rgbColor rgb="FFFBE7C7"/>
      <rgbColor rgb="FFE1E9F5"/>
      <rgbColor rgb="FFF7E3DE"/>
      <rgbColor rgb="FFECE4F3"/>
      <rgbColor rgb="FFF7D9D5"/>
      <rgbColor rgb="FF3E6DB5"/>
      <rgbColor rgb="FF4BACC6"/>
      <rgbColor rgb="FF9BBB59"/>
      <rgbColor rgb="FFFFCC00"/>
      <rgbColor rgb="FFE08A1E"/>
      <rgbColor rgb="FFD98A0B"/>
      <rgbColor rgb="FF5F6672"/>
      <rgbColor rgb="FF8064A2"/>
      <rgbColor rgb="FF0F4C5C"/>
      <rgbColor rgb="FF4E9C60"/>
      <rgbColor rgb="FF003300"/>
      <rgbColor rgb="FF333300"/>
      <rgbColor rgb="FFC0392B"/>
      <rgbColor rgb="FF7E57A6"/>
      <rgbColor rgb="FF333399"/>
      <rgbColor rgb="FF2B2D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Criticité cumulée par catégorie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Synthèse!D16</c:f>
              <c:strCache>
                <c:ptCount val="1"/>
                <c:pt idx="0">
                  <c:v>Criticité cumulée</c:v>
                </c:pt>
              </c:strCache>
            </c:strRef>
          </c:tx>
          <c:spPr>
            <a:solidFill>
              <a:srgbClr val="1b7f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Synthèse!$B$17:$B$22</c:f>
              <c:strCache>
                <c:ptCount val="6"/>
                <c:pt idx="0">
                  <c:v>Main-d'œuvre</c:v>
                </c:pt>
                <c:pt idx="1">
                  <c:v>Méthodes</c:v>
                </c:pt>
                <c:pt idx="2">
                  <c:v>Matière</c:v>
                </c:pt>
                <c:pt idx="3">
                  <c:v>Matériel</c:v>
                </c:pt>
                <c:pt idx="4">
                  <c:v>Milieu</c:v>
                </c:pt>
                <c:pt idx="5">
                  <c:v>Mesure</c:v>
                </c:pt>
              </c:strCache>
            </c:strRef>
          </c:cat>
          <c:val>
            <c:numRef>
              <c:f>Synthèse!$D$17:$D$22</c:f>
              <c:numCache>
                <c:formatCode>General</c:formatCode>
                <c:ptCount val="6"/>
                <c:pt idx="0">
                  <c:v>120</c:v>
                </c:pt>
                <c:pt idx="1">
                  <c:v>164</c:v>
                </c:pt>
                <c:pt idx="2">
                  <c:v>119</c:v>
                </c:pt>
                <c:pt idx="3">
                  <c:v>135</c:v>
                </c:pt>
                <c:pt idx="4">
                  <c:v>99</c:v>
                </c:pt>
                <c:pt idx="5">
                  <c:v>187</c:v>
                </c:pt>
              </c:numCache>
            </c:numRef>
          </c:val>
        </c:ser>
        <c:gapWidth val="150"/>
        <c:overlap val="0"/>
        <c:axId val="78072641"/>
        <c:axId val="5830420"/>
      </c:barChart>
      <c:catAx>
        <c:axId val="780726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30420"/>
        <c:crosses val="autoZero"/>
        <c:auto val="1"/>
        <c:lblAlgn val="ctr"/>
        <c:lblOffset val="100"/>
        <c:noMultiLvlLbl val="0"/>
      </c:catAx>
      <c:valAx>
        <c:axId val="58304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07264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Répartition des actions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Synthèse!$K$16:$K$20</c:f>
              <c:strCache>
                <c:ptCount val="5"/>
                <c:pt idx="0">
                  <c:v>À faire</c:v>
                </c:pt>
                <c:pt idx="1">
                  <c:v>En cours</c:v>
                </c:pt>
                <c:pt idx="2">
                  <c:v>Terminé</c:v>
                </c:pt>
                <c:pt idx="3">
                  <c:v>En retard</c:v>
                </c:pt>
                <c:pt idx="4">
                  <c:v>Annulé</c:v>
                </c:pt>
              </c:strCache>
            </c:strRef>
          </c:cat>
          <c:val>
            <c:numRef>
              <c:f>Synthèse!$L$16:$L$20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161280</xdr:rowOff>
    </xdr:from>
    <xdr:to>
      <xdr:col>6</xdr:col>
      <xdr:colOff>480960</xdr:colOff>
      <xdr:row>39</xdr:row>
      <xdr:rowOff>183600</xdr:rowOff>
    </xdr:to>
    <xdr:graphicFrame>
      <xdr:nvGraphicFramePr>
        <xdr:cNvPr id="0" name="Chart 1"/>
        <xdr:cNvGraphicFramePr/>
      </xdr:nvGraphicFramePr>
      <xdr:xfrm>
        <a:off x="141120" y="506736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24</xdr:row>
      <xdr:rowOff>161280</xdr:rowOff>
    </xdr:from>
    <xdr:to>
      <xdr:col>14</xdr:col>
      <xdr:colOff>199080</xdr:colOff>
      <xdr:row>39</xdr:row>
      <xdr:rowOff>183600</xdr:rowOff>
    </xdr:to>
    <xdr:graphicFrame>
      <xdr:nvGraphicFramePr>
        <xdr:cNvPr id="1" name="Chart 2"/>
        <xdr:cNvGraphicFramePr/>
      </xdr:nvGraphicFramePr>
      <xdr:xfrm>
        <a:off x="9021960" y="5067360"/>
        <a:ext cx="39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2:F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5" min="3" style="0" width="22"/>
    <col collapsed="false" customWidth="true" hidden="false" outlineLevel="0" max="6" min="6" style="0" width="3"/>
  </cols>
  <sheetData>
    <row r="2" customFormat="false" ht="15" hidden="false" customHeight="false" outlineLevel="0" collapsed="false">
      <c r="A2" s="1"/>
      <c r="B2" s="2" t="s">
        <v>0</v>
      </c>
      <c r="C2" s="2"/>
      <c r="D2" s="2"/>
      <c r="E2" s="2"/>
      <c r="F2" s="1"/>
    </row>
    <row r="3" customFormat="false" ht="15" hidden="false" customHeight="false" outlineLevel="0" collapsed="false">
      <c r="A3" s="1"/>
      <c r="B3" s="2"/>
      <c r="C3" s="2"/>
      <c r="D3" s="2"/>
      <c r="E3" s="2"/>
      <c r="F3" s="1"/>
    </row>
    <row r="4" customFormat="false" ht="15" hidden="false" customHeight="false" outlineLevel="0" collapsed="false">
      <c r="A4" s="1"/>
      <c r="B4" s="2"/>
      <c r="C4" s="2"/>
      <c r="D4" s="2"/>
      <c r="E4" s="2"/>
      <c r="F4" s="1"/>
    </row>
    <row r="5" customFormat="false" ht="15" hidden="false" customHeight="false" outlineLevel="0" collapsed="false">
      <c r="A5" s="3"/>
      <c r="B5" s="4" t="s">
        <v>1</v>
      </c>
      <c r="C5" s="4"/>
      <c r="D5" s="4"/>
      <c r="E5" s="4"/>
      <c r="F5" s="3"/>
    </row>
    <row r="7" customFormat="false" ht="15" hidden="false" customHeight="false" outlineLevel="0" collapsed="false">
      <c r="B7" s="5" t="s">
        <v>2</v>
      </c>
      <c r="C7" s="5"/>
      <c r="D7" s="5"/>
      <c r="E7" s="5"/>
    </row>
    <row r="8" customFormat="false" ht="15" hidden="false" customHeight="false" outlineLevel="0" collapsed="false">
      <c r="B8" s="6" t="str">
        <f aca="false">'Diagramme Ishikawa'!$AP$14</f>
        <v>Taux de produits non conformes trop élevé sur la ligne d'assemblage (objectif &lt; 2 %, réel 5,3 %)</v>
      </c>
      <c r="C8" s="6"/>
      <c r="D8" s="6"/>
      <c r="E8" s="6"/>
    </row>
    <row r="9" customFormat="false" ht="15" hidden="false" customHeight="false" outlineLevel="0" collapsed="false">
      <c r="B9" s="6"/>
      <c r="C9" s="6"/>
      <c r="D9" s="6"/>
      <c r="E9" s="6"/>
    </row>
    <row r="11" customFormat="false" ht="15" hidden="false" customHeight="false" outlineLevel="0" collapsed="false">
      <c r="B11" s="7" t="s">
        <v>3</v>
      </c>
    </row>
    <row r="12" customFormat="false" ht="15" hidden="false" customHeight="false" outlineLevel="0" collapsed="false">
      <c r="B12" s="8" t="s">
        <v>4</v>
      </c>
      <c r="C12" s="9" t="s">
        <v>5</v>
      </c>
      <c r="D12" s="10" t="s">
        <v>6</v>
      </c>
      <c r="E12" s="11" t="s">
        <v>7</v>
      </c>
    </row>
    <row r="13" customFormat="false" ht="25.5" hidden="false" customHeight="true" outlineLevel="0" collapsed="false">
      <c r="C13" s="12" t="n">
        <f aca="false">COUNTA('Analyse des causes'!$D$8:$D$57)</f>
        <v>18</v>
      </c>
      <c r="D13" s="13" t="n">
        <f aca="false">COUNTIF('Analyse des causes'!$J$8:$J$57,"Élevée")</f>
        <v>5</v>
      </c>
      <c r="E13" s="14" t="n">
        <f aca="false">IFERROR(AVERAGEIF('Plan d''action'!$D$8:$D$47,"&lt;&gt;",'Plan d''action'!$H$8:$H$47),0)</f>
        <v>0.4</v>
      </c>
    </row>
    <row r="15" customFormat="false" ht="15" hidden="false" customHeight="false" outlineLevel="0" collapsed="false">
      <c r="B15" s="5" t="s">
        <v>8</v>
      </c>
      <c r="C15" s="5"/>
      <c r="D15" s="5"/>
      <c r="E15" s="5"/>
    </row>
    <row r="16" customFormat="false" ht="27.75" hidden="false" customHeight="true" outlineLevel="0" collapsed="false">
      <c r="B16" s="15" t="s">
        <v>9</v>
      </c>
      <c r="C16" s="16" t="s">
        <v>10</v>
      </c>
      <c r="D16" s="16"/>
      <c r="E16" s="16"/>
    </row>
    <row r="17" customFormat="false" ht="27.75" hidden="false" customHeight="true" outlineLevel="0" collapsed="false">
      <c r="B17" s="15" t="s">
        <v>11</v>
      </c>
      <c r="C17" s="16" t="s">
        <v>12</v>
      </c>
      <c r="D17" s="16"/>
      <c r="E17" s="16"/>
    </row>
    <row r="18" customFormat="false" ht="27.75" hidden="false" customHeight="true" outlineLevel="0" collapsed="false">
      <c r="B18" s="15" t="s">
        <v>13</v>
      </c>
      <c r="C18" s="16" t="s">
        <v>14</v>
      </c>
      <c r="D18" s="16"/>
      <c r="E18" s="16"/>
    </row>
    <row r="19" customFormat="false" ht="27.75" hidden="false" customHeight="true" outlineLevel="0" collapsed="false">
      <c r="B19" s="15" t="s">
        <v>15</v>
      </c>
      <c r="C19" s="16" t="s">
        <v>16</v>
      </c>
      <c r="D19" s="16"/>
      <c r="E19" s="16"/>
    </row>
    <row r="20" customFormat="false" ht="27.75" hidden="false" customHeight="true" outlineLevel="0" collapsed="false">
      <c r="B20" s="15" t="s">
        <v>17</v>
      </c>
      <c r="C20" s="16" t="s">
        <v>18</v>
      </c>
      <c r="D20" s="16"/>
      <c r="E20" s="16"/>
    </row>
    <row r="21" customFormat="false" ht="27.75" hidden="false" customHeight="true" outlineLevel="0" collapsed="false">
      <c r="B21" s="15" t="s">
        <v>19</v>
      </c>
      <c r="C21" s="16" t="s">
        <v>20</v>
      </c>
      <c r="D21" s="16"/>
      <c r="E21" s="16"/>
    </row>
    <row r="23" customFormat="false" ht="15" hidden="false" customHeight="false" outlineLevel="0" collapsed="false">
      <c r="B23" s="17" t="s">
        <v>21</v>
      </c>
      <c r="C23" s="17"/>
      <c r="D23" s="17"/>
      <c r="E23" s="17"/>
    </row>
  </sheetData>
  <mergeCells count="12">
    <mergeCell ref="B2:E4"/>
    <mergeCell ref="B5:E5"/>
    <mergeCell ref="B7:E7"/>
    <mergeCell ref="B8:E9"/>
    <mergeCell ref="B15:E15"/>
    <mergeCell ref="C16:E16"/>
    <mergeCell ref="C17:E17"/>
    <mergeCell ref="C18:E18"/>
    <mergeCell ref="C19:E19"/>
    <mergeCell ref="C20:E20"/>
    <mergeCell ref="C21:E21"/>
    <mergeCell ref="B23:E23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8A1E"/>
    <pageSetUpPr fitToPage="true"/>
  </sheetPr>
  <dimension ref="A1:AV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8" min="2" style="0" width="2.65"/>
  </cols>
  <sheetData>
    <row r="1" customFormat="false" ht="15" hidden="false" customHeight="false" outlineLevel="0" collapsed="false">
      <c r="A1" s="1"/>
      <c r="B1" s="18" t="s">
        <v>22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"/>
    </row>
    <row r="2" customFormat="false" ht="15" hidden="false" customHeight="false" outlineLevel="0" collapsed="false">
      <c r="A2" s="1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"/>
    </row>
    <row r="3" customFormat="false" ht="15" hidden="false" customHeight="false" outlineLevel="0" collapsed="false">
      <c r="A3" s="3"/>
      <c r="B3" s="19" t="s">
        <v>23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3"/>
    </row>
    <row r="6" customFormat="false" ht="15" hidden="false" customHeight="true" outlineLevel="0" collapsed="false"/>
    <row r="7" customFormat="false" ht="15" hidden="false" customHeight="true" outlineLevel="0" collapsed="false">
      <c r="C7" s="20" t="str">
        <f aca="false">"Main-d'œuvre ("&amp;COUNTIF('Analyse des causes'!$C$8:$C$57,"Main-d'œuvre")&amp;")"</f>
        <v>Main-d'œuvre (3)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P7" s="21" t="str">
        <f aca="false">"Matière ("&amp;COUNTIF('Analyse des causes'!$C$8:$C$57,"Matière")&amp;")"</f>
        <v>Matière (3)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C7" s="22" t="str">
        <f aca="false">"Milieu ("&amp;COUNTIF('Analyse des causes'!$C$8:$C$57,"Milieu")&amp;")"</f>
        <v>Milieu (3)</v>
      </c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customFormat="false" ht="15" hidden="false" customHeight="true" outlineLevel="0" collapsed="false">
      <c r="C8" s="23" t="str">
        <f aca="false">IFERROR(INDEX('Analyse des causes'!$D$8:$D$57,MATCH("Main-d'œuvre#"&amp;1,'Analyse des causes'!$M$8:$M$57,0)),"")</f>
        <v>Personnel insuffisamment formé au poste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P8" s="24" t="str">
        <f aca="false">IFERROR(INDEX('Analyse des causes'!$D$8:$D$57,MATCH("Matière#"&amp;1,'Analyse des causes'!$M$8:$M$57,0)),"")</f>
        <v>Matière première hors tolérance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C8" s="25" t="str">
        <f aca="false">IFERROR(INDEX('Analyse des causes'!$D$8:$D$57,MATCH("Milieu#"&amp;1,'Analyse des causes'!$M$8:$M$57,0)),"")</f>
        <v>Température de l'atelier non maîtrisée</v>
      </c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</row>
    <row r="9" customFormat="false" ht="15" hidden="false" customHeight="true" outlineLevel="0" collapsed="false">
      <c r="C9" s="23" t="str">
        <f aca="false">IFERROR(INDEX('Analyse des causes'!$D$8:$D$57,MATCH("Main-d'œuvre#"&amp;2,'Analyse des causes'!$M$8:$M$57,0)),"")</f>
        <v>Consignes de contrôle non respectées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P9" s="24" t="str">
        <f aca="false">IFERROR(INDEX('Analyse des causes'!$D$8:$D$57,MATCH("Matière#"&amp;2,'Analyse des causes'!$M$8:$M$57,0)),"")</f>
        <v>Fournisseur non qualifié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C9" s="25" t="str">
        <f aca="false">IFERROR(INDEX('Analyse des causes'!$D$8:$D$57,MATCH("Milieu#"&amp;2,'Analyse des causes'!$M$8:$M$57,0)),"")</f>
        <v>Éclairage insuffisant au poste</v>
      </c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</row>
    <row r="10" customFormat="false" ht="15" hidden="false" customHeight="true" outlineLevel="0" collapsed="false">
      <c r="C10" s="23" t="str">
        <f aca="false">IFERROR(INDEX('Analyse des causes'!$D$8:$D$57,MATCH("Main-d'œuvre#"&amp;3,'Analyse des causes'!$M$8:$M$57,0)),"")</f>
        <v>Rotation fréquente des opérateurs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P10" s="24" t="str">
        <f aca="false">IFERROR(INDEX('Analyse des causes'!$D$8:$D$57,MATCH("Matière#"&amp;3,'Analyse des causes'!$M$8:$M$57,0)),"")</f>
        <v>Conditions de stockage inadaptées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C10" s="25" t="str">
        <f aca="false">IFERROR(INDEX('Analyse des causes'!$D$8:$D$57,MATCH("Milieu#"&amp;3,'Analyse des causes'!$M$8:$M$57,0)),"")</f>
        <v>Espace de travail encombré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</row>
    <row r="11" customFormat="false" ht="15" hidden="false" customHeight="true" outlineLevel="0" collapsed="false">
      <c r="C11" s="23" t="str">
        <f aca="false">IFERROR(INDEX('Analyse des causes'!$D$8:$D$57,MATCH("Main-d'œuvre#"&amp;4,'Analyse des causes'!$M$8:$M$57,0)),"")</f>
        <v/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P11" s="24" t="str">
        <f aca="false">IFERROR(INDEX('Analyse des causes'!$D$8:$D$57,MATCH("Matière#"&amp;4,'Analyse des causes'!$M$8:$M$57,0)),"")</f>
        <v/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C11" s="25" t="str">
        <f aca="false">IFERROR(INDEX('Analyse des causes'!$D$8:$D$57,MATCH("Milieu#"&amp;4,'Analyse des causes'!$M$8:$M$57,0)),"")</f>
        <v/>
      </c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</row>
    <row r="12" customFormat="false" ht="15" hidden="false" customHeight="true" outlineLevel="0" collapsed="false">
      <c r="C12" s="23" t="str">
        <f aca="false">IFERROR(INDEX('Analyse des causes'!$D$8:$D$57,MATCH("Main-d'œuvre#"&amp;5,'Analyse des causes'!$M$8:$M$57,0)),"")</f>
        <v/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P12" s="24" t="str">
        <f aca="false">IFERROR(INDEX('Analyse des causes'!$D$8:$D$57,MATCH("Matière#"&amp;5,'Analyse des causes'!$M$8:$M$57,0)),"")</f>
        <v/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C12" s="25" t="str">
        <f aca="false">IFERROR(INDEX('Analyse des causes'!$D$8:$D$57,MATCH("Milieu#"&amp;5,'Analyse des causes'!$M$8:$M$57,0)),"")</f>
        <v/>
      </c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</row>
    <row r="13" customFormat="false" ht="15" hidden="false" customHeight="true" outlineLevel="0" collapsed="false">
      <c r="I13" s="26"/>
      <c r="J13" s="26"/>
      <c r="K13" s="26"/>
      <c r="L13" s="26"/>
      <c r="M13" s="26"/>
      <c r="N13" s="26"/>
      <c r="V13" s="27"/>
      <c r="W13" s="27"/>
      <c r="X13" s="27"/>
      <c r="Y13" s="27"/>
      <c r="Z13" s="27"/>
      <c r="AA13" s="27"/>
      <c r="AI13" s="28"/>
      <c r="AJ13" s="28"/>
      <c r="AK13" s="28"/>
      <c r="AL13" s="28"/>
      <c r="AM13" s="28"/>
      <c r="AN13" s="28"/>
      <c r="AP13" s="29" t="s">
        <v>24</v>
      </c>
      <c r="AQ13" s="29"/>
      <c r="AR13" s="29"/>
      <c r="AS13" s="29"/>
      <c r="AT13" s="29"/>
      <c r="AU13" s="29"/>
    </row>
    <row r="14" customFormat="false" ht="15" hidden="false" customHeight="true" outlineLevel="0" collapsed="false">
      <c r="I14" s="26"/>
      <c r="J14" s="26"/>
      <c r="K14" s="26"/>
      <c r="L14" s="26"/>
      <c r="M14" s="26"/>
      <c r="N14" s="26"/>
      <c r="V14" s="27"/>
      <c r="W14" s="27"/>
      <c r="X14" s="27"/>
      <c r="Y14" s="27"/>
      <c r="Z14" s="27"/>
      <c r="AA14" s="27"/>
      <c r="AI14" s="28"/>
      <c r="AJ14" s="28"/>
      <c r="AK14" s="28"/>
      <c r="AL14" s="28"/>
      <c r="AM14" s="28"/>
      <c r="AN14" s="28"/>
      <c r="AP14" s="30" t="s">
        <v>25</v>
      </c>
      <c r="AQ14" s="30"/>
      <c r="AR14" s="30"/>
      <c r="AS14" s="30"/>
      <c r="AT14" s="30"/>
      <c r="AU14" s="30"/>
    </row>
    <row r="15" customFormat="false" ht="15" hidden="false" customHeight="true" outlineLevel="0" collapsed="false">
      <c r="I15" s="26"/>
      <c r="J15" s="26"/>
      <c r="K15" s="26"/>
      <c r="L15" s="26"/>
      <c r="M15" s="26"/>
      <c r="N15" s="26"/>
      <c r="V15" s="27"/>
      <c r="W15" s="27"/>
      <c r="X15" s="27"/>
      <c r="Y15" s="27"/>
      <c r="Z15" s="27"/>
      <c r="AA15" s="27"/>
      <c r="AI15" s="28"/>
      <c r="AJ15" s="28"/>
      <c r="AK15" s="28"/>
      <c r="AL15" s="28"/>
      <c r="AM15" s="28"/>
      <c r="AN15" s="28"/>
      <c r="AP15" s="30"/>
      <c r="AQ15" s="30"/>
      <c r="AR15" s="30"/>
      <c r="AS15" s="30"/>
      <c r="AT15" s="30"/>
      <c r="AU15" s="30"/>
    </row>
    <row r="16" customFormat="false" ht="15" hidden="false" customHeight="true" outlineLevel="0" collapsed="false">
      <c r="I16" s="26"/>
      <c r="J16" s="26"/>
      <c r="K16" s="26"/>
      <c r="L16" s="26"/>
      <c r="M16" s="26"/>
      <c r="N16" s="26"/>
      <c r="V16" s="27"/>
      <c r="W16" s="27"/>
      <c r="X16" s="27"/>
      <c r="Y16" s="27"/>
      <c r="Z16" s="27"/>
      <c r="AA16" s="27"/>
      <c r="AI16" s="28"/>
      <c r="AJ16" s="28"/>
      <c r="AK16" s="28"/>
      <c r="AL16" s="28"/>
      <c r="AM16" s="28"/>
      <c r="AN16" s="28"/>
      <c r="AP16" s="30"/>
      <c r="AQ16" s="30"/>
      <c r="AR16" s="30"/>
      <c r="AS16" s="30"/>
      <c r="AT16" s="30"/>
      <c r="AU16" s="30"/>
    </row>
    <row r="17" customFormat="false" ht="15" hidden="false" customHeight="true" outlineLevel="0" collapsed="false">
      <c r="C17" s="31" t="s">
        <v>26</v>
      </c>
      <c r="D17" s="31"/>
      <c r="E17" s="31"/>
      <c r="I17" s="26"/>
      <c r="J17" s="26"/>
      <c r="K17" s="26"/>
      <c r="L17" s="26"/>
      <c r="M17" s="26"/>
      <c r="N17" s="26"/>
      <c r="V17" s="27"/>
      <c r="W17" s="27"/>
      <c r="X17" s="27"/>
      <c r="Y17" s="27"/>
      <c r="Z17" s="27"/>
      <c r="AA17" s="27"/>
      <c r="AI17" s="28"/>
      <c r="AJ17" s="28"/>
      <c r="AK17" s="28"/>
      <c r="AL17" s="28"/>
      <c r="AM17" s="28"/>
      <c r="AN17" s="28"/>
      <c r="AP17" s="30"/>
      <c r="AQ17" s="30"/>
      <c r="AR17" s="30"/>
      <c r="AS17" s="30"/>
      <c r="AT17" s="30"/>
      <c r="AU17" s="30"/>
    </row>
    <row r="18" customFormat="false" ht="6.75" hidden="false" customHeight="true" outlineLevel="0" collapsed="false">
      <c r="C18" s="31"/>
      <c r="D18" s="31"/>
      <c r="E18" s="3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30"/>
      <c r="AQ18" s="30"/>
      <c r="AR18" s="30"/>
      <c r="AS18" s="30"/>
      <c r="AT18" s="30"/>
      <c r="AU18" s="30"/>
    </row>
    <row r="19" customFormat="false" ht="15" hidden="false" customHeight="true" outlineLevel="0" collapsed="false">
      <c r="C19" s="31"/>
      <c r="D19" s="31"/>
      <c r="E19" s="31"/>
      <c r="I19" s="32"/>
      <c r="J19" s="32"/>
      <c r="K19" s="32"/>
      <c r="L19" s="32"/>
      <c r="M19" s="32"/>
      <c r="N19" s="32"/>
      <c r="V19" s="33"/>
      <c r="W19" s="33"/>
      <c r="X19" s="33"/>
      <c r="Y19" s="33"/>
      <c r="Z19" s="33"/>
      <c r="AA19" s="33"/>
      <c r="AI19" s="34"/>
      <c r="AJ19" s="34"/>
      <c r="AK19" s="34"/>
      <c r="AL19" s="34"/>
      <c r="AM19" s="34"/>
      <c r="AN19" s="34"/>
      <c r="AP19" s="30"/>
      <c r="AQ19" s="30"/>
      <c r="AR19" s="30"/>
      <c r="AS19" s="30"/>
      <c r="AT19" s="30"/>
      <c r="AU19" s="30"/>
    </row>
    <row r="20" customFormat="false" ht="15" hidden="false" customHeight="true" outlineLevel="0" collapsed="false">
      <c r="I20" s="32"/>
      <c r="J20" s="32"/>
      <c r="K20" s="32"/>
      <c r="L20" s="32"/>
      <c r="M20" s="32"/>
      <c r="N20" s="32"/>
      <c r="V20" s="33"/>
      <c r="W20" s="33"/>
      <c r="X20" s="33"/>
      <c r="Y20" s="33"/>
      <c r="Z20" s="33"/>
      <c r="AA20" s="33"/>
      <c r="AI20" s="34"/>
      <c r="AJ20" s="34"/>
      <c r="AK20" s="34"/>
      <c r="AL20" s="34"/>
      <c r="AM20" s="34"/>
      <c r="AN20" s="34"/>
      <c r="AP20" s="30"/>
      <c r="AQ20" s="30"/>
      <c r="AR20" s="30"/>
      <c r="AS20" s="30"/>
      <c r="AT20" s="30"/>
      <c r="AU20" s="30"/>
    </row>
    <row r="21" customFormat="false" ht="15" hidden="false" customHeight="true" outlineLevel="0" collapsed="false">
      <c r="I21" s="32"/>
      <c r="J21" s="32"/>
      <c r="K21" s="32"/>
      <c r="L21" s="32"/>
      <c r="M21" s="32"/>
      <c r="N21" s="32"/>
      <c r="V21" s="33"/>
      <c r="W21" s="33"/>
      <c r="X21" s="33"/>
      <c r="Y21" s="33"/>
      <c r="Z21" s="33"/>
      <c r="AA21" s="33"/>
      <c r="AI21" s="34"/>
      <c r="AJ21" s="34"/>
      <c r="AK21" s="34"/>
      <c r="AL21" s="34"/>
      <c r="AM21" s="34"/>
      <c r="AN21" s="34"/>
      <c r="AP21" s="30"/>
      <c r="AQ21" s="30"/>
      <c r="AR21" s="30"/>
      <c r="AS21" s="30"/>
      <c r="AT21" s="30"/>
      <c r="AU21" s="30"/>
    </row>
    <row r="22" customFormat="false" ht="15" hidden="false" customHeight="true" outlineLevel="0" collapsed="false">
      <c r="I22" s="32"/>
      <c r="J22" s="32"/>
      <c r="K22" s="32"/>
      <c r="L22" s="32"/>
      <c r="M22" s="32"/>
      <c r="N22" s="32"/>
      <c r="V22" s="33"/>
      <c r="W22" s="33"/>
      <c r="X22" s="33"/>
      <c r="Y22" s="33"/>
      <c r="Z22" s="33"/>
      <c r="AA22" s="33"/>
      <c r="AI22" s="34"/>
      <c r="AJ22" s="34"/>
      <c r="AK22" s="34"/>
      <c r="AL22" s="34"/>
      <c r="AM22" s="34"/>
      <c r="AN22" s="34"/>
      <c r="AP22" s="30"/>
      <c r="AQ22" s="30"/>
      <c r="AR22" s="30"/>
      <c r="AS22" s="30"/>
      <c r="AT22" s="30"/>
      <c r="AU22" s="30"/>
    </row>
    <row r="23" customFormat="false" ht="15" hidden="false" customHeight="true" outlineLevel="0" collapsed="false">
      <c r="I23" s="32"/>
      <c r="J23" s="32"/>
      <c r="K23" s="32"/>
      <c r="L23" s="32"/>
      <c r="M23" s="32"/>
      <c r="N23" s="32"/>
      <c r="V23" s="33"/>
      <c r="W23" s="33"/>
      <c r="X23" s="33"/>
      <c r="Y23" s="33"/>
      <c r="Z23" s="33"/>
      <c r="AA23" s="33"/>
      <c r="AI23" s="34"/>
      <c r="AJ23" s="34"/>
      <c r="AK23" s="34"/>
      <c r="AL23" s="34"/>
      <c r="AM23" s="34"/>
      <c r="AN23" s="34"/>
    </row>
    <row r="24" customFormat="false" ht="15" hidden="false" customHeight="true" outlineLevel="0" collapsed="false">
      <c r="C24" s="35" t="str">
        <f aca="false">IFERROR(INDEX('Analyse des causes'!$D$8:$D$57,MATCH("Méthodes#"&amp;1,'Analyse des causes'!$M$8:$M$57,0)),"")</f>
        <v>Mode opératoire standard absent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P24" s="36" t="str">
        <f aca="false">IFERROR(INDEX('Analyse des causes'!$D$8:$D$57,MATCH("Matériel#"&amp;1,'Analyse des causes'!$M$8:$M$57,0)),"")</f>
        <v>Machine mal calibrée</v>
      </c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C24" s="37" t="str">
        <f aca="false">IFERROR(INDEX('Analyse des causes'!$D$8:$D$57,MATCH("Mesure#"&amp;1,'Analyse des causes'!$M$8:$M$57,0)),"")</f>
        <v>Instrument de mesure non étalonné</v>
      </c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</row>
    <row r="25" customFormat="false" ht="15" hidden="false" customHeight="true" outlineLevel="0" collapsed="false">
      <c r="C25" s="35" t="str">
        <f aca="false">IFERROR(INDEX('Analyse des causes'!$D$8:$D$57,MATCH("Méthodes#"&amp;2,'Analyse des causes'!$M$8:$M$57,0)),"")</f>
        <v>Procédure de contrôle obsolète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P25" s="36" t="str">
        <f aca="false">IFERROR(INDEX('Analyse des causes'!$D$8:$D$57,MATCH("Matériel#"&amp;2,'Analyse des causes'!$M$8:$M$57,0)),"")</f>
        <v>Maintenance préventive non réalisée</v>
      </c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C25" s="37" t="str">
        <f aca="false">IFERROR(INDEX('Analyse des causes'!$D$8:$D$57,MATCH("Mesure#"&amp;2,'Analyse des causes'!$M$8:$M$57,0)),"")</f>
        <v>Critères de contrôle ambigus</v>
      </c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</row>
    <row r="26" customFormat="false" ht="15" hidden="false" customHeight="true" outlineLevel="0" collapsed="false">
      <c r="C26" s="35" t="str">
        <f aca="false">IFERROR(INDEX('Analyse des causes'!$D$8:$D$57,MATCH("Méthodes#"&amp;3,'Analyse des causes'!$M$8:$M$57,0)),"")</f>
        <v>Réglages machine non documentés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P26" s="36" t="str">
        <f aca="false">IFERROR(INDEX('Analyse des causes'!$D$8:$D$57,MATCH("Matériel#"&amp;3,'Analyse des causes'!$M$8:$M$57,0)),"")</f>
        <v>Outillage usé non remplacé</v>
      </c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C26" s="37" t="str">
        <f aca="false">IFERROR(INDEX('Analyse des causes'!$D$8:$D$57,MATCH("Mesure#"&amp;3,'Analyse des causes'!$M$8:$M$57,0)),"")</f>
        <v>Fréquence de contrôle insuffisante</v>
      </c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</row>
    <row r="27" customFormat="false" ht="15" hidden="false" customHeight="true" outlineLevel="0" collapsed="false">
      <c r="C27" s="35" t="str">
        <f aca="false">IFERROR(INDEX('Analyse des causes'!$D$8:$D$57,MATCH("Méthodes#"&amp;4,'Analyse des causes'!$M$8:$M$57,0)),"")</f>
        <v/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P27" s="36" t="str">
        <f aca="false">IFERROR(INDEX('Analyse des causes'!$D$8:$D$57,MATCH("Matériel#"&amp;4,'Analyse des causes'!$M$8:$M$57,0)),"")</f>
        <v/>
      </c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C27" s="37" t="str">
        <f aca="false">IFERROR(INDEX('Analyse des causes'!$D$8:$D$57,MATCH("Mesure#"&amp;4,'Analyse des causes'!$M$8:$M$57,0)),"")</f>
        <v/>
      </c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</row>
    <row r="28" customFormat="false" ht="15" hidden="false" customHeight="true" outlineLevel="0" collapsed="false">
      <c r="C28" s="35" t="str">
        <f aca="false">IFERROR(INDEX('Analyse des causes'!$D$8:$D$57,MATCH("Méthodes#"&amp;5,'Analyse des causes'!$M$8:$M$57,0)),"")</f>
        <v/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P28" s="36" t="str">
        <f aca="false">IFERROR(INDEX('Analyse des causes'!$D$8:$D$57,MATCH("Matériel#"&amp;5,'Analyse des causes'!$M$8:$M$57,0)),"")</f>
        <v/>
      </c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C28" s="37" t="str">
        <f aca="false">IFERROR(INDEX('Analyse des causes'!$D$8:$D$57,MATCH("Mesure#"&amp;5,'Analyse des causes'!$M$8:$M$57,0)),"")</f>
        <v/>
      </c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</row>
    <row r="29" customFormat="false" ht="15" hidden="false" customHeight="true" outlineLevel="0" collapsed="false">
      <c r="C29" s="38" t="str">
        <f aca="false">"Méthodes ("&amp;COUNTIF('Analyse des causes'!$C$8:$C$57,"Méthodes")&amp;")"</f>
        <v>Méthodes (3)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P29" s="39" t="str">
        <f aca="false">"Matériel ("&amp;COUNTIF('Analyse des causes'!$C$8:$C$57,"Matériel")&amp;")"</f>
        <v>Matériel (3)</v>
      </c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C29" s="40" t="str">
        <f aca="false">"Mesure ("&amp;COUNTIF('Analyse des causes'!$C$8:$C$57,"Mesure")&amp;")"</f>
        <v>Mesure (3)</v>
      </c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</row>
    <row r="30" customFormat="false" ht="15" hidden="false" customHeight="true" outlineLevel="0" collapsed="false"/>
    <row r="31" customFormat="false" ht="15" hidden="false" customHeight="true" outlineLevel="0" collapsed="false">
      <c r="C31" s="41" t="s">
        <v>27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</row>
  </sheetData>
  <mergeCells count="48">
    <mergeCell ref="B1:AU2"/>
    <mergeCell ref="B3:AU3"/>
    <mergeCell ref="C7:N7"/>
    <mergeCell ref="P7:AA7"/>
    <mergeCell ref="AC7:AN7"/>
    <mergeCell ref="C8:N8"/>
    <mergeCell ref="P8:AA8"/>
    <mergeCell ref="AC8:AN8"/>
    <mergeCell ref="C9:N9"/>
    <mergeCell ref="P9:AA9"/>
    <mergeCell ref="AC9:AN9"/>
    <mergeCell ref="C10:N10"/>
    <mergeCell ref="P10:AA10"/>
    <mergeCell ref="AC10:AN10"/>
    <mergeCell ref="C11:N11"/>
    <mergeCell ref="P11:AA11"/>
    <mergeCell ref="AC11:AN11"/>
    <mergeCell ref="C12:N12"/>
    <mergeCell ref="P12:AA12"/>
    <mergeCell ref="AC12:AN12"/>
    <mergeCell ref="I13:N17"/>
    <mergeCell ref="V13:AA17"/>
    <mergeCell ref="AI13:AN17"/>
    <mergeCell ref="AP13:AU13"/>
    <mergeCell ref="AP14:AU22"/>
    <mergeCell ref="C17:E19"/>
    <mergeCell ref="I19:N23"/>
    <mergeCell ref="V19:AA23"/>
    <mergeCell ref="AI19:AN23"/>
    <mergeCell ref="C24:N24"/>
    <mergeCell ref="P24:AA24"/>
    <mergeCell ref="AC24:AN24"/>
    <mergeCell ref="C25:N25"/>
    <mergeCell ref="P25:AA25"/>
    <mergeCell ref="AC25:AN25"/>
    <mergeCell ref="C26:N26"/>
    <mergeCell ref="P26:AA26"/>
    <mergeCell ref="AC26:AN26"/>
    <mergeCell ref="C27:N27"/>
    <mergeCell ref="P27:AA27"/>
    <mergeCell ref="AC27:AN27"/>
    <mergeCell ref="C28:N28"/>
    <mergeCell ref="P28:AA28"/>
    <mergeCell ref="AC28:AN28"/>
    <mergeCell ref="C29:N29"/>
    <mergeCell ref="P29:AA29"/>
    <mergeCell ref="AC29:AN29"/>
    <mergeCell ref="C31:AN3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7F86"/>
    <pageSetUpPr fitToPage="true"/>
  </sheetPr>
  <dimension ref="A1:N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8"/>
    <col collapsed="false" customWidth="true" hidden="false" outlineLevel="0" max="5" min="4" style="0" width="30"/>
    <col collapsed="false" customWidth="true" hidden="false" outlineLevel="0" max="8" min="6" style="0" width="9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24"/>
    <col collapsed="false" customWidth="true" hidden="true" outlineLevel="0" max="12" min="12" style="0" width="7"/>
    <col collapsed="false" customWidth="true" hidden="true" outlineLevel="0" max="13" min="13" style="0" width="14"/>
  </cols>
  <sheetData>
    <row r="1" customFormat="false" ht="15" hidden="false" customHeight="false" outlineLevel="0" collapsed="false">
      <c r="A1" s="1"/>
      <c r="B1" s="18" t="s">
        <v>28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customFormat="false" ht="15" hidden="false" customHeight="false" outlineLevel="0" collapsed="false">
      <c r="A2" s="1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"/>
    </row>
    <row r="3" customFormat="false" ht="15" hidden="false" customHeight="false" outlineLevel="0" collapsed="false">
      <c r="A3" s="3"/>
      <c r="B3" s="19" t="s">
        <v>29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3"/>
    </row>
    <row r="7" customFormat="false" ht="31.5" hidden="false" customHeight="true" outlineLevel="0" collapsed="false">
      <c r="B7" s="42" t="s">
        <v>30</v>
      </c>
      <c r="C7" s="42" t="s">
        <v>31</v>
      </c>
      <c r="D7" s="42" t="s">
        <v>32</v>
      </c>
      <c r="E7" s="42" t="s">
        <v>33</v>
      </c>
      <c r="F7" s="42" t="s">
        <v>34</v>
      </c>
      <c r="G7" s="42" t="s">
        <v>35</v>
      </c>
      <c r="H7" s="42" t="s">
        <v>36</v>
      </c>
      <c r="I7" s="42" t="s">
        <v>37</v>
      </c>
      <c r="J7" s="42" t="s">
        <v>38</v>
      </c>
      <c r="K7" s="42" t="s">
        <v>39</v>
      </c>
      <c r="L7" s="42" t="s">
        <v>40</v>
      </c>
      <c r="M7" s="42" t="s">
        <v>41</v>
      </c>
    </row>
    <row r="8" customFormat="false" ht="26.85" hidden="false" customHeight="false" outlineLevel="0" collapsed="false">
      <c r="B8" s="43" t="n">
        <f aca="false">IF(D8="","",ROW()-7)</f>
        <v>1</v>
      </c>
      <c r="C8" s="44" t="s">
        <v>42</v>
      </c>
      <c r="D8" s="45" t="s">
        <v>43</v>
      </c>
      <c r="E8" s="45" t="s">
        <v>44</v>
      </c>
      <c r="F8" s="46" t="n">
        <v>4</v>
      </c>
      <c r="G8" s="46" t="n">
        <v>4</v>
      </c>
      <c r="H8" s="46" t="n">
        <v>3</v>
      </c>
      <c r="I8" s="47" t="n">
        <f aca="false">IF(F8*G8*H8=0,"",F8*G8*H8)</f>
        <v>48</v>
      </c>
      <c r="J8" s="48" t="str">
        <f aca="false">IF(I8="","",IF(I8&gt;=60,"Élevée",IF(I8&gt;=20,"Moyenne","Faible")))</f>
        <v>Moyenne</v>
      </c>
      <c r="K8" s="45" t="s">
        <v>45</v>
      </c>
      <c r="L8" s="49" t="n">
        <f aca="false">IF($C8="","",COUNTIFS($C$8:$C8,$C8))</f>
        <v>1</v>
      </c>
      <c r="M8" s="50" t="str">
        <f aca="false">IF($C8="","",$C8&amp;"#"&amp;$L8)</f>
        <v>Main-d'œuvre#1</v>
      </c>
    </row>
    <row r="9" customFormat="false" ht="26.85" hidden="false" customHeight="false" outlineLevel="0" collapsed="false">
      <c r="B9" s="51" t="n">
        <f aca="false">IF(D9="","",ROW()-7)</f>
        <v>2</v>
      </c>
      <c r="C9" s="44" t="s">
        <v>42</v>
      </c>
      <c r="D9" s="45" t="s">
        <v>46</v>
      </c>
      <c r="E9" s="45" t="s">
        <v>47</v>
      </c>
      <c r="F9" s="46" t="n">
        <v>3</v>
      </c>
      <c r="G9" s="46" t="n">
        <v>3</v>
      </c>
      <c r="H9" s="46" t="n">
        <v>4</v>
      </c>
      <c r="I9" s="52" t="n">
        <f aca="false">IF(F9*G9*H9=0,"",F9*G9*H9)</f>
        <v>36</v>
      </c>
      <c r="J9" s="53" t="str">
        <f aca="false">IF(I9="","",IF(I9&gt;=60,"Élevée",IF(I9&gt;=20,"Moyenne","Faible")))</f>
        <v>Moyenne</v>
      </c>
      <c r="K9" s="45"/>
      <c r="L9" s="54" t="n">
        <f aca="false">IF($C9="","",COUNTIFS($C$8:$C9,$C9))</f>
        <v>2</v>
      </c>
      <c r="M9" s="55" t="str">
        <f aca="false">IF($C9="","",$C9&amp;"#"&amp;$L9)</f>
        <v>Main-d'œuvre#2</v>
      </c>
    </row>
    <row r="10" customFormat="false" ht="15" hidden="false" customHeight="false" outlineLevel="0" collapsed="false">
      <c r="B10" s="43" t="n">
        <f aca="false">IF(D10="","",ROW()-7)</f>
        <v>3</v>
      </c>
      <c r="C10" s="44" t="s">
        <v>42</v>
      </c>
      <c r="D10" s="45" t="s">
        <v>48</v>
      </c>
      <c r="E10" s="45" t="s">
        <v>49</v>
      </c>
      <c r="F10" s="46" t="n">
        <v>3</v>
      </c>
      <c r="G10" s="46" t="n">
        <v>4</v>
      </c>
      <c r="H10" s="46" t="n">
        <v>3</v>
      </c>
      <c r="I10" s="47" t="n">
        <f aca="false">IF(F10*G10*H10=0,"",F10*G10*H10)</f>
        <v>36</v>
      </c>
      <c r="J10" s="48" t="str">
        <f aca="false">IF(I10="","",IF(I10&gt;=60,"Élevée",IF(I10&gt;=20,"Moyenne","Faible")))</f>
        <v>Moyenne</v>
      </c>
      <c r="K10" s="45"/>
      <c r="L10" s="49" t="n">
        <f aca="false">IF($C10="","",COUNTIFS($C$8:$C10,$C10))</f>
        <v>3</v>
      </c>
      <c r="M10" s="50" t="str">
        <f aca="false">IF($C10="","",$C10&amp;"#"&amp;$L10)</f>
        <v>Main-d'œuvre#3</v>
      </c>
    </row>
    <row r="11" customFormat="false" ht="15" hidden="false" customHeight="false" outlineLevel="0" collapsed="false">
      <c r="B11" s="51" t="n">
        <f aca="false">IF(D11="","",ROW()-7)</f>
        <v>4</v>
      </c>
      <c r="C11" s="44" t="s">
        <v>50</v>
      </c>
      <c r="D11" s="45" t="s">
        <v>51</v>
      </c>
      <c r="E11" s="45" t="s">
        <v>52</v>
      </c>
      <c r="F11" s="46" t="n">
        <v>5</v>
      </c>
      <c r="G11" s="46" t="n">
        <v>4</v>
      </c>
      <c r="H11" s="46" t="n">
        <v>4</v>
      </c>
      <c r="I11" s="52" t="n">
        <f aca="false">IF(F11*G11*H11=0,"",F11*G11*H11)</f>
        <v>80</v>
      </c>
      <c r="J11" s="53" t="str">
        <f aca="false">IF(I11="","",IF(I11&gt;=60,"Élevée",IF(I11&gt;=20,"Moyenne","Faible")))</f>
        <v>Élevée</v>
      </c>
      <c r="K11" s="45" t="s">
        <v>53</v>
      </c>
      <c r="L11" s="54" t="n">
        <f aca="false">IF($C11="","",COUNTIFS($C$8:$C11,$C11))</f>
        <v>1</v>
      </c>
      <c r="M11" s="55" t="str">
        <f aca="false">IF($C11="","",$C11&amp;"#"&amp;$L11)</f>
        <v>Méthodes#1</v>
      </c>
    </row>
    <row r="12" customFormat="false" ht="15" hidden="false" customHeight="false" outlineLevel="0" collapsed="false">
      <c r="B12" s="43" t="n">
        <f aca="false">IF(D12="","",ROW()-7)</f>
        <v>5</v>
      </c>
      <c r="C12" s="44" t="s">
        <v>50</v>
      </c>
      <c r="D12" s="45" t="s">
        <v>54</v>
      </c>
      <c r="E12" s="45" t="s">
        <v>55</v>
      </c>
      <c r="F12" s="46" t="n">
        <v>4</v>
      </c>
      <c r="G12" s="46" t="n">
        <v>3</v>
      </c>
      <c r="H12" s="46" t="n">
        <v>4</v>
      </c>
      <c r="I12" s="47" t="n">
        <f aca="false">IF(F12*G12*H12=0,"",F12*G12*H12)</f>
        <v>48</v>
      </c>
      <c r="J12" s="48" t="str">
        <f aca="false">IF(I12="","",IF(I12&gt;=60,"Élevée",IF(I12&gt;=20,"Moyenne","Faible")))</f>
        <v>Moyenne</v>
      </c>
      <c r="K12" s="45"/>
      <c r="L12" s="49" t="n">
        <f aca="false">IF($C12="","",COUNTIFS($C$8:$C12,$C12))</f>
        <v>2</v>
      </c>
      <c r="M12" s="50" t="str">
        <f aca="false">IF($C12="","",$C12&amp;"#"&amp;$L12)</f>
        <v>Méthodes#2</v>
      </c>
    </row>
    <row r="13" customFormat="false" ht="15" hidden="false" customHeight="false" outlineLevel="0" collapsed="false">
      <c r="B13" s="51" t="n">
        <f aca="false">IF(D13="","",ROW()-7)</f>
        <v>6</v>
      </c>
      <c r="C13" s="44" t="s">
        <v>50</v>
      </c>
      <c r="D13" s="45" t="s">
        <v>56</v>
      </c>
      <c r="E13" s="45" t="s">
        <v>57</v>
      </c>
      <c r="F13" s="46" t="n">
        <v>4</v>
      </c>
      <c r="G13" s="46" t="n">
        <v>3</v>
      </c>
      <c r="H13" s="46" t="n">
        <v>3</v>
      </c>
      <c r="I13" s="52" t="n">
        <f aca="false">IF(F13*G13*H13=0,"",F13*G13*H13)</f>
        <v>36</v>
      </c>
      <c r="J13" s="53" t="str">
        <f aca="false">IF(I13="","",IF(I13&gt;=60,"Élevée",IF(I13&gt;=20,"Moyenne","Faible")))</f>
        <v>Moyenne</v>
      </c>
      <c r="K13" s="45"/>
      <c r="L13" s="54" t="n">
        <f aca="false">IF($C13="","",COUNTIFS($C$8:$C13,$C13))</f>
        <v>3</v>
      </c>
      <c r="M13" s="55" t="str">
        <f aca="false">IF($C13="","",$C13&amp;"#"&amp;$L13)</f>
        <v>Méthodes#3</v>
      </c>
    </row>
    <row r="14" customFormat="false" ht="15" hidden="false" customHeight="false" outlineLevel="0" collapsed="false">
      <c r="B14" s="43" t="n">
        <f aca="false">IF(D14="","",ROW()-7)</f>
        <v>7</v>
      </c>
      <c r="C14" s="44" t="s">
        <v>58</v>
      </c>
      <c r="D14" s="45" t="s">
        <v>59</v>
      </c>
      <c r="E14" s="45" t="s">
        <v>60</v>
      </c>
      <c r="F14" s="46" t="n">
        <v>5</v>
      </c>
      <c r="G14" s="46" t="n">
        <v>3</v>
      </c>
      <c r="H14" s="46" t="n">
        <v>4</v>
      </c>
      <c r="I14" s="47" t="n">
        <f aca="false">IF(F14*G14*H14=0,"",F14*G14*H14)</f>
        <v>60</v>
      </c>
      <c r="J14" s="48" t="str">
        <f aca="false">IF(I14="","",IF(I14&gt;=60,"Élevée",IF(I14&gt;=20,"Moyenne","Faible")))</f>
        <v>Élevée</v>
      </c>
      <c r="K14" s="45" t="s">
        <v>61</v>
      </c>
      <c r="L14" s="49" t="n">
        <f aca="false">IF($C14="","",COUNTIFS($C$8:$C14,$C14))</f>
        <v>1</v>
      </c>
      <c r="M14" s="50" t="str">
        <f aca="false">IF($C14="","",$C14&amp;"#"&amp;$L14)</f>
        <v>Matière#1</v>
      </c>
    </row>
    <row r="15" customFormat="false" ht="15" hidden="false" customHeight="false" outlineLevel="0" collapsed="false">
      <c r="B15" s="51" t="n">
        <f aca="false">IF(D15="","",ROW()-7)</f>
        <v>8</v>
      </c>
      <c r="C15" s="44" t="s">
        <v>58</v>
      </c>
      <c r="D15" s="45" t="s">
        <v>62</v>
      </c>
      <c r="E15" s="45" t="s">
        <v>63</v>
      </c>
      <c r="F15" s="46" t="n">
        <v>4</v>
      </c>
      <c r="G15" s="46" t="n">
        <v>2</v>
      </c>
      <c r="H15" s="46" t="n">
        <v>4</v>
      </c>
      <c r="I15" s="52" t="n">
        <f aca="false">IF(F15*G15*H15=0,"",F15*G15*H15)</f>
        <v>32</v>
      </c>
      <c r="J15" s="53" t="str">
        <f aca="false">IF(I15="","",IF(I15&gt;=60,"Élevée",IF(I15&gt;=20,"Moyenne","Faible")))</f>
        <v>Moyenne</v>
      </c>
      <c r="K15" s="45"/>
      <c r="L15" s="54" t="n">
        <f aca="false">IF($C15="","",COUNTIFS($C$8:$C15,$C15))</f>
        <v>2</v>
      </c>
      <c r="M15" s="55" t="str">
        <f aca="false">IF($C15="","",$C15&amp;"#"&amp;$L15)</f>
        <v>Matière#2</v>
      </c>
    </row>
    <row r="16" customFormat="false" ht="15" hidden="false" customHeight="false" outlineLevel="0" collapsed="false">
      <c r="B16" s="43" t="n">
        <f aca="false">IF(D16="","",ROW()-7)</f>
        <v>9</v>
      </c>
      <c r="C16" s="44" t="s">
        <v>58</v>
      </c>
      <c r="D16" s="45" t="s">
        <v>64</v>
      </c>
      <c r="E16" s="45" t="s">
        <v>65</v>
      </c>
      <c r="F16" s="46" t="n">
        <v>3</v>
      </c>
      <c r="G16" s="46" t="n">
        <v>3</v>
      </c>
      <c r="H16" s="46" t="n">
        <v>3</v>
      </c>
      <c r="I16" s="47" t="n">
        <f aca="false">IF(F16*G16*H16=0,"",F16*G16*H16)</f>
        <v>27</v>
      </c>
      <c r="J16" s="48" t="str">
        <f aca="false">IF(I16="","",IF(I16&gt;=60,"Élevée",IF(I16&gt;=20,"Moyenne","Faible")))</f>
        <v>Moyenne</v>
      </c>
      <c r="K16" s="45"/>
      <c r="L16" s="49" t="n">
        <f aca="false">IF($C16="","",COUNTIFS($C$8:$C16,$C16))</f>
        <v>3</v>
      </c>
      <c r="M16" s="50" t="str">
        <f aca="false">IF($C16="","",$C16&amp;"#"&amp;$L16)</f>
        <v>Matière#3</v>
      </c>
    </row>
    <row r="17" customFormat="false" ht="15" hidden="false" customHeight="false" outlineLevel="0" collapsed="false">
      <c r="B17" s="51" t="n">
        <f aca="false">IF(D17="","",ROW()-7)</f>
        <v>10</v>
      </c>
      <c r="C17" s="44" t="s">
        <v>66</v>
      </c>
      <c r="D17" s="45" t="s">
        <v>67</v>
      </c>
      <c r="E17" s="45" t="s">
        <v>68</v>
      </c>
      <c r="F17" s="46" t="n">
        <v>5</v>
      </c>
      <c r="G17" s="46" t="n">
        <v>3</v>
      </c>
      <c r="H17" s="46" t="n">
        <v>4</v>
      </c>
      <c r="I17" s="52" t="n">
        <f aca="false">IF(F17*G17*H17=0,"",F17*G17*H17)</f>
        <v>60</v>
      </c>
      <c r="J17" s="53" t="str">
        <f aca="false">IF(I17="","",IF(I17&gt;=60,"Élevée",IF(I17&gt;=20,"Moyenne","Faible")))</f>
        <v>Élevée</v>
      </c>
      <c r="K17" s="45" t="s">
        <v>69</v>
      </c>
      <c r="L17" s="54" t="n">
        <f aca="false">IF($C17="","",COUNTIFS($C$8:$C17,$C17))</f>
        <v>1</v>
      </c>
      <c r="M17" s="55" t="str">
        <f aca="false">IF($C17="","",$C17&amp;"#"&amp;$L17)</f>
        <v>Matériel#1</v>
      </c>
    </row>
    <row r="18" customFormat="false" ht="26.85" hidden="false" customHeight="false" outlineLevel="0" collapsed="false">
      <c r="B18" s="43" t="n">
        <f aca="false">IF(D18="","",ROW()-7)</f>
        <v>11</v>
      </c>
      <c r="C18" s="44" t="s">
        <v>66</v>
      </c>
      <c r="D18" s="45" t="s">
        <v>70</v>
      </c>
      <c r="E18" s="45" t="s">
        <v>71</v>
      </c>
      <c r="F18" s="46" t="n">
        <v>4</v>
      </c>
      <c r="G18" s="46" t="n">
        <v>4</v>
      </c>
      <c r="H18" s="46" t="n">
        <v>3</v>
      </c>
      <c r="I18" s="47" t="n">
        <f aca="false">IF(F18*G18*H18=0,"",F18*G18*H18)</f>
        <v>48</v>
      </c>
      <c r="J18" s="48" t="str">
        <f aca="false">IF(I18="","",IF(I18&gt;=60,"Élevée",IF(I18&gt;=20,"Moyenne","Faible")))</f>
        <v>Moyenne</v>
      </c>
      <c r="K18" s="45"/>
      <c r="L18" s="49" t="n">
        <f aca="false">IF($C18="","",COUNTIFS($C$8:$C18,$C18))</f>
        <v>2</v>
      </c>
      <c r="M18" s="50" t="str">
        <f aca="false">IF($C18="","",$C18&amp;"#"&amp;$L18)</f>
        <v>Matériel#2</v>
      </c>
    </row>
    <row r="19" customFormat="false" ht="15" hidden="false" customHeight="false" outlineLevel="0" collapsed="false">
      <c r="B19" s="51" t="n">
        <f aca="false">IF(D19="","",ROW()-7)</f>
        <v>12</v>
      </c>
      <c r="C19" s="44" t="s">
        <v>66</v>
      </c>
      <c r="D19" s="45" t="s">
        <v>72</v>
      </c>
      <c r="E19" s="45" t="s">
        <v>73</v>
      </c>
      <c r="F19" s="46" t="n">
        <v>3</v>
      </c>
      <c r="G19" s="46" t="n">
        <v>3</v>
      </c>
      <c r="H19" s="46" t="n">
        <v>3</v>
      </c>
      <c r="I19" s="52" t="n">
        <f aca="false">IF(F19*G19*H19=0,"",F19*G19*H19)</f>
        <v>27</v>
      </c>
      <c r="J19" s="53" t="str">
        <f aca="false">IF(I19="","",IF(I19&gt;=60,"Élevée",IF(I19&gt;=20,"Moyenne","Faible")))</f>
        <v>Moyenne</v>
      </c>
      <c r="K19" s="45"/>
      <c r="L19" s="54" t="n">
        <f aca="false">IF($C19="","",COUNTIFS($C$8:$C19,$C19))</f>
        <v>3</v>
      </c>
      <c r="M19" s="55" t="str">
        <f aca="false">IF($C19="","",$C19&amp;"#"&amp;$L19)</f>
        <v>Matériel#3</v>
      </c>
    </row>
    <row r="20" customFormat="false" ht="26.85" hidden="false" customHeight="false" outlineLevel="0" collapsed="false">
      <c r="B20" s="43" t="n">
        <f aca="false">IF(D20="","",ROW()-7)</f>
        <v>13</v>
      </c>
      <c r="C20" s="44" t="s">
        <v>74</v>
      </c>
      <c r="D20" s="45" t="s">
        <v>75</v>
      </c>
      <c r="E20" s="45" t="s">
        <v>76</v>
      </c>
      <c r="F20" s="46" t="n">
        <v>3</v>
      </c>
      <c r="G20" s="46" t="n">
        <v>4</v>
      </c>
      <c r="H20" s="46" t="n">
        <v>4</v>
      </c>
      <c r="I20" s="47" t="n">
        <f aca="false">IF(F20*G20*H20=0,"",F20*G20*H20)</f>
        <v>48</v>
      </c>
      <c r="J20" s="48" t="str">
        <f aca="false">IF(I20="","",IF(I20&gt;=60,"Élevée",IF(I20&gt;=20,"Moyenne","Faible")))</f>
        <v>Moyenne</v>
      </c>
      <c r="K20" s="45"/>
      <c r="L20" s="49" t="n">
        <f aca="false">IF($C20="","",COUNTIFS($C$8:$C20,$C20))</f>
        <v>1</v>
      </c>
      <c r="M20" s="50" t="str">
        <f aca="false">IF($C20="","",$C20&amp;"#"&amp;$L20)</f>
        <v>Milieu#1</v>
      </c>
    </row>
    <row r="21" customFormat="false" ht="15" hidden="false" customHeight="false" outlineLevel="0" collapsed="false">
      <c r="B21" s="51" t="n">
        <f aca="false">IF(D21="","",ROW()-7)</f>
        <v>14</v>
      </c>
      <c r="C21" s="44" t="s">
        <v>74</v>
      </c>
      <c r="D21" s="45" t="s">
        <v>77</v>
      </c>
      <c r="E21" s="45" t="s">
        <v>78</v>
      </c>
      <c r="F21" s="46" t="n">
        <v>2</v>
      </c>
      <c r="G21" s="46" t="n">
        <v>3</v>
      </c>
      <c r="H21" s="46" t="n">
        <v>4</v>
      </c>
      <c r="I21" s="52" t="n">
        <f aca="false">IF(F21*G21*H21=0,"",F21*G21*H21)</f>
        <v>24</v>
      </c>
      <c r="J21" s="53" t="str">
        <f aca="false">IF(I21="","",IF(I21&gt;=60,"Élevée",IF(I21&gt;=20,"Moyenne","Faible")))</f>
        <v>Moyenne</v>
      </c>
      <c r="K21" s="45"/>
      <c r="L21" s="54" t="n">
        <f aca="false">IF($C21="","",COUNTIFS($C$8:$C21,$C21))</f>
        <v>2</v>
      </c>
      <c r="M21" s="55" t="str">
        <f aca="false">IF($C21="","",$C21&amp;"#"&amp;$L21)</f>
        <v>Milieu#2</v>
      </c>
    </row>
    <row r="22" customFormat="false" ht="15" hidden="false" customHeight="false" outlineLevel="0" collapsed="false">
      <c r="B22" s="43" t="n">
        <f aca="false">IF(D22="","",ROW()-7)</f>
        <v>15</v>
      </c>
      <c r="C22" s="44" t="s">
        <v>74</v>
      </c>
      <c r="D22" s="45" t="s">
        <v>79</v>
      </c>
      <c r="E22" s="45" t="s">
        <v>80</v>
      </c>
      <c r="F22" s="46" t="n">
        <v>3</v>
      </c>
      <c r="G22" s="46" t="n">
        <v>3</v>
      </c>
      <c r="H22" s="46" t="n">
        <v>3</v>
      </c>
      <c r="I22" s="47" t="n">
        <f aca="false">IF(F22*G22*H22=0,"",F22*G22*H22)</f>
        <v>27</v>
      </c>
      <c r="J22" s="48" t="str">
        <f aca="false">IF(I22="","",IF(I22&gt;=60,"Élevée",IF(I22&gt;=20,"Moyenne","Faible")))</f>
        <v>Moyenne</v>
      </c>
      <c r="K22" s="45"/>
      <c r="L22" s="49" t="n">
        <f aca="false">IF($C22="","",COUNTIFS($C$8:$C22,$C22))</f>
        <v>3</v>
      </c>
      <c r="M22" s="50" t="str">
        <f aca="false">IF($C22="","",$C22&amp;"#"&amp;$L22)</f>
        <v>Milieu#3</v>
      </c>
    </row>
    <row r="23" customFormat="false" ht="15" hidden="false" customHeight="false" outlineLevel="0" collapsed="false">
      <c r="B23" s="51" t="n">
        <f aca="false">IF(D23="","",ROW()-7)</f>
        <v>16</v>
      </c>
      <c r="C23" s="44" t="s">
        <v>81</v>
      </c>
      <c r="D23" s="45" t="s">
        <v>82</v>
      </c>
      <c r="E23" s="45" t="s">
        <v>83</v>
      </c>
      <c r="F23" s="46" t="n">
        <v>5</v>
      </c>
      <c r="G23" s="46" t="n">
        <v>3</v>
      </c>
      <c r="H23" s="46" t="n">
        <v>5</v>
      </c>
      <c r="I23" s="52" t="n">
        <f aca="false">IF(F23*G23*H23=0,"",F23*G23*H23)</f>
        <v>75</v>
      </c>
      <c r="J23" s="53" t="str">
        <f aca="false">IF(I23="","",IF(I23&gt;=60,"Élevée",IF(I23&gt;=20,"Moyenne","Faible")))</f>
        <v>Élevée</v>
      </c>
      <c r="K23" s="45" t="s">
        <v>84</v>
      </c>
      <c r="L23" s="54" t="n">
        <f aca="false">IF($C23="","",COUNTIFS($C$8:$C23,$C23))</f>
        <v>1</v>
      </c>
      <c r="M23" s="55" t="str">
        <f aca="false">IF($C23="","",$C23&amp;"#"&amp;$L23)</f>
        <v>Mesure#1</v>
      </c>
    </row>
    <row r="24" customFormat="false" ht="15" hidden="false" customHeight="false" outlineLevel="0" collapsed="false">
      <c r="B24" s="43" t="n">
        <f aca="false">IF(D24="","",ROW()-7)</f>
        <v>17</v>
      </c>
      <c r="C24" s="44" t="s">
        <v>81</v>
      </c>
      <c r="D24" s="45" t="s">
        <v>85</v>
      </c>
      <c r="E24" s="45" t="s">
        <v>86</v>
      </c>
      <c r="F24" s="46" t="n">
        <v>4</v>
      </c>
      <c r="G24" s="46" t="n">
        <v>4</v>
      </c>
      <c r="H24" s="46" t="n">
        <v>4</v>
      </c>
      <c r="I24" s="47" t="n">
        <f aca="false">IF(F24*G24*H24=0,"",F24*G24*H24)</f>
        <v>64</v>
      </c>
      <c r="J24" s="48" t="str">
        <f aca="false">IF(I24="","",IF(I24&gt;=60,"Élevée",IF(I24&gt;=20,"Moyenne","Faible")))</f>
        <v>Élevée</v>
      </c>
      <c r="K24" s="45"/>
      <c r="L24" s="49" t="n">
        <f aca="false">IF($C24="","",COUNTIFS($C$8:$C24,$C24))</f>
        <v>2</v>
      </c>
      <c r="M24" s="50" t="str">
        <f aca="false">IF($C24="","",$C24&amp;"#"&amp;$L24)</f>
        <v>Mesure#2</v>
      </c>
    </row>
    <row r="25" customFormat="false" ht="15" hidden="false" customHeight="false" outlineLevel="0" collapsed="false">
      <c r="B25" s="51" t="n">
        <f aca="false">IF(D25="","",ROW()-7)</f>
        <v>18</v>
      </c>
      <c r="C25" s="44" t="s">
        <v>81</v>
      </c>
      <c r="D25" s="45" t="s">
        <v>87</v>
      </c>
      <c r="E25" s="45" t="s">
        <v>88</v>
      </c>
      <c r="F25" s="46" t="n">
        <v>4</v>
      </c>
      <c r="G25" s="46" t="n">
        <v>3</v>
      </c>
      <c r="H25" s="46" t="n">
        <v>4</v>
      </c>
      <c r="I25" s="52" t="n">
        <f aca="false">IF(F25*G25*H25=0,"",F25*G25*H25)</f>
        <v>48</v>
      </c>
      <c r="J25" s="53" t="str">
        <f aca="false">IF(I25="","",IF(I25&gt;=60,"Élevée",IF(I25&gt;=20,"Moyenne","Faible")))</f>
        <v>Moyenne</v>
      </c>
      <c r="K25" s="45"/>
      <c r="L25" s="54" t="n">
        <f aca="false">IF($C25="","",COUNTIFS($C$8:$C25,$C25))</f>
        <v>3</v>
      </c>
      <c r="M25" s="55" t="str">
        <f aca="false">IF($C25="","",$C25&amp;"#"&amp;$L25)</f>
        <v>Mesure#3</v>
      </c>
    </row>
    <row r="26" customFormat="false" ht="15" hidden="false" customHeight="false" outlineLevel="0" collapsed="false">
      <c r="B26" s="43" t="str">
        <f aca="false">IF(D26="","",ROW()-7)</f>
        <v/>
      </c>
      <c r="C26" s="44"/>
      <c r="D26" s="45"/>
      <c r="E26" s="45"/>
      <c r="F26" s="46"/>
      <c r="G26" s="46"/>
      <c r="H26" s="46"/>
      <c r="I26" s="47" t="str">
        <f aca="false">IF(F26*G26*H26=0,"",F26*G26*H26)</f>
        <v/>
      </c>
      <c r="J26" s="48" t="str">
        <f aca="false">IF(I26="","",IF(I26&gt;=60,"Élevée",IF(I26&gt;=20,"Moyenne","Faible")))</f>
        <v/>
      </c>
      <c r="K26" s="45"/>
      <c r="L26" s="49" t="str">
        <f aca="false">IF($C26="","",COUNTIFS($C$8:$C26,$C26))</f>
        <v/>
      </c>
      <c r="M26" s="50" t="str">
        <f aca="false">IF($C26="","",$C26&amp;"#"&amp;$L26)</f>
        <v/>
      </c>
    </row>
    <row r="27" customFormat="false" ht="15" hidden="false" customHeight="false" outlineLevel="0" collapsed="false">
      <c r="B27" s="51" t="str">
        <f aca="false">IF(D27="","",ROW()-7)</f>
        <v/>
      </c>
      <c r="C27" s="44"/>
      <c r="D27" s="45"/>
      <c r="E27" s="45"/>
      <c r="F27" s="46"/>
      <c r="G27" s="46"/>
      <c r="H27" s="46"/>
      <c r="I27" s="52" t="str">
        <f aca="false">IF(F27*G27*H27=0,"",F27*G27*H27)</f>
        <v/>
      </c>
      <c r="J27" s="53" t="str">
        <f aca="false">IF(I27="","",IF(I27&gt;=60,"Élevée",IF(I27&gt;=20,"Moyenne","Faible")))</f>
        <v/>
      </c>
      <c r="K27" s="45"/>
      <c r="L27" s="54" t="str">
        <f aca="false">IF($C27="","",COUNTIFS($C$8:$C27,$C27))</f>
        <v/>
      </c>
      <c r="M27" s="55" t="str">
        <f aca="false">IF($C27="","",$C27&amp;"#"&amp;$L27)</f>
        <v/>
      </c>
    </row>
    <row r="28" customFormat="false" ht="15" hidden="false" customHeight="false" outlineLevel="0" collapsed="false">
      <c r="B28" s="43" t="str">
        <f aca="false">IF(D28="","",ROW()-7)</f>
        <v/>
      </c>
      <c r="C28" s="44"/>
      <c r="D28" s="45"/>
      <c r="E28" s="45"/>
      <c r="F28" s="46"/>
      <c r="G28" s="46"/>
      <c r="H28" s="46"/>
      <c r="I28" s="47" t="str">
        <f aca="false">IF(F28*G28*H28=0,"",F28*G28*H28)</f>
        <v/>
      </c>
      <c r="J28" s="48" t="str">
        <f aca="false">IF(I28="","",IF(I28&gt;=60,"Élevée",IF(I28&gt;=20,"Moyenne","Faible")))</f>
        <v/>
      </c>
      <c r="K28" s="45"/>
      <c r="L28" s="49" t="str">
        <f aca="false">IF($C28="","",COUNTIFS($C$8:$C28,$C28))</f>
        <v/>
      </c>
      <c r="M28" s="50" t="str">
        <f aca="false">IF($C28="","",$C28&amp;"#"&amp;$L28)</f>
        <v/>
      </c>
    </row>
    <row r="29" customFormat="false" ht="15" hidden="false" customHeight="false" outlineLevel="0" collapsed="false">
      <c r="B29" s="51" t="str">
        <f aca="false">IF(D29="","",ROW()-7)</f>
        <v/>
      </c>
      <c r="C29" s="44"/>
      <c r="D29" s="45"/>
      <c r="E29" s="45"/>
      <c r="F29" s="46"/>
      <c r="G29" s="46"/>
      <c r="H29" s="46"/>
      <c r="I29" s="52" t="str">
        <f aca="false">IF(F29*G29*H29=0,"",F29*G29*H29)</f>
        <v/>
      </c>
      <c r="J29" s="53" t="str">
        <f aca="false">IF(I29="","",IF(I29&gt;=60,"Élevée",IF(I29&gt;=20,"Moyenne","Faible")))</f>
        <v/>
      </c>
      <c r="K29" s="45"/>
      <c r="L29" s="54" t="str">
        <f aca="false">IF($C29="","",COUNTIFS($C$8:$C29,$C29))</f>
        <v/>
      </c>
      <c r="M29" s="55" t="str">
        <f aca="false">IF($C29="","",$C29&amp;"#"&amp;$L29)</f>
        <v/>
      </c>
    </row>
    <row r="30" customFormat="false" ht="15" hidden="false" customHeight="false" outlineLevel="0" collapsed="false">
      <c r="B30" s="43" t="str">
        <f aca="false">IF(D30="","",ROW()-7)</f>
        <v/>
      </c>
      <c r="C30" s="44"/>
      <c r="D30" s="45"/>
      <c r="E30" s="45"/>
      <c r="F30" s="46"/>
      <c r="G30" s="46"/>
      <c r="H30" s="46"/>
      <c r="I30" s="47" t="str">
        <f aca="false">IF(F30*G30*H30=0,"",F30*G30*H30)</f>
        <v/>
      </c>
      <c r="J30" s="48" t="str">
        <f aca="false">IF(I30="","",IF(I30&gt;=60,"Élevée",IF(I30&gt;=20,"Moyenne","Faible")))</f>
        <v/>
      </c>
      <c r="K30" s="45"/>
      <c r="L30" s="49" t="str">
        <f aca="false">IF($C30="","",COUNTIFS($C$8:$C30,$C30))</f>
        <v/>
      </c>
      <c r="M30" s="50" t="str">
        <f aca="false">IF($C30="","",$C30&amp;"#"&amp;$L30)</f>
        <v/>
      </c>
    </row>
    <row r="31" customFormat="false" ht="15" hidden="false" customHeight="false" outlineLevel="0" collapsed="false">
      <c r="B31" s="51" t="str">
        <f aca="false">IF(D31="","",ROW()-7)</f>
        <v/>
      </c>
      <c r="C31" s="44"/>
      <c r="D31" s="45"/>
      <c r="E31" s="45"/>
      <c r="F31" s="46"/>
      <c r="G31" s="46"/>
      <c r="H31" s="46"/>
      <c r="I31" s="52" t="str">
        <f aca="false">IF(F31*G31*H31=0,"",F31*G31*H31)</f>
        <v/>
      </c>
      <c r="J31" s="53" t="str">
        <f aca="false">IF(I31="","",IF(I31&gt;=60,"Élevée",IF(I31&gt;=20,"Moyenne","Faible")))</f>
        <v/>
      </c>
      <c r="K31" s="45"/>
      <c r="L31" s="54" t="str">
        <f aca="false">IF($C31="","",COUNTIFS($C$8:$C31,$C31))</f>
        <v/>
      </c>
      <c r="M31" s="55" t="str">
        <f aca="false">IF($C31="","",$C31&amp;"#"&amp;$L31)</f>
        <v/>
      </c>
    </row>
    <row r="32" customFormat="false" ht="15" hidden="false" customHeight="false" outlineLevel="0" collapsed="false">
      <c r="B32" s="43" t="str">
        <f aca="false">IF(D32="","",ROW()-7)</f>
        <v/>
      </c>
      <c r="C32" s="44"/>
      <c r="D32" s="45"/>
      <c r="E32" s="45"/>
      <c r="F32" s="46"/>
      <c r="G32" s="46"/>
      <c r="H32" s="46"/>
      <c r="I32" s="47" t="str">
        <f aca="false">IF(F32*G32*H32=0,"",F32*G32*H32)</f>
        <v/>
      </c>
      <c r="J32" s="48" t="str">
        <f aca="false">IF(I32="","",IF(I32&gt;=60,"Élevée",IF(I32&gt;=20,"Moyenne","Faible")))</f>
        <v/>
      </c>
      <c r="K32" s="45"/>
      <c r="L32" s="49" t="str">
        <f aca="false">IF($C32="","",COUNTIFS($C$8:$C32,$C32))</f>
        <v/>
      </c>
      <c r="M32" s="50" t="str">
        <f aca="false">IF($C32="","",$C32&amp;"#"&amp;$L32)</f>
        <v/>
      </c>
    </row>
    <row r="33" customFormat="false" ht="15" hidden="false" customHeight="false" outlineLevel="0" collapsed="false">
      <c r="B33" s="51" t="str">
        <f aca="false">IF(D33="","",ROW()-7)</f>
        <v/>
      </c>
      <c r="C33" s="44"/>
      <c r="D33" s="45"/>
      <c r="E33" s="45"/>
      <c r="F33" s="46"/>
      <c r="G33" s="46"/>
      <c r="H33" s="46"/>
      <c r="I33" s="52" t="str">
        <f aca="false">IF(F33*G33*H33=0,"",F33*G33*H33)</f>
        <v/>
      </c>
      <c r="J33" s="53" t="str">
        <f aca="false">IF(I33="","",IF(I33&gt;=60,"Élevée",IF(I33&gt;=20,"Moyenne","Faible")))</f>
        <v/>
      </c>
      <c r="K33" s="45"/>
      <c r="L33" s="54" t="str">
        <f aca="false">IF($C33="","",COUNTIFS($C$8:$C33,$C33))</f>
        <v/>
      </c>
      <c r="M33" s="55" t="str">
        <f aca="false">IF($C33="","",$C33&amp;"#"&amp;$L33)</f>
        <v/>
      </c>
    </row>
    <row r="34" customFormat="false" ht="15" hidden="false" customHeight="false" outlineLevel="0" collapsed="false">
      <c r="B34" s="43" t="str">
        <f aca="false">IF(D34="","",ROW()-7)</f>
        <v/>
      </c>
      <c r="C34" s="44"/>
      <c r="D34" s="45"/>
      <c r="E34" s="45"/>
      <c r="F34" s="46"/>
      <c r="G34" s="46"/>
      <c r="H34" s="46"/>
      <c r="I34" s="47" t="str">
        <f aca="false">IF(F34*G34*H34=0,"",F34*G34*H34)</f>
        <v/>
      </c>
      <c r="J34" s="48" t="str">
        <f aca="false">IF(I34="","",IF(I34&gt;=60,"Élevée",IF(I34&gt;=20,"Moyenne","Faible")))</f>
        <v/>
      </c>
      <c r="K34" s="45"/>
      <c r="L34" s="49" t="str">
        <f aca="false">IF($C34="","",COUNTIFS($C$8:$C34,$C34))</f>
        <v/>
      </c>
      <c r="M34" s="50" t="str">
        <f aca="false">IF($C34="","",$C34&amp;"#"&amp;$L34)</f>
        <v/>
      </c>
    </row>
    <row r="35" customFormat="false" ht="15" hidden="false" customHeight="false" outlineLevel="0" collapsed="false">
      <c r="B35" s="51" t="str">
        <f aca="false">IF(D35="","",ROW()-7)</f>
        <v/>
      </c>
      <c r="C35" s="44"/>
      <c r="D35" s="45"/>
      <c r="E35" s="45"/>
      <c r="F35" s="46"/>
      <c r="G35" s="46"/>
      <c r="H35" s="46"/>
      <c r="I35" s="52" t="str">
        <f aca="false">IF(F35*G35*H35=0,"",F35*G35*H35)</f>
        <v/>
      </c>
      <c r="J35" s="53" t="str">
        <f aca="false">IF(I35="","",IF(I35&gt;=60,"Élevée",IF(I35&gt;=20,"Moyenne","Faible")))</f>
        <v/>
      </c>
      <c r="K35" s="45"/>
      <c r="L35" s="54" t="str">
        <f aca="false">IF($C35="","",COUNTIFS($C$8:$C35,$C35))</f>
        <v/>
      </c>
      <c r="M35" s="55" t="str">
        <f aca="false">IF($C35="","",$C35&amp;"#"&amp;$L35)</f>
        <v/>
      </c>
    </row>
    <row r="36" customFormat="false" ht="15" hidden="false" customHeight="false" outlineLevel="0" collapsed="false">
      <c r="B36" s="43" t="str">
        <f aca="false">IF(D36="","",ROW()-7)</f>
        <v/>
      </c>
      <c r="C36" s="44"/>
      <c r="D36" s="45"/>
      <c r="E36" s="45"/>
      <c r="F36" s="46"/>
      <c r="G36" s="46"/>
      <c r="H36" s="46"/>
      <c r="I36" s="47" t="str">
        <f aca="false">IF(F36*G36*H36=0,"",F36*G36*H36)</f>
        <v/>
      </c>
      <c r="J36" s="48" t="str">
        <f aca="false">IF(I36="","",IF(I36&gt;=60,"Élevée",IF(I36&gt;=20,"Moyenne","Faible")))</f>
        <v/>
      </c>
      <c r="K36" s="45"/>
      <c r="L36" s="49" t="str">
        <f aca="false">IF($C36="","",COUNTIFS($C$8:$C36,$C36))</f>
        <v/>
      </c>
      <c r="M36" s="50" t="str">
        <f aca="false">IF($C36="","",$C36&amp;"#"&amp;$L36)</f>
        <v/>
      </c>
    </row>
    <row r="37" customFormat="false" ht="15" hidden="false" customHeight="false" outlineLevel="0" collapsed="false">
      <c r="B37" s="51" t="str">
        <f aca="false">IF(D37="","",ROW()-7)</f>
        <v/>
      </c>
      <c r="C37" s="44"/>
      <c r="D37" s="45"/>
      <c r="E37" s="45"/>
      <c r="F37" s="46"/>
      <c r="G37" s="46"/>
      <c r="H37" s="46"/>
      <c r="I37" s="52" t="str">
        <f aca="false">IF(F37*G37*H37=0,"",F37*G37*H37)</f>
        <v/>
      </c>
      <c r="J37" s="53" t="str">
        <f aca="false">IF(I37="","",IF(I37&gt;=60,"Élevée",IF(I37&gt;=20,"Moyenne","Faible")))</f>
        <v/>
      </c>
      <c r="K37" s="45"/>
      <c r="L37" s="54" t="str">
        <f aca="false">IF($C37="","",COUNTIFS($C$8:$C37,$C37))</f>
        <v/>
      </c>
      <c r="M37" s="55" t="str">
        <f aca="false">IF($C37="","",$C37&amp;"#"&amp;$L37)</f>
        <v/>
      </c>
    </row>
    <row r="38" customFormat="false" ht="15" hidden="false" customHeight="false" outlineLevel="0" collapsed="false">
      <c r="B38" s="43" t="str">
        <f aca="false">IF(D38="","",ROW()-7)</f>
        <v/>
      </c>
      <c r="C38" s="44"/>
      <c r="D38" s="45"/>
      <c r="E38" s="45"/>
      <c r="F38" s="46"/>
      <c r="G38" s="46"/>
      <c r="H38" s="46"/>
      <c r="I38" s="47" t="str">
        <f aca="false">IF(F38*G38*H38=0,"",F38*G38*H38)</f>
        <v/>
      </c>
      <c r="J38" s="48" t="str">
        <f aca="false">IF(I38="","",IF(I38&gt;=60,"Élevée",IF(I38&gt;=20,"Moyenne","Faible")))</f>
        <v/>
      </c>
      <c r="K38" s="45"/>
      <c r="L38" s="49" t="str">
        <f aca="false">IF($C38="","",COUNTIFS($C$8:$C38,$C38))</f>
        <v/>
      </c>
      <c r="M38" s="50" t="str">
        <f aca="false">IF($C38="","",$C38&amp;"#"&amp;$L38)</f>
        <v/>
      </c>
    </row>
    <row r="39" customFormat="false" ht="15" hidden="false" customHeight="false" outlineLevel="0" collapsed="false">
      <c r="B39" s="51" t="str">
        <f aca="false">IF(D39="","",ROW()-7)</f>
        <v/>
      </c>
      <c r="C39" s="44"/>
      <c r="D39" s="45"/>
      <c r="E39" s="45"/>
      <c r="F39" s="46"/>
      <c r="G39" s="46"/>
      <c r="H39" s="46"/>
      <c r="I39" s="52" t="str">
        <f aca="false">IF(F39*G39*H39=0,"",F39*G39*H39)</f>
        <v/>
      </c>
      <c r="J39" s="53" t="str">
        <f aca="false">IF(I39="","",IF(I39&gt;=60,"Élevée",IF(I39&gt;=20,"Moyenne","Faible")))</f>
        <v/>
      </c>
      <c r="K39" s="45"/>
      <c r="L39" s="54" t="str">
        <f aca="false">IF($C39="","",COUNTIFS($C$8:$C39,$C39))</f>
        <v/>
      </c>
      <c r="M39" s="55" t="str">
        <f aca="false">IF($C39="","",$C39&amp;"#"&amp;$L39)</f>
        <v/>
      </c>
    </row>
    <row r="40" customFormat="false" ht="15" hidden="false" customHeight="false" outlineLevel="0" collapsed="false">
      <c r="B40" s="43" t="str">
        <f aca="false">IF(D40="","",ROW()-7)</f>
        <v/>
      </c>
      <c r="C40" s="44"/>
      <c r="D40" s="45"/>
      <c r="E40" s="45"/>
      <c r="F40" s="46"/>
      <c r="G40" s="46"/>
      <c r="H40" s="46"/>
      <c r="I40" s="47" t="str">
        <f aca="false">IF(F40*G40*H40=0,"",F40*G40*H40)</f>
        <v/>
      </c>
      <c r="J40" s="48" t="str">
        <f aca="false">IF(I40="","",IF(I40&gt;=60,"Élevée",IF(I40&gt;=20,"Moyenne","Faible")))</f>
        <v/>
      </c>
      <c r="K40" s="45"/>
      <c r="L40" s="49" t="str">
        <f aca="false">IF($C40="","",COUNTIFS($C$8:$C40,$C40))</f>
        <v/>
      </c>
      <c r="M40" s="50" t="str">
        <f aca="false">IF($C40="","",$C40&amp;"#"&amp;$L40)</f>
        <v/>
      </c>
    </row>
    <row r="41" customFormat="false" ht="15" hidden="false" customHeight="false" outlineLevel="0" collapsed="false">
      <c r="B41" s="51" t="str">
        <f aca="false">IF(D41="","",ROW()-7)</f>
        <v/>
      </c>
      <c r="C41" s="44"/>
      <c r="D41" s="45"/>
      <c r="E41" s="45"/>
      <c r="F41" s="46"/>
      <c r="G41" s="46"/>
      <c r="H41" s="46"/>
      <c r="I41" s="52" t="str">
        <f aca="false">IF(F41*G41*H41=0,"",F41*G41*H41)</f>
        <v/>
      </c>
      <c r="J41" s="53" t="str">
        <f aca="false">IF(I41="","",IF(I41&gt;=60,"Élevée",IF(I41&gt;=20,"Moyenne","Faible")))</f>
        <v/>
      </c>
      <c r="K41" s="45"/>
      <c r="L41" s="54" t="str">
        <f aca="false">IF($C41="","",COUNTIFS($C$8:$C41,$C41))</f>
        <v/>
      </c>
      <c r="M41" s="55" t="str">
        <f aca="false">IF($C41="","",$C41&amp;"#"&amp;$L41)</f>
        <v/>
      </c>
    </row>
    <row r="42" customFormat="false" ht="15" hidden="false" customHeight="false" outlineLevel="0" collapsed="false">
      <c r="B42" s="43" t="str">
        <f aca="false">IF(D42="","",ROW()-7)</f>
        <v/>
      </c>
      <c r="C42" s="44"/>
      <c r="D42" s="45"/>
      <c r="E42" s="45"/>
      <c r="F42" s="46"/>
      <c r="G42" s="46"/>
      <c r="H42" s="46"/>
      <c r="I42" s="47" t="str">
        <f aca="false">IF(F42*G42*H42=0,"",F42*G42*H42)</f>
        <v/>
      </c>
      <c r="J42" s="48" t="str">
        <f aca="false">IF(I42="","",IF(I42&gt;=60,"Élevée",IF(I42&gt;=20,"Moyenne","Faible")))</f>
        <v/>
      </c>
      <c r="K42" s="45"/>
      <c r="L42" s="49" t="str">
        <f aca="false">IF($C42="","",COUNTIFS($C$8:$C42,$C42))</f>
        <v/>
      </c>
      <c r="M42" s="50" t="str">
        <f aca="false">IF($C42="","",$C42&amp;"#"&amp;$L42)</f>
        <v/>
      </c>
    </row>
    <row r="43" customFormat="false" ht="15" hidden="false" customHeight="false" outlineLevel="0" collapsed="false">
      <c r="B43" s="51" t="str">
        <f aca="false">IF(D43="","",ROW()-7)</f>
        <v/>
      </c>
      <c r="C43" s="44"/>
      <c r="D43" s="45"/>
      <c r="E43" s="45"/>
      <c r="F43" s="46"/>
      <c r="G43" s="46"/>
      <c r="H43" s="46"/>
      <c r="I43" s="52" t="str">
        <f aca="false">IF(F43*G43*H43=0,"",F43*G43*H43)</f>
        <v/>
      </c>
      <c r="J43" s="53" t="str">
        <f aca="false">IF(I43="","",IF(I43&gt;=60,"Élevée",IF(I43&gt;=20,"Moyenne","Faible")))</f>
        <v/>
      </c>
      <c r="K43" s="45"/>
      <c r="L43" s="54" t="str">
        <f aca="false">IF($C43="","",COUNTIFS($C$8:$C43,$C43))</f>
        <v/>
      </c>
      <c r="M43" s="55" t="str">
        <f aca="false">IF($C43="","",$C43&amp;"#"&amp;$L43)</f>
        <v/>
      </c>
    </row>
    <row r="44" customFormat="false" ht="15" hidden="false" customHeight="false" outlineLevel="0" collapsed="false">
      <c r="B44" s="43" t="str">
        <f aca="false">IF(D44="","",ROW()-7)</f>
        <v/>
      </c>
      <c r="C44" s="44"/>
      <c r="D44" s="45"/>
      <c r="E44" s="45"/>
      <c r="F44" s="46"/>
      <c r="G44" s="46"/>
      <c r="H44" s="46"/>
      <c r="I44" s="47" t="str">
        <f aca="false">IF(F44*G44*H44=0,"",F44*G44*H44)</f>
        <v/>
      </c>
      <c r="J44" s="48" t="str">
        <f aca="false">IF(I44="","",IF(I44&gt;=60,"Élevée",IF(I44&gt;=20,"Moyenne","Faible")))</f>
        <v/>
      </c>
      <c r="K44" s="45"/>
      <c r="L44" s="49" t="str">
        <f aca="false">IF($C44="","",COUNTIFS($C$8:$C44,$C44))</f>
        <v/>
      </c>
      <c r="M44" s="50" t="str">
        <f aca="false">IF($C44="","",$C44&amp;"#"&amp;$L44)</f>
        <v/>
      </c>
    </row>
    <row r="45" customFormat="false" ht="15" hidden="false" customHeight="false" outlineLevel="0" collapsed="false">
      <c r="B45" s="51" t="str">
        <f aca="false">IF(D45="","",ROW()-7)</f>
        <v/>
      </c>
      <c r="C45" s="44"/>
      <c r="D45" s="45"/>
      <c r="E45" s="45"/>
      <c r="F45" s="46"/>
      <c r="G45" s="46"/>
      <c r="H45" s="46"/>
      <c r="I45" s="52" t="str">
        <f aca="false">IF(F45*G45*H45=0,"",F45*G45*H45)</f>
        <v/>
      </c>
      <c r="J45" s="53" t="str">
        <f aca="false">IF(I45="","",IF(I45&gt;=60,"Élevée",IF(I45&gt;=20,"Moyenne","Faible")))</f>
        <v/>
      </c>
      <c r="K45" s="45"/>
      <c r="L45" s="54" t="str">
        <f aca="false">IF($C45="","",COUNTIFS($C$8:$C45,$C45))</f>
        <v/>
      </c>
      <c r="M45" s="55" t="str">
        <f aca="false">IF($C45="","",$C45&amp;"#"&amp;$L45)</f>
        <v/>
      </c>
    </row>
    <row r="46" customFormat="false" ht="15" hidden="false" customHeight="false" outlineLevel="0" collapsed="false">
      <c r="B46" s="43" t="str">
        <f aca="false">IF(D46="","",ROW()-7)</f>
        <v/>
      </c>
      <c r="C46" s="44"/>
      <c r="D46" s="45"/>
      <c r="E46" s="45"/>
      <c r="F46" s="46"/>
      <c r="G46" s="46"/>
      <c r="H46" s="46"/>
      <c r="I46" s="47" t="str">
        <f aca="false">IF(F46*G46*H46=0,"",F46*G46*H46)</f>
        <v/>
      </c>
      <c r="J46" s="48" t="str">
        <f aca="false">IF(I46="","",IF(I46&gt;=60,"Élevée",IF(I46&gt;=20,"Moyenne","Faible")))</f>
        <v/>
      </c>
      <c r="K46" s="45"/>
      <c r="L46" s="49" t="str">
        <f aca="false">IF($C46="","",COUNTIFS($C$8:$C46,$C46))</f>
        <v/>
      </c>
      <c r="M46" s="50" t="str">
        <f aca="false">IF($C46="","",$C46&amp;"#"&amp;$L46)</f>
        <v/>
      </c>
    </row>
    <row r="47" customFormat="false" ht="15" hidden="false" customHeight="false" outlineLevel="0" collapsed="false">
      <c r="B47" s="51" t="str">
        <f aca="false">IF(D47="","",ROW()-7)</f>
        <v/>
      </c>
      <c r="C47" s="44"/>
      <c r="D47" s="45"/>
      <c r="E47" s="45"/>
      <c r="F47" s="46"/>
      <c r="G47" s="46"/>
      <c r="H47" s="46"/>
      <c r="I47" s="52" t="str">
        <f aca="false">IF(F47*G47*H47=0,"",F47*G47*H47)</f>
        <v/>
      </c>
      <c r="J47" s="53" t="str">
        <f aca="false">IF(I47="","",IF(I47&gt;=60,"Élevée",IF(I47&gt;=20,"Moyenne","Faible")))</f>
        <v/>
      </c>
      <c r="K47" s="45"/>
      <c r="L47" s="54" t="str">
        <f aca="false">IF($C47="","",COUNTIFS($C$8:$C47,$C47))</f>
        <v/>
      </c>
      <c r="M47" s="55" t="str">
        <f aca="false">IF($C47="","",$C47&amp;"#"&amp;$L47)</f>
        <v/>
      </c>
    </row>
    <row r="48" customFormat="false" ht="15" hidden="false" customHeight="false" outlineLevel="0" collapsed="false">
      <c r="B48" s="43" t="str">
        <f aca="false">IF(D48="","",ROW()-7)</f>
        <v/>
      </c>
      <c r="C48" s="44"/>
      <c r="D48" s="45"/>
      <c r="E48" s="45"/>
      <c r="F48" s="46"/>
      <c r="G48" s="46"/>
      <c r="H48" s="46"/>
      <c r="I48" s="47" t="str">
        <f aca="false">IF(F48*G48*H48=0,"",F48*G48*H48)</f>
        <v/>
      </c>
      <c r="J48" s="48" t="str">
        <f aca="false">IF(I48="","",IF(I48&gt;=60,"Élevée",IF(I48&gt;=20,"Moyenne","Faible")))</f>
        <v/>
      </c>
      <c r="K48" s="45"/>
      <c r="L48" s="49" t="str">
        <f aca="false">IF($C48="","",COUNTIFS($C$8:$C48,$C48))</f>
        <v/>
      </c>
      <c r="M48" s="50" t="str">
        <f aca="false">IF($C48="","",$C48&amp;"#"&amp;$L48)</f>
        <v/>
      </c>
    </row>
    <row r="49" customFormat="false" ht="15" hidden="false" customHeight="false" outlineLevel="0" collapsed="false">
      <c r="B49" s="51" t="str">
        <f aca="false">IF(D49="","",ROW()-7)</f>
        <v/>
      </c>
      <c r="C49" s="44"/>
      <c r="D49" s="45"/>
      <c r="E49" s="45"/>
      <c r="F49" s="46"/>
      <c r="G49" s="46"/>
      <c r="H49" s="46"/>
      <c r="I49" s="52" t="str">
        <f aca="false">IF(F49*G49*H49=0,"",F49*G49*H49)</f>
        <v/>
      </c>
      <c r="J49" s="53" t="str">
        <f aca="false">IF(I49="","",IF(I49&gt;=60,"Élevée",IF(I49&gt;=20,"Moyenne","Faible")))</f>
        <v/>
      </c>
      <c r="K49" s="45"/>
      <c r="L49" s="54" t="str">
        <f aca="false">IF($C49="","",COUNTIFS($C$8:$C49,$C49))</f>
        <v/>
      </c>
      <c r="M49" s="55" t="str">
        <f aca="false">IF($C49="","",$C49&amp;"#"&amp;$L49)</f>
        <v/>
      </c>
    </row>
    <row r="50" customFormat="false" ht="15" hidden="false" customHeight="false" outlineLevel="0" collapsed="false">
      <c r="B50" s="43" t="str">
        <f aca="false">IF(D50="","",ROW()-7)</f>
        <v/>
      </c>
      <c r="C50" s="44"/>
      <c r="D50" s="45"/>
      <c r="E50" s="45"/>
      <c r="F50" s="46"/>
      <c r="G50" s="46"/>
      <c r="H50" s="46"/>
      <c r="I50" s="47" t="str">
        <f aca="false">IF(F50*G50*H50=0,"",F50*G50*H50)</f>
        <v/>
      </c>
      <c r="J50" s="48" t="str">
        <f aca="false">IF(I50="","",IF(I50&gt;=60,"Élevée",IF(I50&gt;=20,"Moyenne","Faible")))</f>
        <v/>
      </c>
      <c r="K50" s="45"/>
      <c r="L50" s="49" t="str">
        <f aca="false">IF($C50="","",COUNTIFS($C$8:$C50,$C50))</f>
        <v/>
      </c>
      <c r="M50" s="50" t="str">
        <f aca="false">IF($C50="","",$C50&amp;"#"&amp;$L50)</f>
        <v/>
      </c>
    </row>
    <row r="51" customFormat="false" ht="15" hidden="false" customHeight="false" outlineLevel="0" collapsed="false">
      <c r="B51" s="51" t="str">
        <f aca="false">IF(D51="","",ROW()-7)</f>
        <v/>
      </c>
      <c r="C51" s="44"/>
      <c r="D51" s="45"/>
      <c r="E51" s="45"/>
      <c r="F51" s="46"/>
      <c r="G51" s="46"/>
      <c r="H51" s="46"/>
      <c r="I51" s="52" t="str">
        <f aca="false">IF(F51*G51*H51=0,"",F51*G51*H51)</f>
        <v/>
      </c>
      <c r="J51" s="53" t="str">
        <f aca="false">IF(I51="","",IF(I51&gt;=60,"Élevée",IF(I51&gt;=20,"Moyenne","Faible")))</f>
        <v/>
      </c>
      <c r="K51" s="45"/>
      <c r="L51" s="54" t="str">
        <f aca="false">IF($C51="","",COUNTIFS($C$8:$C51,$C51))</f>
        <v/>
      </c>
      <c r="M51" s="55" t="str">
        <f aca="false">IF($C51="","",$C51&amp;"#"&amp;$L51)</f>
        <v/>
      </c>
    </row>
    <row r="52" customFormat="false" ht="15" hidden="false" customHeight="false" outlineLevel="0" collapsed="false">
      <c r="B52" s="43" t="str">
        <f aca="false">IF(D52="","",ROW()-7)</f>
        <v/>
      </c>
      <c r="C52" s="44"/>
      <c r="D52" s="45"/>
      <c r="E52" s="45"/>
      <c r="F52" s="46"/>
      <c r="G52" s="46"/>
      <c r="H52" s="46"/>
      <c r="I52" s="47" t="str">
        <f aca="false">IF(F52*G52*H52=0,"",F52*G52*H52)</f>
        <v/>
      </c>
      <c r="J52" s="48" t="str">
        <f aca="false">IF(I52="","",IF(I52&gt;=60,"Élevée",IF(I52&gt;=20,"Moyenne","Faible")))</f>
        <v/>
      </c>
      <c r="K52" s="45"/>
      <c r="L52" s="49" t="str">
        <f aca="false">IF($C52="","",COUNTIFS($C$8:$C52,$C52))</f>
        <v/>
      </c>
      <c r="M52" s="50" t="str">
        <f aca="false">IF($C52="","",$C52&amp;"#"&amp;$L52)</f>
        <v/>
      </c>
    </row>
    <row r="53" customFormat="false" ht="15" hidden="false" customHeight="false" outlineLevel="0" collapsed="false">
      <c r="B53" s="51" t="str">
        <f aca="false">IF(D53="","",ROW()-7)</f>
        <v/>
      </c>
      <c r="C53" s="44"/>
      <c r="D53" s="45"/>
      <c r="E53" s="45"/>
      <c r="F53" s="46"/>
      <c r="G53" s="46"/>
      <c r="H53" s="46"/>
      <c r="I53" s="52" t="str">
        <f aca="false">IF(F53*G53*H53=0,"",F53*G53*H53)</f>
        <v/>
      </c>
      <c r="J53" s="53" t="str">
        <f aca="false">IF(I53="","",IF(I53&gt;=60,"Élevée",IF(I53&gt;=20,"Moyenne","Faible")))</f>
        <v/>
      </c>
      <c r="K53" s="45"/>
      <c r="L53" s="54" t="str">
        <f aca="false">IF($C53="","",COUNTIFS($C$8:$C53,$C53))</f>
        <v/>
      </c>
      <c r="M53" s="55" t="str">
        <f aca="false">IF($C53="","",$C53&amp;"#"&amp;$L53)</f>
        <v/>
      </c>
    </row>
    <row r="54" customFormat="false" ht="15" hidden="false" customHeight="false" outlineLevel="0" collapsed="false">
      <c r="B54" s="43" t="str">
        <f aca="false">IF(D54="","",ROW()-7)</f>
        <v/>
      </c>
      <c r="C54" s="44"/>
      <c r="D54" s="45"/>
      <c r="E54" s="45"/>
      <c r="F54" s="46"/>
      <c r="G54" s="46"/>
      <c r="H54" s="46"/>
      <c r="I54" s="47" t="str">
        <f aca="false">IF(F54*G54*H54=0,"",F54*G54*H54)</f>
        <v/>
      </c>
      <c r="J54" s="48" t="str">
        <f aca="false">IF(I54="","",IF(I54&gt;=60,"Élevée",IF(I54&gt;=20,"Moyenne","Faible")))</f>
        <v/>
      </c>
      <c r="K54" s="45"/>
      <c r="L54" s="49" t="str">
        <f aca="false">IF($C54="","",COUNTIFS($C$8:$C54,$C54))</f>
        <v/>
      </c>
      <c r="M54" s="50" t="str">
        <f aca="false">IF($C54="","",$C54&amp;"#"&amp;$L54)</f>
        <v/>
      </c>
    </row>
    <row r="55" customFormat="false" ht="15" hidden="false" customHeight="false" outlineLevel="0" collapsed="false">
      <c r="B55" s="51" t="str">
        <f aca="false">IF(D55="","",ROW()-7)</f>
        <v/>
      </c>
      <c r="C55" s="44"/>
      <c r="D55" s="45"/>
      <c r="E55" s="45"/>
      <c r="F55" s="46"/>
      <c r="G55" s="46"/>
      <c r="H55" s="46"/>
      <c r="I55" s="52" t="str">
        <f aca="false">IF(F55*G55*H55=0,"",F55*G55*H55)</f>
        <v/>
      </c>
      <c r="J55" s="53" t="str">
        <f aca="false">IF(I55="","",IF(I55&gt;=60,"Élevée",IF(I55&gt;=20,"Moyenne","Faible")))</f>
        <v/>
      </c>
      <c r="K55" s="45"/>
      <c r="L55" s="54" t="str">
        <f aca="false">IF($C55="","",COUNTIFS($C$8:$C55,$C55))</f>
        <v/>
      </c>
      <c r="M55" s="55" t="str">
        <f aca="false">IF($C55="","",$C55&amp;"#"&amp;$L55)</f>
        <v/>
      </c>
    </row>
    <row r="56" customFormat="false" ht="15" hidden="false" customHeight="false" outlineLevel="0" collapsed="false">
      <c r="B56" s="43" t="str">
        <f aca="false">IF(D56="","",ROW()-7)</f>
        <v/>
      </c>
      <c r="C56" s="44"/>
      <c r="D56" s="45"/>
      <c r="E56" s="45"/>
      <c r="F56" s="46"/>
      <c r="G56" s="46"/>
      <c r="H56" s="46"/>
      <c r="I56" s="47" t="str">
        <f aca="false">IF(F56*G56*H56=0,"",F56*G56*H56)</f>
        <v/>
      </c>
      <c r="J56" s="48" t="str">
        <f aca="false">IF(I56="","",IF(I56&gt;=60,"Élevée",IF(I56&gt;=20,"Moyenne","Faible")))</f>
        <v/>
      </c>
      <c r="K56" s="45"/>
      <c r="L56" s="49" t="str">
        <f aca="false">IF($C56="","",COUNTIFS($C$8:$C56,$C56))</f>
        <v/>
      </c>
      <c r="M56" s="50" t="str">
        <f aca="false">IF($C56="","",$C56&amp;"#"&amp;$L56)</f>
        <v/>
      </c>
    </row>
    <row r="57" customFormat="false" ht="15" hidden="false" customHeight="false" outlineLevel="0" collapsed="false">
      <c r="B57" s="51" t="str">
        <f aca="false">IF(D57="","",ROW()-7)</f>
        <v/>
      </c>
      <c r="C57" s="44"/>
      <c r="D57" s="45"/>
      <c r="E57" s="45"/>
      <c r="F57" s="46"/>
      <c r="G57" s="46"/>
      <c r="H57" s="46"/>
      <c r="I57" s="52" t="str">
        <f aca="false">IF(F57*G57*H57=0,"",F57*G57*H57)</f>
        <v/>
      </c>
      <c r="J57" s="53" t="str">
        <f aca="false">IF(I57="","",IF(I57&gt;=60,"Élevée",IF(I57&gt;=20,"Moyenne","Faible")))</f>
        <v/>
      </c>
      <c r="K57" s="45"/>
      <c r="L57" s="54" t="str">
        <f aca="false">IF($C57="","",COUNTIFS($C$8:$C57,$C57))</f>
        <v/>
      </c>
      <c r="M57" s="55" t="str">
        <f aca="false">IF($C57="","",$C57&amp;"#"&amp;$L57)</f>
        <v/>
      </c>
    </row>
  </sheetData>
  <mergeCells count="2">
    <mergeCell ref="B1:M2"/>
    <mergeCell ref="B3:M3"/>
  </mergeCells>
  <conditionalFormatting sqref="I8:I57">
    <cfRule type="colorScale" priority="2">
      <colorScale>
        <cfvo type="num" val="1"/>
        <cfvo type="num" val="30"/>
        <cfvo type="num" val="100"/>
        <color rgb="FFD8ECDD"/>
        <color rgb="FFFBEBD2"/>
        <color rgb="FFF7D9D5"/>
      </colorScale>
    </cfRule>
  </conditionalFormatting>
  <conditionalFormatting sqref="J8:J57">
    <cfRule type="cellIs" priority="3" operator="equal" aboveAverage="0" equalAverage="0" bottom="0" percent="0" rank="0" text="" dxfId="0">
      <formula>"Élevée"</formula>
    </cfRule>
    <cfRule type="cellIs" priority="4" operator="equal" aboveAverage="0" equalAverage="0" bottom="0" percent="0" rank="0" text="" dxfId="1">
      <formula>"Moyenne"</formula>
    </cfRule>
    <cfRule type="cellIs" priority="5" operator="equal" aboveAverage="0" equalAverage="0" bottom="0" percent="0" rank="0" text="" dxfId="2">
      <formula>"Faible"</formula>
    </cfRule>
  </conditionalFormatting>
  <conditionalFormatting sqref="C8:C57">
    <cfRule type="cellIs" priority="6" operator="equal" aboveAverage="0" equalAverage="0" bottom="0" percent="0" rank="0" text="" dxfId="3">
      <formula>"Main-d'œuvre"</formula>
    </cfRule>
    <cfRule type="cellIs" priority="7" operator="equal" aboveAverage="0" equalAverage="0" bottom="0" percent="0" rank="0" text="" dxfId="4">
      <formula>"Méthodes"</formula>
    </cfRule>
    <cfRule type="cellIs" priority="8" operator="equal" aboveAverage="0" equalAverage="0" bottom="0" percent="0" rank="0" text="" dxfId="5">
      <formula>"Matière"</formula>
    </cfRule>
    <cfRule type="cellIs" priority="9" operator="equal" aboveAverage="0" equalAverage="0" bottom="0" percent="0" rank="0" text="" dxfId="6">
      <formula>"Matériel"</formula>
    </cfRule>
    <cfRule type="cellIs" priority="10" operator="equal" aboveAverage="0" equalAverage="0" bottom="0" percent="0" rank="0" text="" dxfId="7">
      <formula>"Milieu"</formula>
    </cfRule>
    <cfRule type="cellIs" priority="11" operator="equal" aboveAverage="0" equalAverage="0" bottom="0" percent="0" rank="0" text="" dxfId="8">
      <formula>"Mesure"</formula>
    </cfRule>
  </conditionalFormatting>
  <dataValidations count="2">
    <dataValidation allowBlank="true" errorStyle="stop" operator="between" showDropDown="false" showErrorMessage="false" showInputMessage="false" sqref="C8:C57" type="list">
      <formula1>Paramètres!$B$6:$B$13</formula1>
      <formula2>0</formula2>
    </dataValidation>
    <dataValidation allowBlank="true" error="Cotez de 1 à 5." errorStyle="stop" errorTitle="Valeur 1–5" operator="between" prompt="Note de 1 (faible) à 5 (fort)." promptTitle="Cotation" showDropDown="false" showErrorMessage="false" showInputMessage="false" sqref="F8:H57" type="list">
      <formula1>Paramètres!$E$6:$E$13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7F86"/>
    <pageSetUpPr fitToPage="true"/>
  </sheetPr>
  <dimension ref="A1:K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8"/>
    <col collapsed="false" customWidth="true" hidden="false" outlineLevel="0" max="4" min="4" style="0" width="34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26"/>
  </cols>
  <sheetData>
    <row r="1" customFormat="false" ht="15" hidden="false" customHeight="false" outlineLevel="0" collapsed="false">
      <c r="A1" s="1"/>
      <c r="B1" s="18" t="s">
        <v>89</v>
      </c>
      <c r="C1" s="18"/>
      <c r="D1" s="18"/>
      <c r="E1" s="18"/>
      <c r="F1" s="18"/>
      <c r="G1" s="18"/>
      <c r="H1" s="18"/>
      <c r="I1" s="18"/>
      <c r="J1" s="18"/>
      <c r="K1" s="1"/>
    </row>
    <row r="2" customFormat="false" ht="15" hidden="false" customHeight="false" outlineLevel="0" collapsed="false">
      <c r="A2" s="1"/>
      <c r="B2" s="18"/>
      <c r="C2" s="18"/>
      <c r="D2" s="18"/>
      <c r="E2" s="18"/>
      <c r="F2" s="18"/>
      <c r="G2" s="18"/>
      <c r="H2" s="18"/>
      <c r="I2" s="18"/>
      <c r="J2" s="18"/>
      <c r="K2" s="1"/>
    </row>
    <row r="3" customFormat="false" ht="15" hidden="false" customHeight="false" outlineLevel="0" collapsed="false">
      <c r="A3" s="3"/>
      <c r="B3" s="19" t="s">
        <v>90</v>
      </c>
      <c r="C3" s="19"/>
      <c r="D3" s="19"/>
      <c r="E3" s="19"/>
      <c r="F3" s="19"/>
      <c r="G3" s="19"/>
      <c r="H3" s="19"/>
      <c r="I3" s="19"/>
      <c r="J3" s="19"/>
      <c r="K3" s="3"/>
    </row>
    <row r="7" customFormat="false" ht="31.5" hidden="false" customHeight="true" outlineLevel="0" collapsed="false">
      <c r="B7" s="42" t="s">
        <v>30</v>
      </c>
      <c r="C7" s="42" t="s">
        <v>91</v>
      </c>
      <c r="D7" s="42" t="s">
        <v>92</v>
      </c>
      <c r="E7" s="42" t="s">
        <v>93</v>
      </c>
      <c r="F7" s="42" t="s">
        <v>94</v>
      </c>
      <c r="G7" s="42" t="s">
        <v>95</v>
      </c>
      <c r="H7" s="42" t="s">
        <v>96</v>
      </c>
      <c r="I7" s="42" t="s">
        <v>39</v>
      </c>
    </row>
    <row r="8" customFormat="false" ht="26.85" hidden="false" customHeight="false" outlineLevel="0" collapsed="false">
      <c r="B8" s="56" t="n">
        <f aca="false">IF(D8="","",ROW()-7)</f>
        <v>1</v>
      </c>
      <c r="C8" s="44" t="s">
        <v>50</v>
      </c>
      <c r="D8" s="45" t="s">
        <v>97</v>
      </c>
      <c r="E8" s="46" t="s">
        <v>98</v>
      </c>
      <c r="F8" s="57" t="n">
        <v>46477</v>
      </c>
      <c r="G8" s="46" t="s">
        <v>99</v>
      </c>
      <c r="H8" s="58" t="n">
        <v>0.6</v>
      </c>
      <c r="I8" s="45" t="s">
        <v>100</v>
      </c>
    </row>
    <row r="9" customFormat="false" ht="26.85" hidden="false" customHeight="false" outlineLevel="0" collapsed="false">
      <c r="B9" s="59" t="n">
        <f aca="false">IF(D9="","",ROW()-7)</f>
        <v>2</v>
      </c>
      <c r="C9" s="44" t="s">
        <v>81</v>
      </c>
      <c r="D9" s="45" t="s">
        <v>101</v>
      </c>
      <c r="E9" s="46" t="s">
        <v>102</v>
      </c>
      <c r="F9" s="57" t="n">
        <v>46446</v>
      </c>
      <c r="G9" s="46" t="s">
        <v>103</v>
      </c>
      <c r="H9" s="58" t="n">
        <v>1</v>
      </c>
      <c r="I9" s="45" t="s">
        <v>104</v>
      </c>
    </row>
    <row r="10" customFormat="false" ht="26.85" hidden="false" customHeight="false" outlineLevel="0" collapsed="false">
      <c r="B10" s="56" t="n">
        <f aca="false">IF(D10="","",ROW()-7)</f>
        <v>3</v>
      </c>
      <c r="C10" s="44" t="s">
        <v>66</v>
      </c>
      <c r="D10" s="45" t="s">
        <v>105</v>
      </c>
      <c r="E10" s="46" t="s">
        <v>106</v>
      </c>
      <c r="F10" s="57" t="n">
        <v>46492</v>
      </c>
      <c r="G10" s="46" t="s">
        <v>99</v>
      </c>
      <c r="H10" s="58" t="n">
        <v>0.4</v>
      </c>
      <c r="I10" s="45"/>
    </row>
    <row r="11" customFormat="false" ht="26.85" hidden="false" customHeight="false" outlineLevel="0" collapsed="false">
      <c r="B11" s="59" t="n">
        <f aca="false">IF(D11="","",ROW()-7)</f>
        <v>4</v>
      </c>
      <c r="C11" s="44" t="s">
        <v>42</v>
      </c>
      <c r="D11" s="45" t="s">
        <v>107</v>
      </c>
      <c r="E11" s="46" t="s">
        <v>108</v>
      </c>
      <c r="F11" s="57" t="n">
        <v>46527</v>
      </c>
      <c r="G11" s="46" t="s">
        <v>109</v>
      </c>
      <c r="H11" s="58" t="n">
        <v>0</v>
      </c>
      <c r="I11" s="45" t="s">
        <v>110</v>
      </c>
    </row>
    <row r="12" customFormat="false" ht="26.85" hidden="false" customHeight="false" outlineLevel="0" collapsed="false">
      <c r="B12" s="56" t="n">
        <f aca="false">IF(D12="","",ROW()-7)</f>
        <v>5</v>
      </c>
      <c r="C12" s="44" t="s">
        <v>58</v>
      </c>
      <c r="D12" s="45" t="s">
        <v>111</v>
      </c>
      <c r="E12" s="46" t="s">
        <v>112</v>
      </c>
      <c r="F12" s="57" t="n">
        <v>46461</v>
      </c>
      <c r="G12" s="46" t="s">
        <v>113</v>
      </c>
      <c r="H12" s="58" t="n">
        <v>0.2</v>
      </c>
      <c r="I12" s="45" t="s">
        <v>114</v>
      </c>
    </row>
    <row r="13" customFormat="false" ht="26.85" hidden="false" customHeight="false" outlineLevel="0" collapsed="false">
      <c r="B13" s="59" t="n">
        <f aca="false">IF(D13="","",ROW()-7)</f>
        <v>6</v>
      </c>
      <c r="C13" s="44" t="s">
        <v>81</v>
      </c>
      <c r="D13" s="45" t="s">
        <v>115</v>
      </c>
      <c r="E13" s="46" t="s">
        <v>116</v>
      </c>
      <c r="F13" s="57" t="n">
        <v>46507</v>
      </c>
      <c r="G13" s="46" t="s">
        <v>99</v>
      </c>
      <c r="H13" s="58" t="n">
        <v>0.5</v>
      </c>
      <c r="I13" s="45"/>
    </row>
    <row r="14" customFormat="false" ht="26.85" hidden="false" customHeight="false" outlineLevel="0" collapsed="false">
      <c r="B14" s="56" t="n">
        <f aca="false">IF(D14="","",ROW()-7)</f>
        <v>7</v>
      </c>
      <c r="C14" s="44" t="s">
        <v>66</v>
      </c>
      <c r="D14" s="45" t="s">
        <v>117</v>
      </c>
      <c r="E14" s="46" t="s">
        <v>102</v>
      </c>
      <c r="F14" s="57" t="n">
        <v>46438</v>
      </c>
      <c r="G14" s="46" t="s">
        <v>103</v>
      </c>
      <c r="H14" s="58" t="n">
        <v>1</v>
      </c>
      <c r="I14" s="45"/>
    </row>
    <row r="15" customFormat="false" ht="15" hidden="false" customHeight="false" outlineLevel="0" collapsed="false">
      <c r="B15" s="59" t="n">
        <f aca="false">IF(D15="","",ROW()-7)</f>
        <v>8</v>
      </c>
      <c r="C15" s="44" t="s">
        <v>74</v>
      </c>
      <c r="D15" s="45" t="s">
        <v>118</v>
      </c>
      <c r="E15" s="46" t="s">
        <v>106</v>
      </c>
      <c r="F15" s="57" t="n">
        <v>46548</v>
      </c>
      <c r="G15" s="46" t="s">
        <v>109</v>
      </c>
      <c r="H15" s="58" t="n">
        <v>0</v>
      </c>
      <c r="I15" s="45"/>
    </row>
    <row r="16" customFormat="false" ht="15" hidden="false" customHeight="false" outlineLevel="0" collapsed="false">
      <c r="B16" s="56" t="n">
        <f aca="false">IF(D16="","",ROW()-7)</f>
        <v>9</v>
      </c>
      <c r="C16" s="44" t="s">
        <v>50</v>
      </c>
      <c r="D16" s="45" t="s">
        <v>119</v>
      </c>
      <c r="E16" s="46" t="s">
        <v>98</v>
      </c>
      <c r="F16" s="57" t="n">
        <v>46512</v>
      </c>
      <c r="G16" s="46" t="s">
        <v>109</v>
      </c>
      <c r="H16" s="58" t="n">
        <v>0</v>
      </c>
      <c r="I16" s="45"/>
    </row>
    <row r="17" customFormat="false" ht="26.85" hidden="false" customHeight="false" outlineLevel="0" collapsed="false">
      <c r="B17" s="59" t="n">
        <f aca="false">IF(D17="","",ROW()-7)</f>
        <v>10</v>
      </c>
      <c r="C17" s="44" t="s">
        <v>42</v>
      </c>
      <c r="D17" s="45" t="s">
        <v>120</v>
      </c>
      <c r="E17" s="46" t="s">
        <v>108</v>
      </c>
      <c r="F17" s="57" t="n">
        <v>46487</v>
      </c>
      <c r="G17" s="46" t="s">
        <v>99</v>
      </c>
      <c r="H17" s="58" t="n">
        <v>0.3</v>
      </c>
      <c r="I17" s="45"/>
    </row>
    <row r="18" customFormat="false" ht="15" hidden="false" customHeight="false" outlineLevel="0" collapsed="false">
      <c r="B18" s="56" t="str">
        <f aca="false">IF(D18="","",ROW()-7)</f>
        <v/>
      </c>
      <c r="C18" s="45"/>
      <c r="D18" s="44"/>
      <c r="E18" s="46"/>
      <c r="F18" s="46"/>
      <c r="G18" s="46"/>
      <c r="H18" s="44"/>
      <c r="I18" s="45"/>
    </row>
    <row r="19" customFormat="false" ht="15" hidden="false" customHeight="false" outlineLevel="0" collapsed="false">
      <c r="B19" s="59" t="str">
        <f aca="false">IF(D19="","",ROW()-7)</f>
        <v/>
      </c>
      <c r="C19" s="45"/>
      <c r="D19" s="44"/>
      <c r="E19" s="46"/>
      <c r="F19" s="46"/>
      <c r="G19" s="46"/>
      <c r="H19" s="44"/>
      <c r="I19" s="45"/>
    </row>
    <row r="20" customFormat="false" ht="15" hidden="false" customHeight="false" outlineLevel="0" collapsed="false">
      <c r="B20" s="56" t="str">
        <f aca="false">IF(D20="","",ROW()-7)</f>
        <v/>
      </c>
      <c r="C20" s="45"/>
      <c r="D20" s="44"/>
      <c r="E20" s="46"/>
      <c r="F20" s="46"/>
      <c r="G20" s="46"/>
      <c r="H20" s="44"/>
      <c r="I20" s="45"/>
    </row>
    <row r="21" customFormat="false" ht="15" hidden="false" customHeight="false" outlineLevel="0" collapsed="false">
      <c r="B21" s="59" t="str">
        <f aca="false">IF(D21="","",ROW()-7)</f>
        <v/>
      </c>
      <c r="C21" s="45"/>
      <c r="D21" s="44"/>
      <c r="E21" s="46"/>
      <c r="F21" s="46"/>
      <c r="G21" s="46"/>
      <c r="H21" s="44"/>
      <c r="I21" s="45"/>
    </row>
    <row r="22" customFormat="false" ht="15" hidden="false" customHeight="false" outlineLevel="0" collapsed="false">
      <c r="B22" s="56" t="str">
        <f aca="false">IF(D22="","",ROW()-7)</f>
        <v/>
      </c>
      <c r="C22" s="45"/>
      <c r="D22" s="44"/>
      <c r="E22" s="46"/>
      <c r="F22" s="46"/>
      <c r="G22" s="46"/>
      <c r="H22" s="44"/>
      <c r="I22" s="45"/>
    </row>
    <row r="23" customFormat="false" ht="15" hidden="false" customHeight="false" outlineLevel="0" collapsed="false">
      <c r="B23" s="59" t="str">
        <f aca="false">IF(D23="","",ROW()-7)</f>
        <v/>
      </c>
      <c r="C23" s="45"/>
      <c r="D23" s="44"/>
      <c r="E23" s="46"/>
      <c r="F23" s="46"/>
      <c r="G23" s="46"/>
      <c r="H23" s="44"/>
      <c r="I23" s="45"/>
    </row>
    <row r="24" customFormat="false" ht="15" hidden="false" customHeight="false" outlineLevel="0" collapsed="false">
      <c r="B24" s="56" t="str">
        <f aca="false">IF(D24="","",ROW()-7)</f>
        <v/>
      </c>
      <c r="C24" s="45"/>
      <c r="D24" s="44"/>
      <c r="E24" s="46"/>
      <c r="F24" s="46"/>
      <c r="G24" s="46"/>
      <c r="H24" s="44"/>
      <c r="I24" s="45"/>
    </row>
    <row r="25" customFormat="false" ht="15" hidden="false" customHeight="false" outlineLevel="0" collapsed="false">
      <c r="B25" s="59" t="str">
        <f aca="false">IF(D25="","",ROW()-7)</f>
        <v/>
      </c>
      <c r="C25" s="45"/>
      <c r="D25" s="44"/>
      <c r="E25" s="46"/>
      <c r="F25" s="46"/>
      <c r="G25" s="46"/>
      <c r="H25" s="44"/>
      <c r="I25" s="45"/>
    </row>
    <row r="26" customFormat="false" ht="15" hidden="false" customHeight="false" outlineLevel="0" collapsed="false">
      <c r="B26" s="56" t="str">
        <f aca="false">IF(D26="","",ROW()-7)</f>
        <v/>
      </c>
      <c r="C26" s="45"/>
      <c r="D26" s="44"/>
      <c r="E26" s="46"/>
      <c r="F26" s="46"/>
      <c r="G26" s="46"/>
      <c r="H26" s="44"/>
      <c r="I26" s="45"/>
    </row>
    <row r="27" customFormat="false" ht="15" hidden="false" customHeight="false" outlineLevel="0" collapsed="false">
      <c r="B27" s="59" t="str">
        <f aca="false">IF(D27="","",ROW()-7)</f>
        <v/>
      </c>
      <c r="C27" s="45"/>
      <c r="D27" s="44"/>
      <c r="E27" s="46"/>
      <c r="F27" s="46"/>
      <c r="G27" s="46"/>
      <c r="H27" s="44"/>
      <c r="I27" s="45"/>
    </row>
    <row r="28" customFormat="false" ht="15" hidden="false" customHeight="false" outlineLevel="0" collapsed="false">
      <c r="B28" s="56" t="str">
        <f aca="false">IF(D28="","",ROW()-7)</f>
        <v/>
      </c>
      <c r="C28" s="45"/>
      <c r="D28" s="44"/>
      <c r="E28" s="46"/>
      <c r="F28" s="46"/>
      <c r="G28" s="46"/>
      <c r="H28" s="44"/>
      <c r="I28" s="45"/>
    </row>
    <row r="29" customFormat="false" ht="15" hidden="false" customHeight="false" outlineLevel="0" collapsed="false">
      <c r="B29" s="59" t="str">
        <f aca="false">IF(D29="","",ROW()-7)</f>
        <v/>
      </c>
      <c r="C29" s="45"/>
      <c r="D29" s="44"/>
      <c r="E29" s="46"/>
      <c r="F29" s="46"/>
      <c r="G29" s="46"/>
      <c r="H29" s="44"/>
      <c r="I29" s="45"/>
    </row>
    <row r="30" customFormat="false" ht="15" hidden="false" customHeight="false" outlineLevel="0" collapsed="false">
      <c r="B30" s="56" t="str">
        <f aca="false">IF(D30="","",ROW()-7)</f>
        <v/>
      </c>
      <c r="C30" s="45"/>
      <c r="D30" s="44"/>
      <c r="E30" s="46"/>
      <c r="F30" s="46"/>
      <c r="G30" s="46"/>
      <c r="H30" s="44"/>
      <c r="I30" s="45"/>
    </row>
    <row r="31" customFormat="false" ht="15" hidden="false" customHeight="false" outlineLevel="0" collapsed="false">
      <c r="B31" s="59" t="str">
        <f aca="false">IF(D31="","",ROW()-7)</f>
        <v/>
      </c>
      <c r="C31" s="45"/>
      <c r="D31" s="44"/>
      <c r="E31" s="46"/>
      <c r="F31" s="46"/>
      <c r="G31" s="46"/>
      <c r="H31" s="44"/>
      <c r="I31" s="45"/>
    </row>
    <row r="32" customFormat="false" ht="15" hidden="false" customHeight="false" outlineLevel="0" collapsed="false">
      <c r="B32" s="56" t="str">
        <f aca="false">IF(D32="","",ROW()-7)</f>
        <v/>
      </c>
      <c r="C32" s="45"/>
      <c r="D32" s="44"/>
      <c r="E32" s="46"/>
      <c r="F32" s="46"/>
      <c r="G32" s="46"/>
      <c r="H32" s="44"/>
      <c r="I32" s="45"/>
    </row>
    <row r="33" customFormat="false" ht="15" hidden="false" customHeight="false" outlineLevel="0" collapsed="false">
      <c r="B33" s="59" t="str">
        <f aca="false">IF(D33="","",ROW()-7)</f>
        <v/>
      </c>
      <c r="C33" s="45"/>
      <c r="D33" s="44"/>
      <c r="E33" s="46"/>
      <c r="F33" s="46"/>
      <c r="G33" s="46"/>
      <c r="H33" s="44"/>
      <c r="I33" s="45"/>
    </row>
    <row r="34" customFormat="false" ht="15" hidden="false" customHeight="false" outlineLevel="0" collapsed="false">
      <c r="B34" s="56" t="str">
        <f aca="false">IF(D34="","",ROW()-7)</f>
        <v/>
      </c>
      <c r="C34" s="45"/>
      <c r="D34" s="44"/>
      <c r="E34" s="46"/>
      <c r="F34" s="46"/>
      <c r="G34" s="46"/>
      <c r="H34" s="44"/>
      <c r="I34" s="45"/>
    </row>
    <row r="35" customFormat="false" ht="15" hidden="false" customHeight="false" outlineLevel="0" collapsed="false">
      <c r="B35" s="59" t="str">
        <f aca="false">IF(D35="","",ROW()-7)</f>
        <v/>
      </c>
      <c r="C35" s="45"/>
      <c r="D35" s="44"/>
      <c r="E35" s="46"/>
      <c r="F35" s="46"/>
      <c r="G35" s="46"/>
      <c r="H35" s="44"/>
      <c r="I35" s="45"/>
    </row>
    <row r="36" customFormat="false" ht="15" hidden="false" customHeight="false" outlineLevel="0" collapsed="false">
      <c r="B36" s="56" t="str">
        <f aca="false">IF(D36="","",ROW()-7)</f>
        <v/>
      </c>
      <c r="C36" s="45"/>
      <c r="D36" s="44"/>
      <c r="E36" s="46"/>
      <c r="F36" s="46"/>
      <c r="G36" s="46"/>
      <c r="H36" s="44"/>
      <c r="I36" s="45"/>
    </row>
    <row r="37" customFormat="false" ht="15" hidden="false" customHeight="false" outlineLevel="0" collapsed="false">
      <c r="B37" s="59" t="str">
        <f aca="false">IF(D37="","",ROW()-7)</f>
        <v/>
      </c>
      <c r="C37" s="45"/>
      <c r="D37" s="44"/>
      <c r="E37" s="46"/>
      <c r="F37" s="46"/>
      <c r="G37" s="46"/>
      <c r="H37" s="44"/>
      <c r="I37" s="45"/>
    </row>
    <row r="38" customFormat="false" ht="15" hidden="false" customHeight="false" outlineLevel="0" collapsed="false">
      <c r="B38" s="56" t="str">
        <f aca="false">IF(D38="","",ROW()-7)</f>
        <v/>
      </c>
      <c r="C38" s="45"/>
      <c r="D38" s="44"/>
      <c r="E38" s="46"/>
      <c r="F38" s="46"/>
      <c r="G38" s="46"/>
      <c r="H38" s="44"/>
      <c r="I38" s="45"/>
    </row>
    <row r="39" customFormat="false" ht="15" hidden="false" customHeight="false" outlineLevel="0" collapsed="false">
      <c r="B39" s="59" t="str">
        <f aca="false">IF(D39="","",ROW()-7)</f>
        <v/>
      </c>
      <c r="C39" s="45"/>
      <c r="D39" s="44"/>
      <c r="E39" s="46"/>
      <c r="F39" s="46"/>
      <c r="G39" s="46"/>
      <c r="H39" s="44"/>
      <c r="I39" s="45"/>
    </row>
    <row r="40" customFormat="false" ht="15" hidden="false" customHeight="false" outlineLevel="0" collapsed="false">
      <c r="B40" s="56" t="str">
        <f aca="false">IF(D40="","",ROW()-7)</f>
        <v/>
      </c>
      <c r="C40" s="45"/>
      <c r="D40" s="44"/>
      <c r="E40" s="46"/>
      <c r="F40" s="46"/>
      <c r="G40" s="46"/>
      <c r="H40" s="44"/>
      <c r="I40" s="45"/>
    </row>
    <row r="41" customFormat="false" ht="15" hidden="false" customHeight="false" outlineLevel="0" collapsed="false">
      <c r="B41" s="59" t="str">
        <f aca="false">IF(D41="","",ROW()-7)</f>
        <v/>
      </c>
      <c r="C41" s="45"/>
      <c r="D41" s="44"/>
      <c r="E41" s="46"/>
      <c r="F41" s="46"/>
      <c r="G41" s="46"/>
      <c r="H41" s="44"/>
      <c r="I41" s="45"/>
    </row>
    <row r="42" customFormat="false" ht="15" hidden="false" customHeight="false" outlineLevel="0" collapsed="false">
      <c r="B42" s="56" t="str">
        <f aca="false">IF(D42="","",ROW()-7)</f>
        <v/>
      </c>
      <c r="C42" s="45"/>
      <c r="D42" s="44"/>
      <c r="E42" s="46"/>
      <c r="F42" s="46"/>
      <c r="G42" s="46"/>
      <c r="H42" s="44"/>
      <c r="I42" s="45"/>
    </row>
    <row r="43" customFormat="false" ht="15" hidden="false" customHeight="false" outlineLevel="0" collapsed="false">
      <c r="B43" s="59" t="str">
        <f aca="false">IF(D43="","",ROW()-7)</f>
        <v/>
      </c>
      <c r="C43" s="45"/>
      <c r="D43" s="44"/>
      <c r="E43" s="46"/>
      <c r="F43" s="46"/>
      <c r="G43" s="46"/>
      <c r="H43" s="44"/>
      <c r="I43" s="45"/>
    </row>
    <row r="44" customFormat="false" ht="15" hidden="false" customHeight="false" outlineLevel="0" collapsed="false">
      <c r="B44" s="56" t="str">
        <f aca="false">IF(D44="","",ROW()-7)</f>
        <v/>
      </c>
      <c r="C44" s="45"/>
      <c r="D44" s="44"/>
      <c r="E44" s="46"/>
      <c r="F44" s="46"/>
      <c r="G44" s="46"/>
      <c r="H44" s="44"/>
      <c r="I44" s="45"/>
    </row>
    <row r="45" customFormat="false" ht="15" hidden="false" customHeight="false" outlineLevel="0" collapsed="false">
      <c r="B45" s="59" t="str">
        <f aca="false">IF(D45="","",ROW()-7)</f>
        <v/>
      </c>
      <c r="C45" s="45"/>
      <c r="D45" s="44"/>
      <c r="E45" s="46"/>
      <c r="F45" s="46"/>
      <c r="G45" s="46"/>
      <c r="H45" s="44"/>
      <c r="I45" s="45"/>
    </row>
    <row r="46" customFormat="false" ht="15" hidden="false" customHeight="false" outlineLevel="0" collapsed="false">
      <c r="B46" s="56" t="str">
        <f aca="false">IF(D46="","",ROW()-7)</f>
        <v/>
      </c>
      <c r="C46" s="45"/>
      <c r="D46" s="44"/>
      <c r="E46" s="46"/>
      <c r="F46" s="46"/>
      <c r="G46" s="46"/>
      <c r="H46" s="44"/>
      <c r="I46" s="45"/>
    </row>
    <row r="47" customFormat="false" ht="15" hidden="false" customHeight="false" outlineLevel="0" collapsed="false">
      <c r="B47" s="59" t="str">
        <f aca="false">IF(D47="","",ROW()-7)</f>
        <v/>
      </c>
      <c r="C47" s="45"/>
      <c r="D47" s="44"/>
      <c r="E47" s="46"/>
      <c r="F47" s="46"/>
      <c r="G47" s="46"/>
      <c r="H47" s="44"/>
      <c r="I47" s="45"/>
    </row>
    <row r="49" customFormat="false" ht="15" hidden="false" customHeight="false" outlineLevel="0" collapsed="false">
      <c r="C49" s="60" t="s">
        <v>121</v>
      </c>
      <c r="D49" s="61" t="n">
        <f aca="false">COUNTA(D8:D47)</f>
        <v>10</v>
      </c>
      <c r="E49" s="61"/>
    </row>
    <row r="50" customFormat="false" ht="15" hidden="false" customHeight="false" outlineLevel="0" collapsed="false">
      <c r="C50" s="60" t="s">
        <v>122</v>
      </c>
      <c r="D50" s="61" t="n">
        <f aca="false">COUNTIF(G8:G47,"Terminé")</f>
        <v>2</v>
      </c>
      <c r="E50" s="61"/>
    </row>
    <row r="51" customFormat="false" ht="15" hidden="false" customHeight="false" outlineLevel="0" collapsed="false">
      <c r="C51" s="60" t="s">
        <v>123</v>
      </c>
      <c r="D51" s="62" t="n">
        <f aca="false">IFERROR(AVERAGEIF(D8:D47,"&lt;&gt;",H8:H47),0)</f>
        <v>0.4</v>
      </c>
      <c r="E51" s="62"/>
    </row>
    <row r="52" customFormat="false" ht="15" hidden="false" customHeight="false" outlineLevel="0" collapsed="false">
      <c r="C52" s="60" t="s">
        <v>124</v>
      </c>
      <c r="D52" s="61" t="n">
        <f aca="false">COUNTIF(G8:G47,"En retard")</f>
        <v>1</v>
      </c>
      <c r="E52" s="61"/>
    </row>
  </sheetData>
  <mergeCells count="6">
    <mergeCell ref="B1:J2"/>
    <mergeCell ref="B3:J3"/>
    <mergeCell ref="D49:E49"/>
    <mergeCell ref="D50:E50"/>
    <mergeCell ref="D51:E51"/>
    <mergeCell ref="D52:E52"/>
  </mergeCells>
  <conditionalFormatting sqref="G8:G47">
    <cfRule type="cellIs" priority="2" operator="equal" aboveAverage="0" equalAverage="0" bottom="0" percent="0" rank="0" text="" dxfId="2">
      <formula>"Terminé"</formula>
    </cfRule>
    <cfRule type="cellIs" priority="3" operator="equal" aboveAverage="0" equalAverage="0" bottom="0" percent="0" rank="0" text="" dxfId="9">
      <formula>"En cours"</formula>
    </cfRule>
    <cfRule type="cellIs" priority="4" operator="equal" aboveAverage="0" equalAverage="0" bottom="0" percent="0" rank="0" text="" dxfId="10">
      <formula>"À faire"</formula>
    </cfRule>
    <cfRule type="cellIs" priority="5" operator="equal" aboveAverage="0" equalAverage="0" bottom="0" percent="0" rank="0" text="" dxfId="0">
      <formula>"En retard"</formula>
    </cfRule>
    <cfRule type="cellIs" priority="6" operator="equal" aboveAverage="0" equalAverage="0" bottom="0" percent="0" rank="0" text="" dxfId="11">
      <formula>"Annulé"</formula>
    </cfRule>
  </conditionalFormatting>
  <conditionalFormatting sqref="F8:F47">
    <cfRule type="expression" priority="7" aboveAverage="0" equalAverage="0" bottom="0" percent="0" rank="0" text="" dxfId="0">
      <formula>AND(F8&lt;&gt;"",F8&lt;TODAY(),$G8&lt;&gt;"Terminé",$G8&lt;&gt;"Annulé")</formula>
    </cfRule>
  </conditionalFormatting>
  <conditionalFormatting sqref="H8:H47">
    <cfRule type="dataBar" priority="8">
      <dataBar showValue="1" minLength="10" maxLength="90">
        <cfvo type="num" val="0"/>
        <cfvo type="num" val="1"/>
        <color rgb="FF1B7F86"/>
      </dataBar>
      <extLst>
        <ext xmlns:x14="http://schemas.microsoft.com/office/spreadsheetml/2009/9/main" uri="{B025F937-C7B1-47D3-B67F-A62EFF666E3E}">
          <x14:id>{1BCBFA90-24E4-40AE-B320-A8A0DB8BFACE}</x14:id>
        </ext>
      </extLst>
    </cfRule>
  </conditionalFormatting>
  <dataValidations count="3">
    <dataValidation allowBlank="true" errorStyle="stop" operator="between" showDropDown="false" showErrorMessage="false" showInputMessage="false" sqref="C8:C47" type="list">
      <formula1>Paramètres!$B$6:$B$13</formula1>
      <formula2>0</formula2>
    </dataValidation>
    <dataValidation allowBlank="true" errorStyle="stop" operator="between" showDropDown="false" showErrorMessage="false" showInputMessage="false" sqref="E8:E47" type="list">
      <formula1>Paramètres!$K$6:$K$13</formula1>
      <formula2>0</formula2>
    </dataValidation>
    <dataValidation allowBlank="true" errorStyle="stop" operator="between" showDropDown="false" showErrorMessage="false" showInputMessage="false" sqref="G8:G47" type="list">
      <formula1>Paramètres!$H$6:$H$13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BCBFA90-24E4-40AE-B320-A8A0DB8BFACE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1B7F86"/>
              <x14:axisColor rgb="FF000000"/>
            </x14:dataBar>
          </x14:cfRule>
          <xm:sqref>H8:H47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N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5" min="4" style="0" width="16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20"/>
    <col collapsed="false" customWidth="true" hidden="false" outlineLevel="0" max="9" min="9" style="0" width="13"/>
    <col collapsed="false" customWidth="true" hidden="false" outlineLevel="0" max="10" min="10" style="0" width="4"/>
    <col collapsed="false" customWidth="true" hidden="false" outlineLevel="0" max="11" min="11" style="0" width="20"/>
    <col collapsed="false" customWidth="true" hidden="false" outlineLevel="0" max="12" min="12" style="0" width="12"/>
  </cols>
  <sheetData>
    <row r="1" customFormat="false" ht="15" hidden="false" customHeight="false" outlineLevel="0" collapsed="false">
      <c r="A1" s="1"/>
      <c r="B1" s="18" t="s">
        <v>125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customFormat="false" ht="15" hidden="false" customHeight="false" outlineLevel="0" collapsed="false">
      <c r="A2" s="1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"/>
    </row>
    <row r="3" customFormat="false" ht="15" hidden="false" customHeight="false" outlineLevel="0" collapsed="false">
      <c r="A3" s="3"/>
      <c r="B3" s="19" t="s">
        <v>126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3"/>
    </row>
    <row r="5" customFormat="false" ht="16.15" hidden="false" customHeight="false" outlineLevel="0" collapsed="false">
      <c r="B5" s="63" t="s">
        <v>127</v>
      </c>
    </row>
    <row r="7" customFormat="false" ht="19.5" hidden="false" customHeight="true" outlineLevel="0" collapsed="false">
      <c r="B7" s="64" t="s">
        <v>5</v>
      </c>
      <c r="C7" s="64"/>
      <c r="D7" s="65" t="s">
        <v>6</v>
      </c>
      <c r="E7" s="65"/>
      <c r="F7" s="66" t="s">
        <v>128</v>
      </c>
      <c r="G7" s="66"/>
      <c r="H7" s="67" t="s">
        <v>129</v>
      </c>
      <c r="I7" s="67"/>
    </row>
    <row r="8" customFormat="false" ht="15" hidden="false" customHeight="false" outlineLevel="0" collapsed="false">
      <c r="B8" s="68" t="n">
        <f aca="false">COUNTA('Analyse des causes'!$D$8:$D$57)</f>
        <v>18</v>
      </c>
      <c r="C8" s="68"/>
      <c r="D8" s="69" t="n">
        <f aca="false">COUNTIF('Analyse des causes'!$J$8:$J$57,"Élevée")</f>
        <v>5</v>
      </c>
      <c r="E8" s="69"/>
      <c r="F8" s="70" t="n">
        <f aca="false">MAX('Analyse des causes'!$I$8:$I$57)</f>
        <v>80</v>
      </c>
      <c r="G8" s="70"/>
      <c r="H8" s="71" t="n">
        <f aca="false">IFERROR(AVERAGE('Analyse des causes'!$I$8:$I$57),0)</f>
        <v>45.7777777777778</v>
      </c>
      <c r="I8" s="71"/>
    </row>
    <row r="9" customFormat="false" ht="15" hidden="false" customHeight="false" outlineLevel="0" collapsed="false">
      <c r="B9" s="68"/>
      <c r="C9" s="68"/>
      <c r="D9" s="69"/>
      <c r="E9" s="69"/>
      <c r="F9" s="70"/>
      <c r="G9" s="70"/>
      <c r="H9" s="71"/>
      <c r="I9" s="71"/>
    </row>
    <row r="11" customFormat="false" ht="19.5" hidden="false" customHeight="true" outlineLevel="0" collapsed="false">
      <c r="B11" s="64" t="s">
        <v>130</v>
      </c>
      <c r="C11" s="64"/>
      <c r="D11" s="67" t="s">
        <v>131</v>
      </c>
      <c r="E11" s="67"/>
      <c r="F11" s="72" t="s">
        <v>122</v>
      </c>
      <c r="G11" s="72"/>
      <c r="H11" s="65" t="s">
        <v>124</v>
      </c>
      <c r="I11" s="65"/>
    </row>
    <row r="12" customFormat="false" ht="15" hidden="false" customHeight="false" outlineLevel="0" collapsed="false">
      <c r="B12" s="68" t="n">
        <f aca="false">COUNTA('Plan d''action'!$D$8:$D$47)</f>
        <v>10</v>
      </c>
      <c r="C12" s="68"/>
      <c r="D12" s="73" t="n">
        <f aca="false">IFERROR(AVERAGEIF('Plan d''action'!$D$8:$D$47,"&lt;&gt;",'Plan d''action'!$H$8:$H$47),0)</f>
        <v>0.4</v>
      </c>
      <c r="E12" s="73"/>
      <c r="F12" s="74" t="n">
        <f aca="false">COUNTIF('Plan d''action'!$G$8:$G$47,"Terminé")</f>
        <v>2</v>
      </c>
      <c r="G12" s="74"/>
      <c r="H12" s="69" t="n">
        <f aca="false">COUNTIF('Plan d''action'!$G$8:$G$47,"En retard")</f>
        <v>1</v>
      </c>
      <c r="I12" s="69"/>
    </row>
    <row r="13" customFormat="false" ht="15" hidden="false" customHeight="false" outlineLevel="0" collapsed="false">
      <c r="B13" s="68"/>
      <c r="C13" s="68"/>
      <c r="D13" s="73"/>
      <c r="E13" s="73"/>
      <c r="F13" s="74"/>
      <c r="G13" s="74"/>
      <c r="H13" s="69"/>
      <c r="I13" s="69"/>
    </row>
    <row r="15" customFormat="false" ht="16.15" hidden="false" customHeight="false" outlineLevel="0" collapsed="false">
      <c r="B15" s="63" t="s">
        <v>132</v>
      </c>
      <c r="K15" s="75" t="s">
        <v>133</v>
      </c>
    </row>
    <row r="16" customFormat="false" ht="30" hidden="false" customHeight="true" outlineLevel="0" collapsed="false">
      <c r="B16" s="42" t="s">
        <v>91</v>
      </c>
      <c r="C16" s="42" t="s">
        <v>134</v>
      </c>
      <c r="D16" s="42" t="s">
        <v>135</v>
      </c>
      <c r="E16" s="42" t="s">
        <v>136</v>
      </c>
      <c r="F16" s="42" t="s">
        <v>6</v>
      </c>
      <c r="G16" s="42" t="s">
        <v>137</v>
      </c>
      <c r="K16" s="76" t="s">
        <v>109</v>
      </c>
      <c r="L16" s="77" t="n">
        <f aca="false">COUNTIF('Plan d''action'!$G$8:$G$47,K16)</f>
        <v>3</v>
      </c>
    </row>
    <row r="17" customFormat="false" ht="15" hidden="false" customHeight="false" outlineLevel="0" collapsed="false">
      <c r="B17" s="78" t="s">
        <v>42</v>
      </c>
      <c r="C17" s="79" t="n">
        <f aca="false">COUNTIF('Analyse des causes'!$C$8:$C$57,$B17)</f>
        <v>3</v>
      </c>
      <c r="D17" s="80" t="n">
        <f aca="false">SUMIF('Analyse des causes'!$C$8:$C$57,$B17,'Analyse des causes'!$I$8:$I$57)</f>
        <v>120</v>
      </c>
      <c r="E17" s="81" t="n">
        <f aca="false">IFERROR(D17/C17,0)</f>
        <v>40</v>
      </c>
      <c r="F17" s="79" t="n">
        <f aca="false">COUNTIFS('Analyse des causes'!$C$8:$C$57,$B17,'Analyse des causes'!$J$8:$J$57,"Élevée")</f>
        <v>0</v>
      </c>
      <c r="G17" s="79" t="n">
        <f aca="false">COUNTIF('Plan d''action'!$C$8:$C$47,$B17)</f>
        <v>2</v>
      </c>
      <c r="K17" s="76" t="s">
        <v>99</v>
      </c>
      <c r="L17" s="77" t="n">
        <f aca="false">COUNTIF('Plan d''action'!$G$8:$G$47,K17)</f>
        <v>4</v>
      </c>
    </row>
    <row r="18" customFormat="false" ht="15" hidden="false" customHeight="false" outlineLevel="0" collapsed="false">
      <c r="B18" s="82" t="s">
        <v>50</v>
      </c>
      <c r="C18" s="83" t="n">
        <f aca="false">COUNTIF('Analyse des causes'!$C$8:$C$57,$B18)</f>
        <v>3</v>
      </c>
      <c r="D18" s="84" t="n">
        <f aca="false">SUMIF('Analyse des causes'!$C$8:$C$57,$B18,'Analyse des causes'!$I$8:$I$57)</f>
        <v>164</v>
      </c>
      <c r="E18" s="85" t="n">
        <f aca="false">IFERROR(D18/C18,0)</f>
        <v>54.6666666666667</v>
      </c>
      <c r="F18" s="83" t="n">
        <f aca="false">COUNTIFS('Analyse des causes'!$C$8:$C$57,$B18,'Analyse des causes'!$J$8:$J$57,"Élevée")</f>
        <v>1</v>
      </c>
      <c r="G18" s="83" t="n">
        <f aca="false">COUNTIF('Plan d''action'!$C$8:$C$47,$B18)</f>
        <v>2</v>
      </c>
      <c r="K18" s="76" t="s">
        <v>103</v>
      </c>
      <c r="L18" s="77" t="n">
        <f aca="false">COUNTIF('Plan d''action'!$G$8:$G$47,K18)</f>
        <v>2</v>
      </c>
    </row>
    <row r="19" customFormat="false" ht="15" hidden="false" customHeight="false" outlineLevel="0" collapsed="false">
      <c r="B19" s="86" t="s">
        <v>58</v>
      </c>
      <c r="C19" s="79" t="n">
        <f aca="false">COUNTIF('Analyse des causes'!$C$8:$C$57,$B19)</f>
        <v>3</v>
      </c>
      <c r="D19" s="80" t="n">
        <f aca="false">SUMIF('Analyse des causes'!$C$8:$C$57,$B19,'Analyse des causes'!$I$8:$I$57)</f>
        <v>119</v>
      </c>
      <c r="E19" s="81" t="n">
        <f aca="false">IFERROR(D19/C19,0)</f>
        <v>39.6666666666667</v>
      </c>
      <c r="F19" s="79" t="n">
        <f aca="false">COUNTIFS('Analyse des causes'!$C$8:$C$57,$B19,'Analyse des causes'!$J$8:$J$57,"Élevée")</f>
        <v>1</v>
      </c>
      <c r="G19" s="79" t="n">
        <f aca="false">COUNTIF('Plan d''action'!$C$8:$C$47,$B19)</f>
        <v>1</v>
      </c>
      <c r="K19" s="76" t="s">
        <v>113</v>
      </c>
      <c r="L19" s="77" t="n">
        <f aca="false">COUNTIF('Plan d''action'!$G$8:$G$47,K19)</f>
        <v>1</v>
      </c>
    </row>
    <row r="20" customFormat="false" ht="15" hidden="false" customHeight="false" outlineLevel="0" collapsed="false">
      <c r="B20" s="87" t="s">
        <v>66</v>
      </c>
      <c r="C20" s="83" t="n">
        <f aca="false">COUNTIF('Analyse des causes'!$C$8:$C$57,$B20)</f>
        <v>3</v>
      </c>
      <c r="D20" s="84" t="n">
        <f aca="false">SUMIF('Analyse des causes'!$C$8:$C$57,$B20,'Analyse des causes'!$I$8:$I$57)</f>
        <v>135</v>
      </c>
      <c r="E20" s="85" t="n">
        <f aca="false">IFERROR(D20/C20,0)</f>
        <v>45</v>
      </c>
      <c r="F20" s="83" t="n">
        <f aca="false">COUNTIFS('Analyse des causes'!$C$8:$C$57,$B20,'Analyse des causes'!$J$8:$J$57,"Élevée")</f>
        <v>1</v>
      </c>
      <c r="G20" s="83" t="n">
        <f aca="false">COUNTIF('Plan d''action'!$C$8:$C$47,$B20)</f>
        <v>2</v>
      </c>
      <c r="K20" s="76" t="s">
        <v>138</v>
      </c>
      <c r="L20" s="77" t="n">
        <f aca="false">COUNTIF('Plan d''action'!$G$8:$G$47,K20)</f>
        <v>0</v>
      </c>
    </row>
    <row r="21" customFormat="false" ht="15" hidden="false" customHeight="false" outlineLevel="0" collapsed="false">
      <c r="B21" s="88" t="s">
        <v>74</v>
      </c>
      <c r="C21" s="79" t="n">
        <f aca="false">COUNTIF('Analyse des causes'!$C$8:$C$57,$B21)</f>
        <v>3</v>
      </c>
      <c r="D21" s="80" t="n">
        <f aca="false">SUMIF('Analyse des causes'!$C$8:$C$57,$B21,'Analyse des causes'!$I$8:$I$57)</f>
        <v>99</v>
      </c>
      <c r="E21" s="81" t="n">
        <f aca="false">IFERROR(D21/C21,0)</f>
        <v>33</v>
      </c>
      <c r="F21" s="79" t="n">
        <f aca="false">COUNTIFS('Analyse des causes'!$C$8:$C$57,$B21,'Analyse des causes'!$J$8:$J$57,"Élevée")</f>
        <v>0</v>
      </c>
      <c r="G21" s="79" t="n">
        <f aca="false">COUNTIF('Plan d''action'!$C$8:$C$47,$B21)</f>
        <v>1</v>
      </c>
    </row>
    <row r="22" customFormat="false" ht="15" hidden="false" customHeight="false" outlineLevel="0" collapsed="false">
      <c r="B22" s="89" t="s">
        <v>81</v>
      </c>
      <c r="C22" s="83" t="n">
        <f aca="false">COUNTIF('Analyse des causes'!$C$8:$C$57,$B22)</f>
        <v>3</v>
      </c>
      <c r="D22" s="84" t="n">
        <f aca="false">SUMIF('Analyse des causes'!$C$8:$C$57,$B22,'Analyse des causes'!$I$8:$I$57)</f>
        <v>187</v>
      </c>
      <c r="E22" s="85" t="n">
        <f aca="false">IFERROR(D22/C22,0)</f>
        <v>62.3333333333333</v>
      </c>
      <c r="F22" s="83" t="n">
        <f aca="false">COUNTIFS('Analyse des causes'!$C$8:$C$57,$B22,'Analyse des causes'!$J$8:$J$57,"Élevée")</f>
        <v>2</v>
      </c>
      <c r="G22" s="83" t="n">
        <f aca="false">COUNTIF('Plan d''action'!$C$8:$C$47,$B22)</f>
        <v>2</v>
      </c>
    </row>
    <row r="23" customFormat="false" ht="15" hidden="false" customHeight="false" outlineLevel="0" collapsed="false">
      <c r="B23" s="90" t="s">
        <v>139</v>
      </c>
      <c r="C23" s="91" t="n">
        <f aca="false">SUM(C17:C22)</f>
        <v>18</v>
      </c>
      <c r="D23" s="91" t="n">
        <f aca="false">SUM(D17:D22)</f>
        <v>824</v>
      </c>
      <c r="E23" s="92" t="n">
        <f aca="false">IFERROR(D23/C23,0)</f>
        <v>45.7777777777778</v>
      </c>
      <c r="F23" s="91" t="n">
        <f aca="false">SUM(F17:F22)</f>
        <v>5</v>
      </c>
      <c r="G23" s="91" t="n">
        <f aca="false">SUM(G17:G22)</f>
        <v>10</v>
      </c>
    </row>
  </sheetData>
  <mergeCells count="18">
    <mergeCell ref="B1:M2"/>
    <mergeCell ref="B3:M3"/>
    <mergeCell ref="B7:C7"/>
    <mergeCell ref="D7:E7"/>
    <mergeCell ref="F7:G7"/>
    <mergeCell ref="H7:I7"/>
    <mergeCell ref="B8:C9"/>
    <mergeCell ref="D8:E9"/>
    <mergeCell ref="F8:G9"/>
    <mergeCell ref="H8:I9"/>
    <mergeCell ref="B11:C11"/>
    <mergeCell ref="D11:E11"/>
    <mergeCell ref="F11:G11"/>
    <mergeCell ref="H11:I11"/>
    <mergeCell ref="B12:C13"/>
    <mergeCell ref="D12:E13"/>
    <mergeCell ref="F12:G13"/>
    <mergeCell ref="H12:I13"/>
  </mergeCells>
  <conditionalFormatting sqref="D17:D22">
    <cfRule type="dataBar" priority="2">
      <dataBar showValue="1" minLength="10" maxLength="90">
        <cfvo type="num" val="0"/>
        <cfvo type="max" val="0"/>
        <color rgb="FF1B7F86"/>
      </dataBar>
      <extLst>
        <ext xmlns:x14="http://schemas.microsoft.com/office/spreadsheetml/2009/9/main" uri="{B025F937-C7B1-47D3-B67F-A62EFF666E3E}">
          <x14:id>{E1A0BAD9-F22A-4EF6-8B93-3D748BC67800}</x14:id>
        </ext>
      </extLst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A0BAD9-F22A-4EF6-8B93-3D748BC67800}">
            <x14:dataBar minLength="10" maxLength="90" axisPosition="none" gradient="true">
              <x14:cfvo type="num">
                <xm:f>0</xm:f>
              </x14:cfvo>
              <x14:cfvo type="max"/>
              <x14:negativeFillColor rgb="FF1B7F86"/>
              <x14:axisColor rgb="FF000000"/>
            </x14:dataBar>
          </x14:cfRule>
          <xm:sqref>D17:D22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6672"/>
    <pageSetUpPr fitToPage="true"/>
  </sheetPr>
  <dimension ref="A1:M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5" min="5" style="0" width="24"/>
    <col collapsed="false" customWidth="true" hidden="false" outlineLevel="0" max="8" min="8" style="0" width="24"/>
    <col collapsed="false" customWidth="true" hidden="false" outlineLevel="0" max="11" min="11" style="0" width="24"/>
  </cols>
  <sheetData>
    <row r="1" customFormat="false" ht="15" hidden="false" customHeight="false" outlineLevel="0" collapsed="false">
      <c r="A1" s="1"/>
      <c r="B1" s="18" t="s">
        <v>140</v>
      </c>
      <c r="C1" s="18"/>
      <c r="D1" s="18"/>
      <c r="E1" s="18"/>
      <c r="F1" s="18"/>
      <c r="G1" s="18"/>
      <c r="H1" s="18"/>
      <c r="I1" s="18"/>
      <c r="J1" s="1"/>
    </row>
    <row r="2" customFormat="false" ht="15" hidden="false" customHeight="false" outlineLevel="0" collapsed="false">
      <c r="A2" s="1"/>
      <c r="B2" s="18"/>
      <c r="C2" s="18"/>
      <c r="D2" s="18"/>
      <c r="E2" s="18"/>
      <c r="F2" s="18"/>
      <c r="G2" s="18"/>
      <c r="H2" s="18"/>
      <c r="I2" s="18"/>
      <c r="J2" s="1"/>
    </row>
    <row r="3" customFormat="false" ht="15" hidden="false" customHeight="false" outlineLevel="0" collapsed="false">
      <c r="A3" s="3"/>
      <c r="B3" s="19" t="s">
        <v>141</v>
      </c>
      <c r="C3" s="19"/>
      <c r="D3" s="19"/>
      <c r="E3" s="19"/>
      <c r="F3" s="19"/>
      <c r="G3" s="19"/>
      <c r="H3" s="19"/>
      <c r="I3" s="19"/>
      <c r="J3" s="3"/>
    </row>
    <row r="5" customFormat="false" ht="15" hidden="false" customHeight="false" outlineLevel="0" collapsed="false">
      <c r="B5" s="93" t="s">
        <v>142</v>
      </c>
      <c r="E5" s="93" t="s">
        <v>143</v>
      </c>
      <c r="H5" s="93" t="s">
        <v>144</v>
      </c>
      <c r="K5" s="93" t="s">
        <v>145</v>
      </c>
    </row>
    <row r="6" customFormat="false" ht="15" hidden="false" customHeight="false" outlineLevel="0" collapsed="false">
      <c r="B6" s="56" t="s">
        <v>42</v>
      </c>
      <c r="E6" s="94" t="n">
        <v>1</v>
      </c>
      <c r="H6" s="56" t="s">
        <v>109</v>
      </c>
      <c r="K6" s="56" t="s">
        <v>98</v>
      </c>
    </row>
    <row r="7" customFormat="false" ht="15" hidden="false" customHeight="false" outlineLevel="0" collapsed="false">
      <c r="B7" s="56" t="s">
        <v>50</v>
      </c>
      <c r="E7" s="94" t="n">
        <v>2</v>
      </c>
      <c r="H7" s="56" t="s">
        <v>99</v>
      </c>
      <c r="K7" s="56" t="s">
        <v>108</v>
      </c>
    </row>
    <row r="8" customFormat="false" ht="15" hidden="false" customHeight="false" outlineLevel="0" collapsed="false">
      <c r="B8" s="56" t="s">
        <v>58</v>
      </c>
      <c r="E8" s="94" t="n">
        <v>3</v>
      </c>
      <c r="H8" s="56" t="s">
        <v>103</v>
      </c>
      <c r="K8" s="56" t="s">
        <v>102</v>
      </c>
    </row>
    <row r="9" customFormat="false" ht="15" hidden="false" customHeight="false" outlineLevel="0" collapsed="false">
      <c r="B9" s="56" t="s">
        <v>66</v>
      </c>
      <c r="E9" s="94" t="n">
        <v>4</v>
      </c>
      <c r="H9" s="56" t="s">
        <v>113</v>
      </c>
      <c r="K9" s="56" t="s">
        <v>106</v>
      </c>
    </row>
    <row r="10" customFormat="false" ht="15" hidden="false" customHeight="false" outlineLevel="0" collapsed="false">
      <c r="B10" s="56" t="s">
        <v>74</v>
      </c>
      <c r="E10" s="94" t="n">
        <v>5</v>
      </c>
      <c r="H10" s="56" t="s">
        <v>138</v>
      </c>
      <c r="K10" s="56" t="s">
        <v>112</v>
      </c>
    </row>
    <row r="11" customFormat="false" ht="15" hidden="false" customHeight="false" outlineLevel="0" collapsed="false">
      <c r="B11" s="56" t="s">
        <v>81</v>
      </c>
      <c r="E11" s="95"/>
      <c r="H11" s="44"/>
      <c r="K11" s="56" t="s">
        <v>116</v>
      </c>
    </row>
    <row r="12" customFormat="false" ht="15" hidden="false" customHeight="false" outlineLevel="0" collapsed="false">
      <c r="B12" s="44"/>
      <c r="E12" s="95"/>
      <c r="H12" s="44"/>
      <c r="K12" s="44"/>
    </row>
    <row r="13" customFormat="false" ht="15" hidden="false" customHeight="false" outlineLevel="0" collapsed="false">
      <c r="B13" s="44"/>
      <c r="E13" s="95"/>
      <c r="H13" s="44"/>
      <c r="K13" s="44"/>
    </row>
    <row r="15" customFormat="false" ht="15" hidden="false" customHeight="false" outlineLevel="0" collapsed="false">
      <c r="B15" s="17" t="s">
        <v>146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</sheetData>
  <mergeCells count="3">
    <mergeCell ref="B1:I2"/>
    <mergeCell ref="B3:I3"/>
    <mergeCell ref="B15:M15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6672"/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74"/>
  </cols>
  <sheetData>
    <row r="1" customFormat="false" ht="15" hidden="false" customHeight="false" outlineLevel="0" collapsed="false">
      <c r="A1" s="1"/>
      <c r="B1" s="18" t="s">
        <v>147</v>
      </c>
      <c r="C1" s="18"/>
      <c r="D1" s="1"/>
    </row>
    <row r="2" customFormat="false" ht="15" hidden="false" customHeight="false" outlineLevel="0" collapsed="false">
      <c r="A2" s="1"/>
      <c r="B2" s="18"/>
      <c r="C2" s="18"/>
      <c r="D2" s="1"/>
    </row>
    <row r="3" customFormat="false" ht="15" hidden="false" customHeight="false" outlineLevel="0" collapsed="false">
      <c r="A3" s="3"/>
      <c r="B3" s="19" t="s">
        <v>148</v>
      </c>
      <c r="C3" s="19"/>
      <c r="D3" s="3"/>
    </row>
    <row r="5" customFormat="false" ht="45.75" hidden="false" customHeight="true" outlineLevel="0" collapsed="false">
      <c r="B5" s="96" t="s">
        <v>149</v>
      </c>
      <c r="C5" s="97" t="s">
        <v>150</v>
      </c>
    </row>
    <row r="6" customFormat="false" ht="45.75" hidden="false" customHeight="true" outlineLevel="0" collapsed="false">
      <c r="B6" s="96" t="s">
        <v>151</v>
      </c>
      <c r="C6" s="98" t="s">
        <v>152</v>
      </c>
    </row>
    <row r="7" customFormat="false" ht="45.75" hidden="false" customHeight="true" outlineLevel="0" collapsed="false">
      <c r="B7" s="96" t="s">
        <v>153</v>
      </c>
      <c r="C7" s="97" t="s">
        <v>154</v>
      </c>
    </row>
    <row r="8" customFormat="false" ht="45.75" hidden="false" customHeight="true" outlineLevel="0" collapsed="false">
      <c r="B8" s="96" t="s">
        <v>155</v>
      </c>
      <c r="C8" s="98" t="s">
        <v>156</v>
      </c>
    </row>
    <row r="9" customFormat="false" ht="45.75" hidden="false" customHeight="true" outlineLevel="0" collapsed="false">
      <c r="B9" s="96" t="s">
        <v>157</v>
      </c>
      <c r="C9" s="97" t="s">
        <v>158</v>
      </c>
    </row>
    <row r="10" customFormat="false" ht="45.75" hidden="false" customHeight="true" outlineLevel="0" collapsed="false">
      <c r="B10" s="96" t="s">
        <v>159</v>
      </c>
      <c r="C10" s="98" t="s">
        <v>160</v>
      </c>
    </row>
    <row r="11" customFormat="false" ht="45.75" hidden="false" customHeight="true" outlineLevel="0" collapsed="false">
      <c r="B11" s="96" t="s">
        <v>161</v>
      </c>
      <c r="C11" s="97" t="s">
        <v>162</v>
      </c>
    </row>
    <row r="12" customFormat="false" ht="45.75" hidden="false" customHeight="true" outlineLevel="0" collapsed="false">
      <c r="B12" s="96" t="s">
        <v>163</v>
      </c>
      <c r="C12" s="98" t="s">
        <v>164</v>
      </c>
    </row>
    <row r="13" customFormat="false" ht="45.75" hidden="false" customHeight="true" outlineLevel="0" collapsed="false">
      <c r="B13" s="96" t="s">
        <v>165</v>
      </c>
      <c r="C13" s="97" t="s">
        <v>166</v>
      </c>
    </row>
    <row r="14" customFormat="false" ht="45.75" hidden="false" customHeight="true" outlineLevel="0" collapsed="false">
      <c r="B14" s="96" t="s">
        <v>167</v>
      </c>
      <c r="C14" s="98" t="s">
        <v>168</v>
      </c>
    </row>
    <row r="15" customFormat="false" ht="45.75" hidden="false" customHeight="true" outlineLevel="0" collapsed="false">
      <c r="B15" s="96" t="s">
        <v>169</v>
      </c>
      <c r="C15" s="97" t="s">
        <v>170</v>
      </c>
    </row>
    <row r="17" customFormat="false" ht="15" hidden="false" customHeight="false" outlineLevel="0" collapsed="false">
      <c r="B17" s="99" t="s">
        <v>171</v>
      </c>
      <c r="C17" s="99"/>
    </row>
  </sheetData>
  <mergeCells count="3">
    <mergeCell ref="B1:C2"/>
    <mergeCell ref="B3:C3"/>
    <mergeCell ref="B17:C17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2026-09-26T08:41:50Z</dcterms:created>
  <dc:creator>openpyxl</dc:creator>
  <dc:description/>
  <dc:language>en-US</dc:language>
  <cp:lastModifiedBy/>
  <dcterms:modified xsi:type="dcterms:W3CDTF">2026-09-26T08:41:51Z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