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Mode d'emploi" sheetId="1" state="visible" r:id="rId3"/>
    <sheet name="Grilles de cotation" sheetId="2" state="visible" r:id="rId4"/>
    <sheet name="AMDEC" sheetId="3" state="visible" r:id="rId5"/>
    <sheet name="Tableau de bord" sheetId="4" state="visible" r:id="rId6"/>
  </sheets>
  <definedNames>
    <definedName function="false" hidden="false" localSheetId="2" name="_xlnm.Print_Titles" vbProcedure="false">AMDEC!$4:$5</definedName>
    <definedName function="false" hidden="true" localSheetId="2" name="_xlnm._FilterDatabase" vbProcedure="false">AMDEC!$A$5:$Y$17</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K5" authorId="0">
      <text>
        <r>
          <rPr>
            <sz val="10"/>
            <rFont val="Arial"/>
            <family val="2"/>
          </rPr>
          <t xml:space="preserve">IPR = G × O × D (calcul automatique, de 1 à 1 000).</t>
        </r>
      </text>
    </comment>
    <comment ref="Y5" authorId="0">
      <text>
        <r>
          <rPr>
            <sz val="10"/>
            <rFont val="Arial"/>
            <family val="2"/>
          </rPr>
          <t xml:space="preserve">1 = risque le plus prioritaire de la liste (basé sur l'IPR initial).</t>
        </r>
      </text>
    </comment>
  </commentList>
</comments>
</file>

<file path=xl/sharedStrings.xml><?xml version="1.0" encoding="utf-8"?>
<sst xmlns="http://schemas.openxmlformats.org/spreadsheetml/2006/main" count="263" uniqueCount="226">
  <si>
    <t xml:space="preserve">AMDEC — Analyse des Modes de Défaillance, de leurs Effets et de leur Criticité</t>
  </si>
  <si>
    <t xml:space="preserve">Modèle Excel prêt à l'emploi — Millésime 2027</t>
  </si>
  <si>
    <t xml:space="preserve">1.  À quoi sert cette AMDEC ?</t>
  </si>
  <si>
    <t xml:space="preserve">L'AMDEC est une méthode d'analyse préventive des risques. Pour chaque étape d'un processus, d'un produit ou d'un service, elle permet de lister les défaillances possibles, d'évaluer leur criticité et de décider quelles actions traiter en priorité, avant qu'un incident ne survienne.</t>
  </si>
  <si>
    <t xml:space="preserve">Cette plantilla est générique : elle convient aussi bien à une AMDEC Processus (fabrication, logistique, service) qu'à une AMDEC Produit ou Moyen. Remplacez simplement les exemples par vos propres données.</t>
  </si>
  <si>
    <t xml:space="preserve">2.  Comment est calculée la criticité (IPR) ?</t>
  </si>
  <si>
    <t xml:space="preserve">Pour chaque risque, on attribue trois notes de 1 à 10 dans la feuille « AMDEC » :</t>
  </si>
  <si>
    <t xml:space="preserve">• Gravité (G) : sévérité de l'effet sur le client, l'utilisateur ou le processus.</t>
  </si>
  <si>
    <t xml:space="preserve">• Occurrence (O) : probabilité que la cause du défaut se produise.</t>
  </si>
  <si>
    <t xml:space="preserve">• Détection (D) : probabilité que le défaut NE SOIT PAS détecté avant qu'il n'ait un impact.</t>
  </si>
  <si>
    <t xml:space="preserve">L'IPR (Indice de Priorité du Risque) est calculé automatiquement : IPR = G × O × D. Il varie donc de 1 à 1 000. Plus il est élevé, plus le risque doit être traité en priorité. Les grilles de notation détaillées se trouvent dans l'onglet « Grilles de cotation ».</t>
  </si>
  <si>
    <t xml:space="preserve">3.  Comment utiliser la feuille AMDEC ?</t>
  </si>
  <si>
    <t xml:space="preserve">1. Décrivez le risque : processus concerné, fonction, mode de défaillance, effet et cause possible.</t>
  </si>
  <si>
    <t xml:space="preserve">2. Notez G, O et D à l'aide des listes déroulantes (colonnes H à J) en vous appuyant sur les grilles de cotation.</t>
  </si>
  <si>
    <t xml:space="preserve">3. L'IPR et la classe de criticité (Faible / Modéré / Élevé) se calculent automatiquement et se colorent.</t>
  </si>
  <si>
    <t xml:space="preserve">4. Définissez une action corrective pour les risques les plus critiques, un responsable et une échéance.</t>
  </si>
  <si>
    <t xml:space="preserve">5. Une fois l'action réalisée, renotez G, O et D « après action » : le nouvel IPR et le gain obtenu s'affichent seuls.</t>
  </si>
  <si>
    <t xml:space="preserve">6. Consultez l'onglet « Tableau de bord » pour une vue de synthèse et suivre l'avancement des plans d'action.</t>
  </si>
  <si>
    <t xml:space="preserve">4.  Légende des couleurs</t>
  </si>
  <si>
    <t xml:space="preserve">Fond jaune pâle : cellules d'exemple, à remplacer librement par vos propres données.</t>
  </si>
  <si>
    <t xml:space="preserve">Fond gris clair : colonnes calculées automatiquement — ne pas saisir de valeur manuellement.</t>
  </si>
  <si>
    <t xml:space="preserve">Vert : risque faible — surveillance standard.</t>
  </si>
  <si>
    <t xml:space="preserve">Orange : risque modéré — action à planifier.</t>
  </si>
  <si>
    <t xml:space="preserve">Rouge : risque élevé — action immédiate requise.</t>
  </si>
  <si>
    <t xml:space="preserve">Astuce : les en-têtes des feuilles « AMDEC » et « Grilles de cotation » sont figés et filtrables — utilisez le filtre automatique pour vous concentrer sur un processus ou une classe de criticité.</t>
  </si>
  <si>
    <t xml:space="preserve">Grilles de cotation — Gravité, Occurrence, Détection</t>
  </si>
  <si>
    <t xml:space="preserve">GRAVITÉ (G)</t>
  </si>
  <si>
    <t xml:space="preserve">OCCURRENCE (O)</t>
  </si>
  <si>
    <t xml:space="preserve">DÉTECTION (D)</t>
  </si>
  <si>
    <t xml:space="preserve">Note</t>
  </si>
  <si>
    <t xml:space="preserve">Description</t>
  </si>
  <si>
    <t xml:space="preserve">Effet imperceptible, aucune conséquence pour le client ou le processus.</t>
  </si>
  <si>
    <t xml:space="preserve">Défaillance quasi inexistante : moins de 1 cas pour 1 000 000.</t>
  </si>
  <si>
    <t xml:space="preserve">Détection quasi certaine : contrôle systématique et fiable, défaut visible immédiatement.</t>
  </si>
  <si>
    <t xml:space="preserve">Défaut très mineur, remarqué seulement par un client très attentif.</t>
  </si>
  <si>
    <t xml:space="preserve">Défaillance très rare : environ 1 cas pour 100 000.</t>
  </si>
  <si>
    <t xml:space="preserve">Détection très probable : contrôle automatisé fiable en place.</t>
  </si>
  <si>
    <t xml:space="preserve">Défaut mineur entraînant une légère insatisfaction, sans gêne réelle.</t>
  </si>
  <si>
    <t xml:space="preserve">Défaillance rare : environ 1 cas pour 20 000.</t>
  </si>
  <si>
    <t xml:space="preserve">Détection probable : contrôle régulier avec bonne efficacité.</t>
  </si>
  <si>
    <t xml:space="preserve">Défaut modéré, gêne notable pour le client ou l'utilisateur.</t>
  </si>
  <si>
    <t xml:space="preserve">Défaillance occasionnelle : environ 1 cas pour 2 000.</t>
  </si>
  <si>
    <t xml:space="preserve">Détection assez probable : contrôle par sondage bien structuré.</t>
  </si>
  <si>
    <t xml:space="preserve">Défaut modéré avec dysfonctionnement partiel de la fonction attendue.</t>
  </si>
  <si>
    <t xml:space="preserve">Défaillance peu fréquente : environ 1 cas pour 400.</t>
  </si>
  <si>
    <t xml:space="preserve">Détection moyenne : contrôle visuel standard, dépendant de l'opérateur.</t>
  </si>
  <si>
    <t xml:space="preserve">Défaut majeur, performance fortement dégradée, retour client probable.</t>
  </si>
  <si>
    <t xml:space="preserve">Défaillance modérée : environ 1 cas pour 80.</t>
  </si>
  <si>
    <t xml:space="preserve">Détection incertaine : contrôle existant mais peu fiable.</t>
  </si>
  <si>
    <t xml:space="preserve">Défaut majeur rendant le produit ou le service inutilisable.</t>
  </si>
  <si>
    <t xml:space="preserve">Défaillance fréquente : environ 1 cas pour 20.</t>
  </si>
  <si>
    <t xml:space="preserve">Détection faible : contrôle indirect, peu adapté au défaut.</t>
  </si>
  <si>
    <t xml:space="preserve">Défaut critique, non-conformité à une exigence réglementaire ou contractuelle.</t>
  </si>
  <si>
    <t xml:space="preserve">Défaillance très fréquente : environ 1 cas pour 8.</t>
  </si>
  <si>
    <t xml:space="preserve">Détection très faible : contrôle ponctuel ou non systématique.</t>
  </si>
  <si>
    <t xml:space="preserve">Défaut critique avec risque pour la sécurité, mais avec avertissement préalable.</t>
  </si>
  <si>
    <t xml:space="preserve">Défaillance quasi systématique : environ 1 cas pour 3.</t>
  </si>
  <si>
    <t xml:space="preserve">Détection quasi nulle : aucun contrôle fiable en place.</t>
  </si>
  <si>
    <t xml:space="preserve">Défaut critique, danger immédiat pour la sécurité des personnes ou l'environnement, sans avertissement.</t>
  </si>
  <si>
    <t xml:space="preserve">Défaillance quasi certaine à chaque occurrence : plus de 1 cas sur 2.</t>
  </si>
  <si>
    <t xml:space="preserve">Détection impossible : aucun moyen de détecter le défaut avant qu'il n'atteigne le client.</t>
  </si>
  <si>
    <t xml:space="preserve">Seuils de criticité de l'IPR (Indice de Priorité du Risque = G × O × D)</t>
  </si>
  <si>
    <t xml:space="preserve">Plage d'IPR</t>
  </si>
  <si>
    <t xml:space="preserve">Classe de criticité</t>
  </si>
  <si>
    <t xml:space="preserve">Action attendue</t>
  </si>
  <si>
    <t xml:space="preserve">1 – 99</t>
  </si>
  <si>
    <t xml:space="preserve">Risque faible</t>
  </si>
  <si>
    <t xml:space="preserve">Surveillance standard, aucune action immédiate requise.</t>
  </si>
  <si>
    <t xml:space="preserve">100 – 199</t>
  </si>
  <si>
    <t xml:space="preserve">Risque modéré</t>
  </si>
  <si>
    <t xml:space="preserve">Action corrective à planifier à moyen terme.</t>
  </si>
  <si>
    <t xml:space="preserve">200 – 1 000</t>
  </si>
  <si>
    <t xml:space="preserve">Risque élevé</t>
  </si>
  <si>
    <t xml:space="preserve">Action corrective immédiate et suivi rapproché requis.</t>
  </si>
  <si>
    <t xml:space="preserve">Processus analysé :</t>
  </si>
  <si>
    <t xml:space="preserve">Ligne de fabrication — Exemple générique</t>
  </si>
  <si>
    <t xml:space="preserve">Périmètre :</t>
  </si>
  <si>
    <t xml:space="preserve">Réception à expédition</t>
  </si>
  <si>
    <t xml:space="preserve">Réalisé par :</t>
  </si>
  <si>
    <t xml:space="preserve">Responsable Qualité</t>
  </si>
  <si>
    <t xml:space="preserve">Date de l'analyse :</t>
  </si>
  <si>
    <t xml:space="preserve">Année de référence :</t>
  </si>
  <si>
    <t xml:space="preserve">Version :</t>
  </si>
  <si>
    <t xml:space="preserve">1.0</t>
  </si>
  <si>
    <t xml:space="preserve">IDENTIFICATION DU RISQUE</t>
  </si>
  <si>
    <t xml:space="preserve">ÉVALUATION INITIALE</t>
  </si>
  <si>
    <t xml:space="preserve">PLAN D'ACTION</t>
  </si>
  <si>
    <t xml:space="preserve">RÉÉVALUATION APRÈS ACTION</t>
  </si>
  <si>
    <t xml:space="preserve">PRIORITÉ</t>
  </si>
  <si>
    <t xml:space="preserve">N°</t>
  </si>
  <si>
    <t xml:space="preserve">Processus /
Étape</t>
  </si>
  <si>
    <t xml:space="preserve">Fonction</t>
  </si>
  <si>
    <t xml:space="preserve">Mode de
défaillance</t>
  </si>
  <si>
    <t xml:space="preserve">Effet(s) de
la défaillance</t>
  </si>
  <si>
    <t xml:space="preserve">Cause(s)
possible(s)</t>
  </si>
  <si>
    <t xml:space="preserve">Contrôles
actuels</t>
  </si>
  <si>
    <t xml:space="preserve">G</t>
  </si>
  <si>
    <t xml:space="preserve">O</t>
  </si>
  <si>
    <t xml:space="preserve">D</t>
  </si>
  <si>
    <t xml:space="preserve">IPR</t>
  </si>
  <si>
    <t xml:space="preserve">Classe de
criticité</t>
  </si>
  <si>
    <t xml:space="preserve">Action corrective
proposée</t>
  </si>
  <si>
    <t xml:space="preserve">Type d'action</t>
  </si>
  <si>
    <t xml:space="preserve">Responsable</t>
  </si>
  <si>
    <t xml:space="preserve">Coût estimé
(€)</t>
  </si>
  <si>
    <t xml:space="preserve">Échéance</t>
  </si>
  <si>
    <t xml:space="preserve">Statut</t>
  </si>
  <si>
    <t xml:space="preserve">IPR
après action</t>
  </si>
  <si>
    <t xml:space="preserve">Gain
IPR</t>
  </si>
  <si>
    <t xml:space="preserve">Efficacité
(%)</t>
  </si>
  <si>
    <t xml:space="preserve">Rang</t>
  </si>
  <si>
    <t xml:space="preserve">Réception matière</t>
  </si>
  <si>
    <t xml:space="preserve">Contrôler la conformité des composants livrés</t>
  </si>
  <si>
    <t xml:space="preserve">Composant non conforme accepté</t>
  </si>
  <si>
    <t xml:space="preserve">Arrêt de ligne en aval, rebut produit fini</t>
  </si>
  <si>
    <t xml:space="preserve">Absence de contrôle à réception, fiche de contrôle non suivie</t>
  </si>
  <si>
    <t xml:space="preserve">Contrôle visuel aléatoire par le magasinier</t>
  </si>
  <si>
    <t xml:space="preserve">Mettre en place un contrôle réception avec grille de critères et enregistrement</t>
  </si>
  <si>
    <t xml:space="preserve">Préventive</t>
  </si>
  <si>
    <t xml:space="preserve">Julie Bernard</t>
  </si>
  <si>
    <t xml:space="preserve">En cours</t>
  </si>
  <si>
    <t xml:space="preserve">Usinage</t>
  </si>
  <si>
    <t xml:space="preserve">Usiner la pièce aux cotes définies</t>
  </si>
  <si>
    <t xml:space="preserve">Cote hors tolérance</t>
  </si>
  <si>
    <t xml:space="preserve">Pièce rebutée ou reprise, retard de production</t>
  </si>
  <si>
    <t xml:space="preserve">Usure de l'outil de coupe non détectée</t>
  </si>
  <si>
    <t xml:space="preserve">Contrôle dimensionnel en fin de série uniquement</t>
  </si>
  <si>
    <t xml:space="preserve">Ajouter un contrôle dimensionnel à mi-série et suivi de durée de vie outil</t>
  </si>
  <si>
    <t xml:space="preserve">Corrective</t>
  </si>
  <si>
    <t xml:space="preserve">Marc Lefèvre</t>
  </si>
  <si>
    <t xml:space="preserve">Terminé</t>
  </si>
  <si>
    <t xml:space="preserve">Assemblage</t>
  </si>
  <si>
    <t xml:space="preserve">Assembler les sous-ensembles</t>
  </si>
  <si>
    <t xml:space="preserve">Vis de fixation mal serrée</t>
  </si>
  <si>
    <t xml:space="preserve">Jeu mécanique, bruit, défaillance en usage client</t>
  </si>
  <si>
    <t xml:space="preserve">Absence de clé dynamométrique, geste opérateur non standardisé</t>
  </si>
  <si>
    <t xml:space="preserve">Contrôle visuel final par l'opérateur</t>
  </si>
  <si>
    <t xml:space="preserve">Introduire une clé dynamométrique avec seuil de couple et auto-contrôle formalisé</t>
  </si>
  <si>
    <t xml:space="preserve">Sophie Marchand</t>
  </si>
  <si>
    <t xml:space="preserve">À faire</t>
  </si>
  <si>
    <t xml:space="preserve">Soudure</t>
  </si>
  <si>
    <t xml:space="preserve">Réaliser un cordon de soudure étanche</t>
  </si>
  <si>
    <t xml:space="preserve">Porosité dans le cordon</t>
  </si>
  <si>
    <t xml:space="preserve">Fuite du produit fini, non-conformité étanchéité</t>
  </si>
  <si>
    <t xml:space="preserve">Réglage du poste de soudure non vérifié en début de poste</t>
  </si>
  <si>
    <t xml:space="preserve">Contrôle visuel du cordon par l'opérateur</t>
  </si>
  <si>
    <t xml:space="preserve">Ajouter une check-list de réglage en début de poste et contrôle par ressuage</t>
  </si>
  <si>
    <t xml:space="preserve">Karim Haddad</t>
  </si>
  <si>
    <t xml:space="preserve">Peinture</t>
  </si>
  <si>
    <t xml:space="preserve">Appliquer un revêtement de finition homogène</t>
  </si>
  <si>
    <t xml:space="preserve">Défaut d'aspect (coulure, manque)</t>
  </si>
  <si>
    <t xml:space="preserve">Retouche, image de marque dégradée</t>
  </si>
  <si>
    <t xml:space="preserve">Hygrométrie de la cabine non contrôlée</t>
  </si>
  <si>
    <t xml:space="preserve">Contrôle visuel en sortie de cabine</t>
  </si>
  <si>
    <t xml:space="preserve">Installer un capteur d'hygrométrie avec alerte automatique</t>
  </si>
  <si>
    <t xml:space="preserve">Amélioration détection</t>
  </si>
  <si>
    <t xml:space="preserve">Élodie Petit</t>
  </si>
  <si>
    <t xml:space="preserve">Contrôle qualité</t>
  </si>
  <si>
    <t xml:space="preserve">Valider la conformité avant expédition</t>
  </si>
  <si>
    <t xml:space="preserve">Non-détection d'un défaut critique</t>
  </si>
  <si>
    <t xml:space="preserve">Livraison d'un produit non conforme au client</t>
  </si>
  <si>
    <t xml:space="preserve">Plan de contrôle incomplet, échantillonnage trop faible</t>
  </si>
  <si>
    <t xml:space="preserve">Contrôle par sondage selon plan de contrôle existant</t>
  </si>
  <si>
    <t xml:space="preserve">Réviser le plan de contrôle et renforcer l'échantillonnage sur points critiques</t>
  </si>
  <si>
    <t xml:space="preserve">Emballage</t>
  </si>
  <si>
    <t xml:space="preserve">Protéger le produit pour le transport</t>
  </si>
  <si>
    <t xml:space="preserve">Emballage insuffisant</t>
  </si>
  <si>
    <t xml:space="preserve">Produit endommagé pendant le transport</t>
  </si>
  <si>
    <t xml:space="preserve">Choix d'emballage non adapté au poids du produit</t>
  </si>
  <si>
    <t xml:space="preserve">Consigne d'emballage affichée au poste</t>
  </si>
  <si>
    <t xml:space="preserve">Créer une fiche d'emballage par référence produit avec validation logistique</t>
  </si>
  <si>
    <t xml:space="preserve">Thomas Dubois</t>
  </si>
  <si>
    <t xml:space="preserve">Expédition</t>
  </si>
  <si>
    <t xml:space="preserve">Préparer et charger les commandes clients</t>
  </si>
  <si>
    <t xml:space="preserve">Erreur de destinataire ou de quantité</t>
  </si>
  <si>
    <t xml:space="preserve">Retard client, coût de retour et de relivraison</t>
  </si>
  <si>
    <t xml:space="preserve">Double saisie manuelle des bons de livraison</t>
  </si>
  <si>
    <t xml:space="preserve">Vérification visuelle par le préparateur</t>
  </si>
  <si>
    <t xml:space="preserve">Déployer une lecture code-barres avec contrôle automatique avant chargement</t>
  </si>
  <si>
    <t xml:space="preserve">Nadia Ferreira</t>
  </si>
  <si>
    <t xml:space="preserve">Stockage</t>
  </si>
  <si>
    <t xml:space="preserve">Conserver les matières dans de bonnes conditions</t>
  </si>
  <si>
    <t xml:space="preserve">Dégradation en stock (humidité, choc)</t>
  </si>
  <si>
    <t xml:space="preserve">Perte matière, rebut, surcoût d'achat</t>
  </si>
  <si>
    <t xml:space="preserve">Zone de stockage non adaptée aux exigences produit</t>
  </si>
  <si>
    <t xml:space="preserve">Rangement selon consignes générales de l'entrepôt</t>
  </si>
  <si>
    <t xml:space="preserve">Dédier une zone climatisée et former les caristes aux règles de stockage</t>
  </si>
  <si>
    <t xml:space="preserve">Maintenance préventive</t>
  </si>
  <si>
    <t xml:space="preserve">Maintenir les équipements en état de fonctionnement</t>
  </si>
  <si>
    <t xml:space="preserve">Intervention de maintenance non réalisée</t>
  </si>
  <si>
    <t xml:space="preserve">Panne machine, arrêt de production non planifié</t>
  </si>
  <si>
    <t xml:space="preserve">Planning de maintenance non suivi rigoureusement</t>
  </si>
  <si>
    <t xml:space="preserve">Suivi papier du planning de maintenance</t>
  </si>
  <si>
    <t xml:space="preserve">Informatiser le planning de maintenance avec alertes automatiques</t>
  </si>
  <si>
    <t xml:space="preserve">Formation opérateur</t>
  </si>
  <si>
    <t xml:space="preserve">Garantir la maîtrise des gestes critiques</t>
  </si>
  <si>
    <t xml:space="preserve">Opérateur non formé affecté au poste</t>
  </si>
  <si>
    <t xml:space="preserve">Non-respect du mode opératoire, défaut qualité</t>
  </si>
  <si>
    <t xml:space="preserve">Absence de matrice de polyvalence à jour</t>
  </si>
  <si>
    <t xml:space="preserve">Formation informelle par un collègue</t>
  </si>
  <si>
    <t xml:space="preserve">Mettre à jour la matrice de polyvalence et formaliser un parcours de formation</t>
  </si>
  <si>
    <t xml:space="preserve">Nettoyage poste</t>
  </si>
  <si>
    <t xml:space="preserve">Garantir la propreté du poste entre deux productions</t>
  </si>
  <si>
    <t xml:space="preserve">Résidu de production précédente</t>
  </si>
  <si>
    <t xml:space="preserve">Contamination croisée, non-conformité produit</t>
  </si>
  <si>
    <t xml:space="preserve">Check-list de nettoyage non systématiquement signée</t>
  </si>
  <si>
    <t xml:space="preserve">Contrôle visuel rapide avant redémarrage</t>
  </si>
  <si>
    <t xml:space="preserve">Rendre obligatoire la signature de la check-list de nettoyage avant redémarrage</t>
  </si>
  <si>
    <t xml:space="preserve">Tableau de bord — Suivi de l'AMDEC 2027</t>
  </si>
  <si>
    <t xml:space="preserve">Risques analysés</t>
  </si>
  <si>
    <t xml:space="preserve">IPR moyen initial</t>
  </si>
  <si>
    <t xml:space="preserve">Risques élevés (IPR ≥ 200)</t>
  </si>
  <si>
    <t xml:space="preserve">Coût total des actions</t>
  </si>
  <si>
    <t xml:space="preserve">IPR moyen après action</t>
  </si>
  <si>
    <t xml:space="preserve">Gain moyen de criticité</t>
  </si>
  <si>
    <t xml:space="preserve">Actions terminées</t>
  </si>
  <si>
    <t xml:space="preserve">Actions en retard potentiel*</t>
  </si>
  <si>
    <t xml:space="preserve">* Nombre de plans d'action non terminés dont l'échéance est dépassée à la date d'ouverture du fichier.</t>
  </si>
  <si>
    <t xml:space="preserve">Répartition des risques par classe de criticité</t>
  </si>
  <si>
    <t xml:space="preserve">Top 5 des risques les plus prioritaires (IPR initial)</t>
  </si>
  <si>
    <t xml:space="preserve">Classe</t>
  </si>
  <si>
    <t xml:space="preserve">Avant action</t>
  </si>
  <si>
    <t xml:space="preserve">Après action</t>
  </si>
  <si>
    <t xml:space="preserve">Processus / Étape</t>
  </si>
  <si>
    <t xml:space="preserve">Mode de défaillance</t>
  </si>
  <si>
    <t xml:space="preserve">Total</t>
  </si>
</sst>
</file>

<file path=xl/styles.xml><?xml version="1.0" encoding="utf-8"?>
<styleSheet xmlns="http://schemas.openxmlformats.org/spreadsheetml/2006/main">
  <numFmts count="7">
    <numFmt numFmtId="164" formatCode="General"/>
    <numFmt numFmtId="165" formatCode="dd/mm/yyyy"/>
    <numFmt numFmtId="166" formatCode="General"/>
    <numFmt numFmtId="167" formatCode="#,##0&quot; €&quot;"/>
    <numFmt numFmtId="168" formatCode="0%"/>
    <numFmt numFmtId="169" formatCode="0"/>
    <numFmt numFmtId="170" formatCode="@"/>
  </numFmts>
  <fonts count="32">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i val="true"/>
      <sz val="11"/>
      <color rgb="FF1B8A7F"/>
      <name val="Calibri"/>
      <family val="0"/>
      <charset val="1"/>
    </font>
    <font>
      <b val="true"/>
      <sz val="12"/>
      <color rgb="FFFFFFFF"/>
      <name val="Calibri"/>
      <family val="0"/>
      <charset val="1"/>
    </font>
    <font>
      <sz val="10.5"/>
      <color rgb="FF000000"/>
      <name val="Calibri"/>
      <family val="0"/>
      <charset val="1"/>
    </font>
    <font>
      <sz val="10"/>
      <color rgb="FF000000"/>
      <name val="Calibri"/>
      <family val="0"/>
      <charset val="1"/>
    </font>
    <font>
      <i val="true"/>
      <sz val="10"/>
      <color rgb="FF1F2D50"/>
      <name val="Calibri"/>
      <family val="0"/>
      <charset val="1"/>
    </font>
    <font>
      <b val="true"/>
      <sz val="16"/>
      <color rgb="FFFFFFFF"/>
      <name val="Calibri"/>
      <family val="0"/>
      <charset val="1"/>
    </font>
    <font>
      <b val="true"/>
      <sz val="10"/>
      <color rgb="FF1F2D50"/>
      <name val="Calibri"/>
      <family val="0"/>
      <charset val="1"/>
    </font>
    <font>
      <sz val="9.5"/>
      <color rgb="FF000000"/>
      <name val="Calibri"/>
      <family val="0"/>
      <charset val="1"/>
    </font>
    <font>
      <b val="true"/>
      <sz val="10"/>
      <color rgb="FF375623"/>
      <name val="Calibri"/>
      <family val="0"/>
      <charset val="1"/>
    </font>
    <font>
      <b val="true"/>
      <sz val="10"/>
      <color rgb="FF7F5A00"/>
      <name val="Calibri"/>
      <family val="0"/>
      <charset val="1"/>
    </font>
    <font>
      <b val="true"/>
      <sz val="10"/>
      <color rgb="FF9C0028"/>
      <name val="Calibri"/>
      <family val="0"/>
      <charset val="1"/>
    </font>
    <font>
      <b val="true"/>
      <sz val="15"/>
      <color rgb="FFFFFFFF"/>
      <name val="Calibri"/>
      <family val="0"/>
      <charset val="1"/>
    </font>
    <font>
      <b val="true"/>
      <sz val="9.5"/>
      <color rgb="FF1F2D50"/>
      <name val="Calibri"/>
      <family val="0"/>
      <charset val="1"/>
    </font>
    <font>
      <b val="true"/>
      <sz val="10"/>
      <color rgb="FFFFFFFF"/>
      <name val="Calibri"/>
      <family val="0"/>
      <charset val="1"/>
    </font>
    <font>
      <i val="true"/>
      <sz val="9.5"/>
      <color rgb="FF162041"/>
      <name val="Calibri"/>
      <family val="0"/>
      <charset val="1"/>
    </font>
    <font>
      <sz val="10"/>
      <name val="Arial"/>
      <family val="2"/>
    </font>
    <font>
      <b val="true"/>
      <sz val="9.5"/>
      <color rgb="FFFFFFFF"/>
      <name val="Calibri"/>
      <family val="0"/>
      <charset val="1"/>
    </font>
    <font>
      <b val="true"/>
      <sz val="20"/>
      <color rgb="FF1F2D50"/>
      <name val="Calibri"/>
      <family val="0"/>
      <charset val="1"/>
    </font>
    <font>
      <b val="true"/>
      <sz val="18"/>
      <color rgb="FF1F2D50"/>
      <name val="Calibri"/>
      <family val="0"/>
      <charset val="1"/>
    </font>
    <font>
      <i val="true"/>
      <sz val="8.5"/>
      <color rgb="FF666666"/>
      <name val="Calibri"/>
      <family val="0"/>
      <charset val="1"/>
    </font>
    <font>
      <b val="true"/>
      <sz val="11"/>
      <color rgb="FFFFFFFF"/>
      <name val="Calibri"/>
      <family val="0"/>
      <charset val="1"/>
    </font>
    <font>
      <b val="true"/>
      <sz val="9.5"/>
      <color rgb="FF375623"/>
      <name val="Calibri"/>
      <family val="0"/>
      <charset val="1"/>
    </font>
    <font>
      <b val="true"/>
      <sz val="9.5"/>
      <color rgb="FF7F5A00"/>
      <name val="Calibri"/>
      <family val="0"/>
      <charset val="1"/>
    </font>
    <font>
      <b val="true"/>
      <sz val="9.5"/>
      <color rgb="FF9C0028"/>
      <name val="Calibri"/>
      <family val="0"/>
      <charset val="1"/>
    </font>
    <font>
      <b val="true"/>
      <sz val="18"/>
      <color rgb="FF000000"/>
      <name val="Calibri"/>
      <family val="2"/>
    </font>
    <font>
      <sz val="10"/>
      <color rgb="FF000000"/>
      <name val="Calibri"/>
      <family val="2"/>
    </font>
    <font>
      <b val="true"/>
      <sz val="10"/>
      <color rgb="FF000000"/>
      <name val="Calibri"/>
      <family val="2"/>
    </font>
  </fonts>
  <fills count="14">
    <fill>
      <patternFill patternType="none"/>
    </fill>
    <fill>
      <patternFill patternType="gray125"/>
    </fill>
    <fill>
      <patternFill patternType="solid">
        <fgColor rgb="FF1F2D50"/>
        <bgColor rgb="FF162041"/>
      </patternFill>
    </fill>
    <fill>
      <patternFill patternType="solid">
        <fgColor rgb="FF1B8A7F"/>
        <bgColor rgb="FF008080"/>
      </patternFill>
    </fill>
    <fill>
      <patternFill patternType="solid">
        <fgColor rgb="FFFFFDE7"/>
        <bgColor rgb="FFF9F9F9"/>
      </patternFill>
    </fill>
    <fill>
      <patternFill patternType="solid">
        <fgColor rgb="FFF1F1F4"/>
        <bgColor rgb="FFF5F6FA"/>
      </patternFill>
    </fill>
    <fill>
      <patternFill patternType="solid">
        <fgColor rgb="FFC6EFCE"/>
        <bgColor rgb="FFDCE1EC"/>
      </patternFill>
    </fill>
    <fill>
      <patternFill patternType="solid">
        <fgColor rgb="FFFFE7A0"/>
        <bgColor rgb="FFE5E5E5"/>
      </patternFill>
    </fill>
    <fill>
      <patternFill patternType="solid">
        <fgColor rgb="FFF4C7CB"/>
        <bgColor rgb="FFD9D9D9"/>
      </patternFill>
    </fill>
    <fill>
      <patternFill patternType="solid">
        <fgColor rgb="FFE8EAF0"/>
        <bgColor rgb="FFE5E5E5"/>
      </patternFill>
    </fill>
    <fill>
      <patternFill patternType="solid">
        <fgColor rgb="FFFFFFFF"/>
        <bgColor rgb="FFF9F9F9"/>
      </patternFill>
    </fill>
    <fill>
      <patternFill patternType="solid">
        <fgColor rgb="FFF5F6FA"/>
        <bgColor rgb="FFF9F9F9"/>
      </patternFill>
    </fill>
    <fill>
      <patternFill patternType="solid">
        <fgColor rgb="FFE4F3F1"/>
        <bgColor rgb="FFE8EAF0"/>
      </patternFill>
    </fill>
    <fill>
      <patternFill patternType="solid">
        <fgColor rgb="FF162041"/>
        <bgColor rgb="FF1F2D50"/>
      </patternFill>
    </fill>
  </fills>
  <borders count="4">
    <border diagonalUp="false" diagonalDown="false">
      <left/>
      <right/>
      <top/>
      <bottom/>
      <diagonal/>
    </border>
    <border diagonalUp="false" diagonalDown="false">
      <left style="thin">
        <color rgb="FFC9CCD9"/>
      </left>
      <right style="thin">
        <color rgb="FFC9CCD9"/>
      </right>
      <top style="thin">
        <color rgb="FFC9CCD9"/>
      </top>
      <bottom style="thin">
        <color rgb="FFC9CCD9"/>
      </bottom>
      <diagonal/>
    </border>
    <border diagonalUp="false" diagonalDown="false">
      <left style="thin">
        <color rgb="FFC9CCD9"/>
      </left>
      <right/>
      <top style="thin">
        <color rgb="FFC9CCD9"/>
      </top>
      <bottom style="thin">
        <color rgb="FFC9CCD9"/>
      </bottom>
      <diagonal/>
    </border>
    <border diagonalUp="false" diagonalDown="false">
      <left style="medium">
        <color rgb="FF1F2D50"/>
      </left>
      <right style="medium">
        <color rgb="FF1F2D50"/>
      </right>
      <top style="medium">
        <color rgb="FF1F2D50"/>
      </top>
      <bottom style="medium">
        <color rgb="FF1F2D5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0" fillId="8"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2" borderId="0" xfId="0" applyFont="true" applyBorder="true" applyAlignment="true" applyProtection="false">
      <alignment horizontal="general" vertical="center" textRotation="0" wrapText="false" indent="0" shrinkToFit="false"/>
      <protection locked="true" hidden="false"/>
    </xf>
    <xf numFmtId="164" fontId="6" fillId="3" borderId="0" xfId="0" applyFont="true" applyBorder="true" applyAlignment="false" applyProtection="false">
      <alignment horizontal="general" vertical="bottom" textRotation="0" wrapText="false" indent="0" shrinkToFit="false"/>
      <protection locked="true" hidden="false"/>
    </xf>
    <xf numFmtId="164" fontId="11" fillId="9" borderId="1" xfId="0" applyFont="true" applyBorder="true" applyAlignment="true" applyProtection="false">
      <alignment horizontal="center" vertical="center" textRotation="0" wrapText="false" indent="0" shrinkToFit="false"/>
      <protection locked="true" hidden="false"/>
    </xf>
    <xf numFmtId="164" fontId="11" fillId="10" borderId="1" xfId="0" applyFont="true" applyBorder="true" applyAlignment="true" applyProtection="false">
      <alignment horizontal="center" vertical="center" textRotation="0" wrapText="false" indent="0" shrinkToFit="false"/>
      <protection locked="true" hidden="false"/>
    </xf>
    <xf numFmtId="164" fontId="12" fillId="10" borderId="2" xfId="0" applyFont="true" applyBorder="true" applyAlignment="true" applyProtection="false">
      <alignment horizontal="general" vertical="center" textRotation="0" wrapText="true" indent="0" shrinkToFit="false"/>
      <protection locked="true" hidden="false"/>
    </xf>
    <xf numFmtId="164" fontId="11" fillId="11" borderId="1" xfId="0" applyFont="true" applyBorder="true" applyAlignment="true" applyProtection="false">
      <alignment horizontal="center" vertical="center" textRotation="0" wrapText="false" indent="0" shrinkToFit="false"/>
      <protection locked="true" hidden="false"/>
    </xf>
    <xf numFmtId="164" fontId="12" fillId="11" borderId="2"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true" applyAlignment="true" applyProtection="false">
      <alignment horizontal="general" vertical="center" textRotation="0" wrapText="false" indent="0" shrinkToFit="false"/>
      <protection locked="true" hidden="false"/>
    </xf>
    <xf numFmtId="164" fontId="11" fillId="0" borderId="2" xfId="0" applyFont="true" applyBorder="true" applyAlignment="true" applyProtection="false">
      <alignment horizontal="center" vertical="center" textRotation="0" wrapText="false" indent="0" shrinkToFit="false"/>
      <protection locked="true" hidden="false"/>
    </xf>
    <xf numFmtId="164" fontId="13" fillId="6" borderId="2" xfId="0" applyFont="true" applyBorder="true" applyAlignment="true" applyProtection="false">
      <alignment horizontal="center" vertical="center" textRotation="0" wrapText="false" indent="0" shrinkToFit="false"/>
      <protection locked="true" hidden="false"/>
    </xf>
    <xf numFmtId="164" fontId="8" fillId="0" borderId="2" xfId="0" applyFont="true" applyBorder="true" applyAlignment="true" applyProtection="false">
      <alignment horizontal="left" vertical="center" textRotation="0" wrapText="true" indent="0" shrinkToFit="false"/>
      <protection locked="true" hidden="false"/>
    </xf>
    <xf numFmtId="164" fontId="14" fillId="7" borderId="2" xfId="0" applyFont="true" applyBorder="true" applyAlignment="true" applyProtection="false">
      <alignment horizontal="center" vertical="center" textRotation="0" wrapText="false" indent="0" shrinkToFit="false"/>
      <protection locked="true" hidden="false"/>
    </xf>
    <xf numFmtId="164" fontId="15" fillId="8" borderId="2" xfId="0" applyFont="true" applyBorder="true" applyAlignment="true" applyProtection="false">
      <alignment horizontal="center" vertical="center" textRotation="0" wrapText="false" indent="0" shrinkToFit="false"/>
      <protection locked="true" hidden="false"/>
    </xf>
    <xf numFmtId="164" fontId="16" fillId="2" borderId="0" xfId="0" applyFont="true" applyBorder="true" applyAlignment="true" applyProtection="false">
      <alignment horizontal="left"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2" fillId="4" borderId="2" xfId="0" applyFont="true" applyBorder="true" applyAlignment="true" applyProtection="false">
      <alignment horizontal="left" vertical="center" textRotation="0" wrapText="false" indent="1" shrinkToFit="false"/>
      <protection locked="true" hidden="false"/>
    </xf>
    <xf numFmtId="165" fontId="12" fillId="4" borderId="2" xfId="0" applyFont="true" applyBorder="true" applyAlignment="true" applyProtection="false">
      <alignment horizontal="left" vertical="center" textRotation="0" wrapText="false" indent="1" shrinkToFit="false"/>
      <protection locked="true" hidden="false"/>
    </xf>
    <xf numFmtId="164" fontId="12" fillId="4" borderId="1" xfId="0" applyFont="true" applyBorder="true" applyAlignment="true" applyProtection="false">
      <alignment horizontal="left" vertical="center" textRotation="0" wrapText="false" indent="1" shrinkToFit="false"/>
      <protection locked="true" hidden="false"/>
    </xf>
    <xf numFmtId="164" fontId="18" fillId="3" borderId="0" xfId="0" applyFont="true" applyBorder="true" applyAlignment="true" applyProtection="false">
      <alignment horizontal="center" vertical="center" textRotation="0" wrapText="false" indent="0" shrinkToFit="false"/>
      <protection locked="true" hidden="false"/>
    </xf>
    <xf numFmtId="164" fontId="18" fillId="3" borderId="0" xfId="0" applyFont="true" applyBorder="false" applyAlignment="true" applyProtection="false">
      <alignment horizontal="center" vertical="center" textRotation="0" wrapText="false" indent="0" shrinkToFit="false"/>
      <protection locked="true" hidden="false"/>
    </xf>
    <xf numFmtId="164" fontId="17" fillId="9" borderId="1" xfId="0" applyFont="true" applyBorder="true" applyAlignment="true" applyProtection="false">
      <alignment horizontal="center" vertical="center" textRotation="0" wrapText="true" indent="0" shrinkToFit="false"/>
      <protection locked="true" hidden="false"/>
    </xf>
    <xf numFmtId="164" fontId="12" fillId="11" borderId="1" xfId="0" applyFont="true" applyBorder="true" applyAlignment="true" applyProtection="false">
      <alignment horizontal="general" vertical="center" textRotation="0" wrapText="true" indent="0" shrinkToFit="false"/>
      <protection locked="true" hidden="false"/>
    </xf>
    <xf numFmtId="164" fontId="12" fillId="11" borderId="1" xfId="0" applyFont="true" applyBorder="true" applyAlignment="true" applyProtection="false">
      <alignment horizontal="center" vertical="center" textRotation="0" wrapText="false" indent="0" shrinkToFit="false"/>
      <protection locked="true" hidden="false"/>
    </xf>
    <xf numFmtId="166" fontId="19" fillId="5" borderId="1" xfId="0" applyFont="true" applyBorder="true" applyAlignment="true" applyProtection="false">
      <alignment horizontal="center" vertical="center" textRotation="0" wrapText="false" indent="0" shrinkToFit="false"/>
      <protection locked="true" hidden="false"/>
    </xf>
    <xf numFmtId="164" fontId="19" fillId="5" borderId="1" xfId="0" applyFont="true" applyBorder="true" applyAlignment="true" applyProtection="false">
      <alignment horizontal="general" vertical="center" textRotation="0" wrapText="true" indent="0" shrinkToFit="false"/>
      <protection locked="true" hidden="false"/>
    </xf>
    <xf numFmtId="167" fontId="12" fillId="11" borderId="1" xfId="0" applyFont="true" applyBorder="true" applyAlignment="true" applyProtection="false">
      <alignment horizontal="general" vertical="center" textRotation="0" wrapText="true" indent="0" shrinkToFit="false"/>
      <protection locked="true" hidden="false"/>
    </xf>
    <xf numFmtId="165" fontId="12" fillId="11" borderId="1" xfId="0" applyFont="true" applyBorder="true" applyAlignment="true" applyProtection="false">
      <alignment horizontal="general" vertical="center" textRotation="0" wrapText="true" indent="0" shrinkToFit="false"/>
      <protection locked="true" hidden="false"/>
    </xf>
    <xf numFmtId="168" fontId="19" fillId="5" borderId="1" xfId="0" applyFont="true" applyBorder="true" applyAlignment="true" applyProtection="false">
      <alignment horizontal="general" vertical="center" textRotation="0" wrapText="true" indent="0" shrinkToFit="false"/>
      <protection locked="true" hidden="false"/>
    </xf>
    <xf numFmtId="164" fontId="12" fillId="10" borderId="1" xfId="0" applyFont="true" applyBorder="true" applyAlignment="true" applyProtection="false">
      <alignment horizontal="general" vertical="center" textRotation="0" wrapText="true" indent="0" shrinkToFit="false"/>
      <protection locked="true" hidden="false"/>
    </xf>
    <xf numFmtId="164" fontId="12" fillId="10" borderId="1" xfId="0" applyFont="true" applyBorder="true" applyAlignment="true" applyProtection="false">
      <alignment horizontal="center" vertical="center" textRotation="0" wrapText="false" indent="0" shrinkToFit="false"/>
      <protection locked="true" hidden="false"/>
    </xf>
    <xf numFmtId="167" fontId="12" fillId="10" borderId="1" xfId="0" applyFont="true" applyBorder="true" applyAlignment="true" applyProtection="false">
      <alignment horizontal="general" vertical="center" textRotation="0" wrapText="true" indent="0" shrinkToFit="false"/>
      <protection locked="true" hidden="false"/>
    </xf>
    <xf numFmtId="165" fontId="12" fillId="10" borderId="1" xfId="0" applyFont="true" applyBorder="true" applyAlignment="true" applyProtection="false">
      <alignment horizontal="general" vertical="center" textRotation="0" wrapText="tru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21" fillId="3" borderId="3" xfId="0" applyFont="true" applyBorder="true" applyAlignment="true" applyProtection="false">
      <alignment horizontal="center" vertical="center" textRotation="0" wrapText="true" indent="0" shrinkToFit="false"/>
      <protection locked="true" hidden="false"/>
    </xf>
    <xf numFmtId="169" fontId="22" fillId="12" borderId="3" xfId="0" applyFont="true" applyBorder="true" applyAlignment="true" applyProtection="false">
      <alignment horizontal="center" vertical="center" textRotation="0" wrapText="false" indent="0" shrinkToFit="false"/>
      <protection locked="true" hidden="false"/>
    </xf>
    <xf numFmtId="167" fontId="22" fillId="12" borderId="3" xfId="0" applyFont="true" applyBorder="true" applyAlignment="true" applyProtection="false">
      <alignment horizontal="center" vertical="center" textRotation="0" wrapText="false" indent="0" shrinkToFit="false"/>
      <protection locked="true" hidden="false"/>
    </xf>
    <xf numFmtId="164" fontId="21" fillId="13" borderId="3" xfId="0" applyFont="true" applyBorder="true" applyAlignment="true" applyProtection="false">
      <alignment horizontal="center" vertical="center" textRotation="0" wrapText="true" indent="0" shrinkToFit="false"/>
      <protection locked="true" hidden="false"/>
    </xf>
    <xf numFmtId="169" fontId="23" fillId="9" borderId="3" xfId="0" applyFont="true" applyBorder="true" applyAlignment="true" applyProtection="false">
      <alignment horizontal="center" vertical="center" textRotation="0" wrapText="false" indent="0" shrinkToFit="false"/>
      <protection locked="true" hidden="false"/>
    </xf>
    <xf numFmtId="168" fontId="23" fillId="9" borderId="3" xfId="0" applyFont="true" applyBorder="true" applyAlignment="true" applyProtection="false">
      <alignment horizontal="center" vertical="center" textRotation="0" wrapText="false" indent="0" shrinkToFit="false"/>
      <protection locked="true" hidden="false"/>
    </xf>
    <xf numFmtId="170" fontId="23" fillId="9" borderId="3"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true" applyAlignment="false" applyProtection="false">
      <alignment horizontal="general" vertical="bottom" textRotation="0" wrapText="false" indent="0" shrinkToFit="false"/>
      <protection locked="true" hidden="false"/>
    </xf>
    <xf numFmtId="164" fontId="25" fillId="3" borderId="0" xfId="0" applyFont="true" applyBorder="true" applyAlignment="true" applyProtection="false">
      <alignment horizontal="general" vertical="center" textRotation="0" wrapText="false" indent="1" shrinkToFit="false"/>
      <protection locked="true" hidden="false"/>
    </xf>
    <xf numFmtId="164" fontId="17" fillId="9" borderId="1" xfId="0" applyFont="true" applyBorder="true" applyAlignment="true" applyProtection="false">
      <alignment horizontal="center" vertical="center" textRotation="0" wrapText="false" indent="0" shrinkToFit="false"/>
      <protection locked="true" hidden="false"/>
    </xf>
    <xf numFmtId="164" fontId="26" fillId="6" borderId="1" xfId="0" applyFont="true" applyBorder="true" applyAlignment="true" applyProtection="false">
      <alignment horizontal="left" vertical="center" textRotation="0" wrapText="false" indent="1" shrinkToFit="false"/>
      <protection locked="true" hidden="false"/>
    </xf>
    <xf numFmtId="166" fontId="11" fillId="0" borderId="1" xfId="0" applyFont="true" applyBorder="true" applyAlignment="true" applyProtection="false">
      <alignment horizontal="center" vertical="center" textRotation="0" wrapText="false" indent="0" shrinkToFit="false"/>
      <protection locked="true" hidden="false"/>
    </xf>
    <xf numFmtId="164" fontId="12" fillId="11" borderId="1" xfId="0" applyFont="true" applyBorder="true" applyAlignment="true" applyProtection="false">
      <alignment horizontal="center" vertical="center" textRotation="0" wrapText="true" indent="0" shrinkToFit="false"/>
      <protection locked="true" hidden="false"/>
    </xf>
    <xf numFmtId="164" fontId="12" fillId="11" borderId="1" xfId="0" applyFont="true" applyBorder="true" applyAlignment="true" applyProtection="false">
      <alignment horizontal="left" vertical="center" textRotation="0" wrapText="true" indent="0" shrinkToFit="false"/>
      <protection locked="true" hidden="false"/>
    </xf>
    <xf numFmtId="164" fontId="27" fillId="7" borderId="1" xfId="0" applyFont="true" applyBorder="true" applyAlignment="true" applyProtection="false">
      <alignment horizontal="left" vertical="center" textRotation="0" wrapText="false" indent="1" shrinkToFit="false"/>
      <protection locked="true" hidden="false"/>
    </xf>
    <xf numFmtId="164" fontId="12" fillId="10" borderId="1" xfId="0" applyFont="true" applyBorder="true" applyAlignment="true" applyProtection="false">
      <alignment horizontal="center" vertical="center" textRotation="0" wrapText="true" indent="0" shrinkToFit="false"/>
      <protection locked="true" hidden="false"/>
    </xf>
    <xf numFmtId="164" fontId="12" fillId="10" borderId="1" xfId="0" applyFont="true" applyBorder="true" applyAlignment="true" applyProtection="false">
      <alignment horizontal="left" vertical="center" textRotation="0" wrapText="true" indent="0" shrinkToFit="false"/>
      <protection locked="true" hidden="false"/>
    </xf>
    <xf numFmtId="164" fontId="28" fillId="8" borderId="1" xfId="0" applyFont="true" applyBorder="true" applyAlignment="true" applyProtection="false">
      <alignment horizontal="left" vertical="center" textRotation="0" wrapText="false" indent="1" shrinkToFit="false"/>
      <protection locked="true" hidden="false"/>
    </xf>
    <xf numFmtId="164" fontId="17" fillId="9"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9">
    <dxf>
      <fill>
        <patternFill patternType="solid">
          <fgColor rgb="FFE8EAF0"/>
          <bgColor rgb="FF000000"/>
        </patternFill>
      </fill>
    </dxf>
    <dxf>
      <fill>
        <patternFill patternType="solid">
          <fgColor rgb="FFF5F6FA"/>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1F2D50"/>
          <bgColor rgb="FF000000"/>
        </patternFill>
      </fill>
    </dxf>
    <dxf>
      <fill>
        <patternFill patternType="solid">
          <fgColor rgb="FFC6EFCE"/>
          <bgColor rgb="FF000000"/>
        </patternFill>
      </fill>
    </dxf>
    <dxf>
      <fill>
        <patternFill patternType="solid">
          <fgColor rgb="FFF4C7CB"/>
          <bgColor rgb="FF000000"/>
        </patternFill>
      </fill>
    </dxf>
    <dxf>
      <fill>
        <patternFill patternType="solid">
          <fgColor rgb="FFFFE7A0"/>
          <bgColor rgb="FF000000"/>
        </patternFill>
      </fill>
    </dxf>
    <dxf>
      <fill>
        <patternFill patternType="solid">
          <fgColor rgb="FF375623"/>
          <bgColor rgb="FF000000"/>
        </patternFill>
      </fill>
    </dxf>
    <dxf>
      <fill>
        <patternFill patternType="solid">
          <fgColor rgb="FF7F5A00"/>
          <bgColor rgb="FF000000"/>
        </patternFill>
      </fill>
    </dxf>
    <dxf>
      <fill>
        <patternFill patternType="solid">
          <fgColor rgb="FF9C0028"/>
          <bgColor rgb="FF000000"/>
        </patternFill>
      </fill>
    </dxf>
    <dxf>
      <fill>
        <patternFill patternType="solid">
          <fgColor rgb="FFDCE1EC"/>
          <bgColor rgb="FF000000"/>
        </patternFill>
      </fill>
    </dxf>
    <dxf>
      <fill>
        <patternFill patternType="solid">
          <fgColor rgb="FFF1F1F4"/>
          <bgColor rgb="FF000000"/>
        </patternFill>
      </fill>
    </dxf>
    <dxf>
      <fill>
        <patternFill patternType="solid">
          <fgColor rgb="FF162041"/>
          <bgColor rgb="FF000000"/>
        </patternFill>
      </fill>
    </dxf>
    <dxf>
      <font>
        <name val="Calibri"/>
        <charset val="1"/>
        <family val="0"/>
        <b val="1"/>
        <color rgb="FF9C0028"/>
      </font>
      <fill>
        <patternFill>
          <bgColor rgb="FFF4C7CB"/>
        </patternFill>
      </fill>
    </dxf>
    <dxf>
      <font>
        <name val="Calibri"/>
        <charset val="1"/>
        <family val="0"/>
        <b val="1"/>
        <color rgb="FF7F5A00"/>
      </font>
      <fill>
        <patternFill>
          <bgColor rgb="FFFFE7A0"/>
        </patternFill>
      </fill>
    </dxf>
    <dxf>
      <font>
        <name val="Calibri"/>
        <charset val="1"/>
        <family val="0"/>
        <b val="1"/>
        <color rgb="FF375623"/>
      </font>
      <fill>
        <patternFill>
          <bgColor rgb="FFC6EFCE"/>
        </patternFill>
      </fill>
    </dxf>
    <dxf>
      <font>
        <name val="Calibri"/>
        <charset val="1"/>
        <family val="0"/>
        <b val="1"/>
        <color rgb="FF1F2D50"/>
      </font>
      <fill>
        <patternFill>
          <bgColor rgb="FFDCE1EC"/>
        </patternFill>
      </fill>
    </dxf>
    <dxf>
      <font>
        <name val="Calibri"/>
        <charset val="1"/>
        <family val="0"/>
        <b val="1"/>
        <color rgb="FF666666"/>
      </font>
      <fill>
        <patternFill>
          <bgColor rgb="FFE5E5E5"/>
        </patternFill>
      </fill>
    </dxf>
  </dxfs>
  <colors>
    <indexedColors>
      <rgbColor rgb="FF000000"/>
      <rgbColor rgb="FFFFFFFF"/>
      <rgbColor rgb="FFFF0000"/>
      <rgbColor rgb="FF00FF00"/>
      <rgbColor rgb="FF0000FF"/>
      <rgbColor rgb="FFF9F9F9"/>
      <rgbColor rgb="FFFF00FF"/>
      <rgbColor rgb="FF00FFFF"/>
      <rgbColor rgb="FF9C0028"/>
      <rgbColor rgb="FF008000"/>
      <rgbColor rgb="FF000080"/>
      <rgbColor rgb="FF7F5A00"/>
      <rgbColor rgb="FF800080"/>
      <rgbColor rgb="FF1B8A7F"/>
      <rgbColor rgb="FFD9D9D9"/>
      <rgbColor rgb="FF878787"/>
      <rgbColor rgb="FF9999FF"/>
      <rgbColor rgb="FFC0504D"/>
      <rgbColor rgb="FFFFFDE7"/>
      <rgbColor rgb="FFE4F3F1"/>
      <rgbColor rgb="FF660066"/>
      <rgbColor rgb="FFFF8080"/>
      <rgbColor rgb="FF0066CC"/>
      <rgbColor rgb="FFC9CCD9"/>
      <rgbColor rgb="FF000080"/>
      <rgbColor rgb="FFFF00FF"/>
      <rgbColor rgb="FFF5F6FA"/>
      <rgbColor rgb="FF00FFFF"/>
      <rgbColor rgb="FF800080"/>
      <rgbColor rgb="FF800000"/>
      <rgbColor rgb="FF008080"/>
      <rgbColor rgb="FF0000FF"/>
      <rgbColor rgb="FF00CCFF"/>
      <rgbColor rgb="FFE8EAF0"/>
      <rgbColor rgb="FFC6EFCE"/>
      <rgbColor rgb="FFFFE7A0"/>
      <rgbColor rgb="FFDCE1EC"/>
      <rgbColor rgb="FFF1F1F4"/>
      <rgbColor rgb="FFE5E5E5"/>
      <rgbColor rgb="FFF4C7CB"/>
      <rgbColor rgb="FF4F81BD"/>
      <rgbColor rgb="FF33CCCC"/>
      <rgbColor rgb="FF99CC00"/>
      <rgbColor rgb="FFFFCC00"/>
      <rgbColor rgb="FFFF9900"/>
      <rgbColor rgb="FFFF6600"/>
      <rgbColor rgb="FF666666"/>
      <rgbColor rgb="FF969696"/>
      <rgbColor rgb="FF162041"/>
      <rgbColor rgb="FF339966"/>
      <rgbColor rgb="FF003300"/>
      <rgbColor rgb="FF375623"/>
      <rgbColor rgb="FF993300"/>
      <rgbColor rgb="FF993366"/>
      <rgbColor rgb="FF333399"/>
      <rgbColor rgb="FF1F2D5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Répartition des risques par classe de criticité</a:t>
            </a:r>
          </a:p>
        </c:rich>
      </c:tx>
      <c:overlay val="0"/>
      <c:spPr>
        <a:noFill/>
        <a:ln w="0">
          <a:noFill/>
        </a:ln>
      </c:spPr>
    </c:title>
    <c:autoTitleDeleted val="0"/>
    <c:plotArea>
      <c:barChart>
        <c:barDir val="col"/>
        <c:grouping val="clustered"/>
        <c:varyColors val="0"/>
        <c:ser>
          <c:idx val="0"/>
          <c:order val="0"/>
          <c:tx>
            <c:strRef>
              <c:f>'Tableau de bord'!C14</c:f>
              <c:strCache>
                <c:ptCount val="1"/>
                <c:pt idx="0">
                  <c:v>Avant action</c:v>
                </c:pt>
              </c:strCache>
            </c:strRef>
          </c:tx>
          <c:spPr>
            <a:solidFill>
              <a:srgbClr val="4f81bd"/>
            </a:solidFill>
            <a:ln w="9360">
              <a:solidFill>
                <a:srgbClr val="f9f9f9"/>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bord'!$B$15:$B$17</c:f>
              <c:strCache>
                <c:ptCount val="3"/>
                <c:pt idx="0">
                  <c:v>Risque faible</c:v>
                </c:pt>
                <c:pt idx="1">
                  <c:v>Risque modéré</c:v>
                </c:pt>
                <c:pt idx="2">
                  <c:v>Risque élevé</c:v>
                </c:pt>
              </c:strCache>
            </c:strRef>
          </c:cat>
          <c:val>
            <c:numRef>
              <c:f>'Tableau de bord'!$C$15:$C$17</c:f>
              <c:numCache>
                <c:formatCode>General</c:formatCode>
                <c:ptCount val="3"/>
                <c:pt idx="0">
                  <c:v>1</c:v>
                </c:pt>
                <c:pt idx="1">
                  <c:v>7</c:v>
                </c:pt>
                <c:pt idx="2">
                  <c:v>4</c:v>
                </c:pt>
              </c:numCache>
            </c:numRef>
          </c:val>
        </c:ser>
        <c:ser>
          <c:idx val="1"/>
          <c:order val="1"/>
          <c:tx>
            <c:strRef>
              <c:f>'Tableau de bord'!D14</c:f>
              <c:strCache>
                <c:ptCount val="1"/>
                <c:pt idx="0">
                  <c:v>Après action</c:v>
                </c:pt>
              </c:strCache>
            </c:strRef>
          </c:tx>
          <c:spPr>
            <a:solidFill>
              <a:srgbClr val="c0504d"/>
            </a:solidFill>
            <a:ln w="9360">
              <a:solidFill>
                <a:srgbClr val="f9f9f9"/>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bord'!$B$15:$B$17</c:f>
              <c:strCache>
                <c:ptCount val="3"/>
                <c:pt idx="0">
                  <c:v>Risque faible</c:v>
                </c:pt>
                <c:pt idx="1">
                  <c:v>Risque modéré</c:v>
                </c:pt>
                <c:pt idx="2">
                  <c:v>Risque élevé</c:v>
                </c:pt>
              </c:strCache>
            </c:strRef>
          </c:cat>
          <c:val>
            <c:numRef>
              <c:f>'Tableau de bord'!$D$15:$D$17</c:f>
              <c:numCache>
                <c:formatCode>General</c:formatCode>
                <c:ptCount val="3"/>
                <c:pt idx="0">
                  <c:v>7</c:v>
                </c:pt>
                <c:pt idx="1">
                  <c:v>0</c:v>
                </c:pt>
                <c:pt idx="2">
                  <c:v>0</c:v>
                </c:pt>
              </c:numCache>
            </c:numRef>
          </c:val>
        </c:ser>
        <c:gapWidth val="60"/>
        <c:overlap val="0"/>
        <c:axId val="98972102"/>
        <c:axId val="17956656"/>
      </c:barChart>
      <c:catAx>
        <c:axId val="9897210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Classe de criticité</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956656"/>
        <c:crosses val="autoZero"/>
        <c:auto val="1"/>
        <c:lblAlgn val="ctr"/>
        <c:lblOffset val="100"/>
        <c:noMultiLvlLbl val="0"/>
      </c:catAx>
      <c:valAx>
        <c:axId val="1795665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Nombre de risques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97210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IPR avant / après action — Top 5 des risques prioritaires</a:t>
            </a:r>
          </a:p>
        </c:rich>
      </c:tx>
      <c:overlay val="0"/>
      <c:spPr>
        <a:noFill/>
        <a:ln w="0">
          <a:noFill/>
        </a:ln>
      </c:spPr>
    </c:title>
    <c:autoTitleDeleted val="0"/>
    <c:plotArea>
      <c:barChart>
        <c:barDir val="bar"/>
        <c:grouping val="clustered"/>
        <c:varyColors val="0"/>
        <c:ser>
          <c:idx val="0"/>
          <c:order val="0"/>
          <c:tx>
            <c:strRef>
              <c:f>'Tableau de bord'!I14</c:f>
              <c:strCache>
                <c:ptCount val="1"/>
                <c:pt idx="0">
                  <c:v>IPR</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'Tableau de bord'!$G$15:$G$19</c:f>
              <c:strCache>
                <c:ptCount val="5"/>
                <c:pt idx="0">
                  <c:v>Maintenance préventive</c:v>
                </c:pt>
                <c:pt idx="1">
                  <c:v>Soudure</c:v>
                </c:pt>
                <c:pt idx="2">
                  <c:v>Assemblage</c:v>
                </c:pt>
                <c:pt idx="3">
                  <c:v>Réception matière</c:v>
                </c:pt>
                <c:pt idx="4">
                  <c:v>Contrôle qualité</c:v>
                </c:pt>
              </c:strCache>
            </c:strRef>
          </c:cat>
          <c:val>
            <c:numRef>
              <c:f>'Tableau de bord'!$I$15:$I$19</c:f>
              <c:numCache>
                <c:formatCode>General</c:formatCode>
                <c:ptCount val="5"/>
                <c:pt idx="0">
                  <c:v>252</c:v>
                </c:pt>
                <c:pt idx="1">
                  <c:v>240</c:v>
                </c:pt>
                <c:pt idx="2">
                  <c:v>224</c:v>
                </c:pt>
                <c:pt idx="3">
                  <c:v>210</c:v>
                </c:pt>
                <c:pt idx="4">
                  <c:v>189</c:v>
                </c:pt>
              </c:numCache>
            </c:numRef>
          </c:val>
        </c:ser>
        <c:gapWidth val="150"/>
        <c:overlap val="0"/>
        <c:axId val="65807910"/>
        <c:axId val="55662961"/>
      </c:barChart>
      <c:catAx>
        <c:axId val="65807910"/>
        <c:scaling>
          <c:orientation val="minMax"/>
        </c:scaling>
        <c:delete val="0"/>
        <c:axPos val="b"/>
        <c:title>
          <c:tx>
            <c:rich>
              <a:bodyPr rot="-5400000"/>
              <a:lstStyle/>
              <a:p>
                <a:pPr>
                  <a:defRPr b="1" sz="1000" spc="-1" strike="noStrike">
                    <a:solidFill>
                      <a:srgbClr val="000000"/>
                    </a:solidFill>
                    <a:latin typeface="Calibri"/>
                  </a:defRPr>
                </a:pPr>
                <a:r>
                  <a:rPr b="1" sz="1000" spc="-1" strike="noStrike">
                    <a:solidFill>
                      <a:srgbClr val="000000"/>
                    </a:solidFill>
                    <a:latin typeface="Calibri"/>
                  </a:rPr>
                  <a:t>IPR</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5662961"/>
        <c:crosses val="autoZero"/>
        <c:auto val="1"/>
        <c:lblAlgn val="ctr"/>
        <c:lblOffset val="100"/>
        <c:noMultiLvlLbl val="0"/>
      </c:catAx>
      <c:valAx>
        <c:axId val="55662961"/>
        <c:scaling>
          <c:orientation val="minMax"/>
        </c:scaling>
        <c:delete val="0"/>
        <c:axPos val="l"/>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Risque (rang de priorité)</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80791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19</xdr:row>
      <xdr:rowOff>0</xdr:rowOff>
    </xdr:from>
    <xdr:to>
      <xdr:col>6</xdr:col>
      <xdr:colOff>465480</xdr:colOff>
      <xdr:row>33</xdr:row>
      <xdr:rowOff>32760</xdr:rowOff>
    </xdr:to>
    <xdr:graphicFrame>
      <xdr:nvGraphicFramePr>
        <xdr:cNvPr id="0" name="Chart 1"/>
        <xdr:cNvGraphicFramePr/>
      </xdr:nvGraphicFramePr>
      <xdr:xfrm>
        <a:off x="211320" y="4400640"/>
        <a:ext cx="539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21</xdr:row>
      <xdr:rowOff>0</xdr:rowOff>
    </xdr:from>
    <xdr:to>
      <xdr:col>10</xdr:col>
      <xdr:colOff>677160</xdr:colOff>
      <xdr:row>35</xdr:row>
      <xdr:rowOff>32760</xdr:rowOff>
    </xdr:to>
    <xdr:graphicFrame>
      <xdr:nvGraphicFramePr>
        <xdr:cNvPr id="1" name="Chart 2"/>
        <xdr:cNvGraphicFramePr/>
      </xdr:nvGraphicFramePr>
      <xdr:xfrm>
        <a:off x="4722480" y="4781520"/>
        <a:ext cx="539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D50"/>
    <pageSetUpPr fitToPage="true"/>
  </sheetPr>
  <dimension ref="B2:G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7" min="2" style="0" width="30"/>
    <col collapsed="false" customWidth="true" hidden="false" outlineLevel="0" max="8" min="8" style="0" width="3"/>
  </cols>
  <sheetData>
    <row r="2" customFormat="false" ht="21.75" hidden="false" customHeight="true" outlineLevel="0" collapsed="false">
      <c r="B2" s="1" t="s">
        <v>0</v>
      </c>
      <c r="C2" s="1"/>
      <c r="D2" s="1"/>
      <c r="E2" s="1"/>
      <c r="F2" s="1"/>
      <c r="G2" s="1"/>
    </row>
    <row r="3" customFormat="false" ht="21.75" hidden="false" customHeight="true" outlineLevel="0" collapsed="false">
      <c r="B3" s="1"/>
      <c r="C3" s="1"/>
      <c r="D3" s="1"/>
      <c r="E3" s="1"/>
      <c r="F3" s="1"/>
      <c r="G3" s="1"/>
    </row>
    <row r="5" customFormat="false" ht="15" hidden="false" customHeight="false" outlineLevel="0" collapsed="false">
      <c r="B5" s="2" t="s">
        <v>1</v>
      </c>
    </row>
    <row r="7" customFormat="false" ht="18" hidden="false" customHeight="true" outlineLevel="0" collapsed="false">
      <c r="B7" s="3" t="s">
        <v>2</v>
      </c>
      <c r="C7" s="4"/>
      <c r="D7" s="4"/>
      <c r="E7" s="4"/>
      <c r="F7" s="4"/>
      <c r="G7" s="4"/>
    </row>
    <row r="9" customFormat="false" ht="45" hidden="false" customHeight="true" outlineLevel="0" collapsed="false">
      <c r="B9" s="5" t="s">
        <v>3</v>
      </c>
      <c r="C9" s="5"/>
      <c r="D9" s="5"/>
      <c r="E9" s="5"/>
      <c r="F9" s="5"/>
      <c r="G9" s="5"/>
    </row>
    <row r="11" customFormat="false" ht="45" hidden="false" customHeight="true" outlineLevel="0" collapsed="false">
      <c r="B11" s="5" t="s">
        <v>4</v>
      </c>
      <c r="C11" s="5"/>
      <c r="D11" s="5"/>
      <c r="E11" s="5"/>
      <c r="F11" s="5"/>
      <c r="G11" s="5"/>
    </row>
    <row r="13" customFormat="false" ht="18" hidden="false" customHeight="true" outlineLevel="0" collapsed="false">
      <c r="B13" s="3" t="s">
        <v>5</v>
      </c>
      <c r="C13" s="4"/>
      <c r="D13" s="4"/>
      <c r="E13" s="4"/>
      <c r="F13" s="4"/>
      <c r="G13" s="4"/>
    </row>
    <row r="15" customFormat="false" ht="15" hidden="false" customHeight="true" outlineLevel="0" collapsed="false">
      <c r="B15" s="5" t="s">
        <v>6</v>
      </c>
      <c r="C15" s="5"/>
      <c r="D15" s="5"/>
      <c r="E15" s="5"/>
      <c r="F15" s="5"/>
      <c r="G15" s="5"/>
    </row>
    <row r="17" customFormat="false" ht="15" hidden="false" customHeight="false" outlineLevel="0" collapsed="false">
      <c r="B17" s="6" t="s">
        <v>7</v>
      </c>
      <c r="C17" s="6"/>
      <c r="D17" s="6"/>
      <c r="E17" s="6"/>
      <c r="F17" s="6"/>
      <c r="G17" s="6"/>
    </row>
    <row r="18" customFormat="false" ht="15" hidden="false" customHeight="false" outlineLevel="0" collapsed="false">
      <c r="B18" s="6" t="s">
        <v>8</v>
      </c>
      <c r="C18" s="6"/>
      <c r="D18" s="6"/>
      <c r="E18" s="6"/>
      <c r="F18" s="6"/>
      <c r="G18" s="6"/>
    </row>
    <row r="19" customFormat="false" ht="15" hidden="false" customHeight="false" outlineLevel="0" collapsed="false">
      <c r="B19" s="6" t="s">
        <v>9</v>
      </c>
      <c r="C19" s="6"/>
      <c r="D19" s="6"/>
      <c r="E19" s="6"/>
      <c r="F19" s="6"/>
      <c r="G19" s="6"/>
    </row>
    <row r="20" customFormat="false" ht="45" hidden="false" customHeight="true" outlineLevel="0" collapsed="false">
      <c r="B20" s="5" t="s">
        <v>10</v>
      </c>
      <c r="C20" s="5"/>
      <c r="D20" s="5"/>
      <c r="E20" s="5"/>
      <c r="F20" s="5"/>
      <c r="G20" s="5"/>
    </row>
    <row r="22" customFormat="false" ht="18" hidden="false" customHeight="true" outlineLevel="0" collapsed="false">
      <c r="B22" s="3" t="s">
        <v>11</v>
      </c>
      <c r="C22" s="4"/>
      <c r="D22" s="4"/>
      <c r="E22" s="4"/>
      <c r="F22" s="4"/>
      <c r="G22" s="4"/>
    </row>
    <row r="24" customFormat="false" ht="15" hidden="false" customHeight="true" outlineLevel="0" collapsed="false">
      <c r="B24" s="5" t="s">
        <v>12</v>
      </c>
      <c r="C24" s="5"/>
      <c r="D24" s="5"/>
      <c r="E24" s="5"/>
      <c r="F24" s="5"/>
      <c r="G24" s="5"/>
    </row>
    <row r="25" customFormat="false" ht="15" hidden="false" customHeight="true" outlineLevel="0" collapsed="false">
      <c r="B25" s="5" t="s">
        <v>13</v>
      </c>
      <c r="C25" s="5"/>
      <c r="D25" s="5"/>
      <c r="E25" s="5"/>
      <c r="F25" s="5"/>
      <c r="G25" s="5"/>
    </row>
    <row r="26" customFormat="false" ht="15" hidden="false" customHeight="true" outlineLevel="0" collapsed="false">
      <c r="B26" s="5" t="s">
        <v>14</v>
      </c>
      <c r="C26" s="5"/>
      <c r="D26" s="5"/>
      <c r="E26" s="5"/>
      <c r="F26" s="5"/>
      <c r="G26" s="5"/>
    </row>
    <row r="27" customFormat="false" ht="15" hidden="false" customHeight="true" outlineLevel="0" collapsed="false">
      <c r="B27" s="5" t="s">
        <v>15</v>
      </c>
      <c r="C27" s="5"/>
      <c r="D27" s="5"/>
      <c r="E27" s="5"/>
      <c r="F27" s="5"/>
      <c r="G27" s="5"/>
    </row>
    <row r="28" customFormat="false" ht="15" hidden="false" customHeight="true" outlineLevel="0" collapsed="false">
      <c r="B28" s="5" t="s">
        <v>16</v>
      </c>
      <c r="C28" s="5"/>
      <c r="D28" s="5"/>
      <c r="E28" s="5"/>
      <c r="F28" s="5"/>
      <c r="G28" s="5"/>
    </row>
    <row r="29" customFormat="false" ht="15" hidden="false" customHeight="true" outlineLevel="0" collapsed="false">
      <c r="B29" s="5" t="s">
        <v>17</v>
      </c>
      <c r="C29" s="5"/>
      <c r="D29" s="5"/>
      <c r="E29" s="5"/>
      <c r="F29" s="5"/>
      <c r="G29" s="5"/>
    </row>
    <row r="31" customFormat="false" ht="18" hidden="false" customHeight="true" outlineLevel="0" collapsed="false">
      <c r="B31" s="3" t="s">
        <v>18</v>
      </c>
      <c r="C31" s="4"/>
      <c r="D31" s="4"/>
      <c r="E31" s="4"/>
      <c r="F31" s="4"/>
      <c r="G31" s="4"/>
    </row>
    <row r="33" customFormat="false" ht="15" hidden="false" customHeight="false" outlineLevel="0" collapsed="false">
      <c r="B33" s="7"/>
      <c r="C33" s="8" t="s">
        <v>19</v>
      </c>
      <c r="D33" s="8"/>
      <c r="E33" s="8"/>
      <c r="F33" s="8"/>
      <c r="G33" s="8"/>
    </row>
    <row r="34" customFormat="false" ht="15" hidden="false" customHeight="false" outlineLevel="0" collapsed="false">
      <c r="B34" s="9"/>
      <c r="C34" s="8" t="s">
        <v>20</v>
      </c>
      <c r="D34" s="8"/>
      <c r="E34" s="8"/>
      <c r="F34" s="8"/>
      <c r="G34" s="8"/>
    </row>
    <row r="35" customFormat="false" ht="15" hidden="false" customHeight="false" outlineLevel="0" collapsed="false">
      <c r="B35" s="10"/>
      <c r="C35" s="8" t="s">
        <v>21</v>
      </c>
      <c r="D35" s="8"/>
      <c r="E35" s="8"/>
      <c r="F35" s="8"/>
      <c r="G35" s="8"/>
    </row>
    <row r="36" customFormat="false" ht="15" hidden="false" customHeight="false" outlineLevel="0" collapsed="false">
      <c r="B36" s="11"/>
      <c r="C36" s="8" t="s">
        <v>22</v>
      </c>
      <c r="D36" s="8"/>
      <c r="E36" s="8"/>
      <c r="F36" s="8"/>
      <c r="G36" s="8"/>
    </row>
    <row r="37" customFormat="false" ht="15" hidden="false" customHeight="false" outlineLevel="0" collapsed="false">
      <c r="B37" s="12"/>
      <c r="C37" s="8" t="s">
        <v>23</v>
      </c>
      <c r="D37" s="8"/>
      <c r="E37" s="8"/>
      <c r="F37" s="8"/>
      <c r="G37" s="8"/>
    </row>
    <row r="39" customFormat="false" ht="15" hidden="false" customHeight="true" outlineLevel="0" collapsed="false">
      <c r="B39" s="13" t="s">
        <v>24</v>
      </c>
      <c r="C39" s="13"/>
      <c r="D39" s="13"/>
      <c r="E39" s="13"/>
      <c r="F39" s="13"/>
      <c r="G39" s="13"/>
    </row>
  </sheetData>
  <mergeCells count="20">
    <mergeCell ref="B2:G3"/>
    <mergeCell ref="B9:G9"/>
    <mergeCell ref="B11:G11"/>
    <mergeCell ref="B15:G15"/>
    <mergeCell ref="B17:G17"/>
    <mergeCell ref="B18:G18"/>
    <mergeCell ref="B19:G19"/>
    <mergeCell ref="B20:G20"/>
    <mergeCell ref="B24:G24"/>
    <mergeCell ref="B25:G25"/>
    <mergeCell ref="B26:G26"/>
    <mergeCell ref="B27:G27"/>
    <mergeCell ref="B28:G28"/>
    <mergeCell ref="B29:G29"/>
    <mergeCell ref="C33:G33"/>
    <mergeCell ref="C34:G34"/>
    <mergeCell ref="C35:G35"/>
    <mergeCell ref="C36:G36"/>
    <mergeCell ref="C37:G37"/>
    <mergeCell ref="B39:G39"/>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D50"/>
    <pageSetUpPr fitToPage="true"/>
  </sheetPr>
  <dimension ref="A1:J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46"/>
    <col collapsed="false" customWidth="true" hidden="false" outlineLevel="0" max="4" min="4" style="0" width="3"/>
    <col collapsed="false" customWidth="true" hidden="false" outlineLevel="0" max="5" min="5" style="0" width="6"/>
    <col collapsed="false" customWidth="true" hidden="false" outlineLevel="0" max="6" min="6" style="0" width="46"/>
    <col collapsed="false" customWidth="true" hidden="false" outlineLevel="0" max="7" min="7" style="0" width="3"/>
    <col collapsed="false" customWidth="true" hidden="false" outlineLevel="0" max="8" min="8" style="0" width="6"/>
    <col collapsed="false" customWidth="true" hidden="false" outlineLevel="0" max="9" min="9" style="0" width="46"/>
  </cols>
  <sheetData>
    <row r="1" customFormat="false" ht="15.75" hidden="false" customHeight="true" outlineLevel="0" collapsed="false">
      <c r="A1" s="14" t="s">
        <v>25</v>
      </c>
      <c r="B1" s="14"/>
      <c r="C1" s="14"/>
      <c r="D1" s="14"/>
      <c r="E1" s="14"/>
      <c r="F1" s="14"/>
      <c r="G1" s="14"/>
      <c r="H1" s="14"/>
      <c r="I1" s="14"/>
    </row>
    <row r="2" customFormat="false" ht="15.75" hidden="false" customHeight="true" outlineLevel="0" collapsed="false">
      <c r="A2" s="14"/>
      <c r="B2" s="14"/>
      <c r="C2" s="14"/>
      <c r="D2" s="14"/>
      <c r="E2" s="14"/>
      <c r="F2" s="14"/>
      <c r="G2" s="14"/>
      <c r="H2" s="14"/>
      <c r="I2" s="14"/>
    </row>
    <row r="4" customFormat="false" ht="18" hidden="false" customHeight="true" outlineLevel="0" collapsed="false">
      <c r="B4" s="15" t="s">
        <v>26</v>
      </c>
      <c r="C4" s="15"/>
      <c r="D4" s="15"/>
      <c r="E4" s="15" t="s">
        <v>27</v>
      </c>
      <c r="F4" s="15"/>
      <c r="G4" s="15"/>
      <c r="H4" s="15" t="s">
        <v>28</v>
      </c>
      <c r="I4" s="15"/>
      <c r="J4" s="15"/>
    </row>
    <row r="5" customFormat="false" ht="15" hidden="false" customHeight="false" outlineLevel="0" collapsed="false">
      <c r="B5" s="16" t="s">
        <v>29</v>
      </c>
      <c r="C5" s="16" t="s">
        <v>30</v>
      </c>
      <c r="D5" s="16"/>
      <c r="E5" s="16" t="s">
        <v>29</v>
      </c>
      <c r="F5" s="16" t="s">
        <v>30</v>
      </c>
      <c r="G5" s="16"/>
      <c r="H5" s="16" t="s">
        <v>29</v>
      </c>
      <c r="I5" s="16" t="s">
        <v>30</v>
      </c>
      <c r="J5" s="16"/>
    </row>
    <row r="6" customFormat="false" ht="30" hidden="false" customHeight="true" outlineLevel="0" collapsed="false">
      <c r="B6" s="17" t="n">
        <v>1</v>
      </c>
      <c r="C6" s="18" t="s">
        <v>31</v>
      </c>
      <c r="D6" s="18"/>
      <c r="E6" s="17" t="n">
        <v>1</v>
      </c>
      <c r="F6" s="18" t="s">
        <v>32</v>
      </c>
      <c r="G6" s="18"/>
      <c r="H6" s="17" t="n">
        <v>1</v>
      </c>
      <c r="I6" s="18" t="s">
        <v>33</v>
      </c>
      <c r="J6" s="18"/>
    </row>
    <row r="7" customFormat="false" ht="30" hidden="false" customHeight="true" outlineLevel="0" collapsed="false">
      <c r="B7" s="19" t="n">
        <v>2</v>
      </c>
      <c r="C7" s="20" t="s">
        <v>34</v>
      </c>
      <c r="D7" s="20"/>
      <c r="E7" s="19" t="n">
        <v>2</v>
      </c>
      <c r="F7" s="20" t="s">
        <v>35</v>
      </c>
      <c r="G7" s="20"/>
      <c r="H7" s="19" t="n">
        <v>2</v>
      </c>
      <c r="I7" s="20" t="s">
        <v>36</v>
      </c>
      <c r="J7" s="20"/>
    </row>
    <row r="8" customFormat="false" ht="30" hidden="false" customHeight="true" outlineLevel="0" collapsed="false">
      <c r="B8" s="17" t="n">
        <v>3</v>
      </c>
      <c r="C8" s="18" t="s">
        <v>37</v>
      </c>
      <c r="D8" s="18"/>
      <c r="E8" s="17" t="n">
        <v>3</v>
      </c>
      <c r="F8" s="18" t="s">
        <v>38</v>
      </c>
      <c r="G8" s="18"/>
      <c r="H8" s="17" t="n">
        <v>3</v>
      </c>
      <c r="I8" s="18" t="s">
        <v>39</v>
      </c>
      <c r="J8" s="18"/>
    </row>
    <row r="9" customFormat="false" ht="30" hidden="false" customHeight="true" outlineLevel="0" collapsed="false">
      <c r="B9" s="19" t="n">
        <v>4</v>
      </c>
      <c r="C9" s="20" t="s">
        <v>40</v>
      </c>
      <c r="D9" s="20"/>
      <c r="E9" s="19" t="n">
        <v>4</v>
      </c>
      <c r="F9" s="20" t="s">
        <v>41</v>
      </c>
      <c r="G9" s="20"/>
      <c r="H9" s="19" t="n">
        <v>4</v>
      </c>
      <c r="I9" s="20" t="s">
        <v>42</v>
      </c>
      <c r="J9" s="20"/>
    </row>
    <row r="10" customFormat="false" ht="30" hidden="false" customHeight="true" outlineLevel="0" collapsed="false">
      <c r="B10" s="17" t="n">
        <v>5</v>
      </c>
      <c r="C10" s="18" t="s">
        <v>43</v>
      </c>
      <c r="D10" s="18"/>
      <c r="E10" s="17" t="n">
        <v>5</v>
      </c>
      <c r="F10" s="18" t="s">
        <v>44</v>
      </c>
      <c r="G10" s="18"/>
      <c r="H10" s="17" t="n">
        <v>5</v>
      </c>
      <c r="I10" s="18" t="s">
        <v>45</v>
      </c>
      <c r="J10" s="18"/>
    </row>
    <row r="11" customFormat="false" ht="30" hidden="false" customHeight="true" outlineLevel="0" collapsed="false">
      <c r="B11" s="19" t="n">
        <v>6</v>
      </c>
      <c r="C11" s="20" t="s">
        <v>46</v>
      </c>
      <c r="D11" s="20"/>
      <c r="E11" s="19" t="n">
        <v>6</v>
      </c>
      <c r="F11" s="20" t="s">
        <v>47</v>
      </c>
      <c r="G11" s="20"/>
      <c r="H11" s="19" t="n">
        <v>6</v>
      </c>
      <c r="I11" s="20" t="s">
        <v>48</v>
      </c>
      <c r="J11" s="20"/>
    </row>
    <row r="12" customFormat="false" ht="30" hidden="false" customHeight="true" outlineLevel="0" collapsed="false">
      <c r="B12" s="17" t="n">
        <v>7</v>
      </c>
      <c r="C12" s="18" t="s">
        <v>49</v>
      </c>
      <c r="D12" s="18"/>
      <c r="E12" s="17" t="n">
        <v>7</v>
      </c>
      <c r="F12" s="18" t="s">
        <v>50</v>
      </c>
      <c r="G12" s="18"/>
      <c r="H12" s="17" t="n">
        <v>7</v>
      </c>
      <c r="I12" s="18" t="s">
        <v>51</v>
      </c>
      <c r="J12" s="18"/>
    </row>
    <row r="13" customFormat="false" ht="30" hidden="false" customHeight="true" outlineLevel="0" collapsed="false">
      <c r="B13" s="19" t="n">
        <v>8</v>
      </c>
      <c r="C13" s="20" t="s">
        <v>52</v>
      </c>
      <c r="D13" s="20"/>
      <c r="E13" s="19" t="n">
        <v>8</v>
      </c>
      <c r="F13" s="20" t="s">
        <v>53</v>
      </c>
      <c r="G13" s="20"/>
      <c r="H13" s="19" t="n">
        <v>8</v>
      </c>
      <c r="I13" s="20" t="s">
        <v>54</v>
      </c>
      <c r="J13" s="20"/>
    </row>
    <row r="14" customFormat="false" ht="30" hidden="false" customHeight="true" outlineLevel="0" collapsed="false">
      <c r="B14" s="17" t="n">
        <v>9</v>
      </c>
      <c r="C14" s="18" t="s">
        <v>55</v>
      </c>
      <c r="D14" s="18"/>
      <c r="E14" s="17" t="n">
        <v>9</v>
      </c>
      <c r="F14" s="18" t="s">
        <v>56</v>
      </c>
      <c r="G14" s="18"/>
      <c r="H14" s="17" t="n">
        <v>9</v>
      </c>
      <c r="I14" s="18" t="s">
        <v>57</v>
      </c>
      <c r="J14" s="18"/>
    </row>
    <row r="15" customFormat="false" ht="30" hidden="false" customHeight="true" outlineLevel="0" collapsed="false">
      <c r="B15" s="19" t="n">
        <v>10</v>
      </c>
      <c r="C15" s="20" t="s">
        <v>58</v>
      </c>
      <c r="D15" s="20"/>
      <c r="E15" s="19" t="n">
        <v>10</v>
      </c>
      <c r="F15" s="20" t="s">
        <v>59</v>
      </c>
      <c r="G15" s="20"/>
      <c r="H15" s="19" t="n">
        <v>10</v>
      </c>
      <c r="I15" s="20" t="s">
        <v>60</v>
      </c>
      <c r="J15" s="20"/>
    </row>
    <row r="18" customFormat="false" ht="15.75" hidden="false" customHeight="true" outlineLevel="0" collapsed="false">
      <c r="A18" s="21" t="s">
        <v>61</v>
      </c>
      <c r="B18" s="21"/>
      <c r="C18" s="21"/>
      <c r="D18" s="21"/>
      <c r="E18" s="21"/>
      <c r="F18" s="21"/>
      <c r="G18" s="21"/>
      <c r="H18" s="21"/>
      <c r="I18" s="21"/>
    </row>
    <row r="19" customFormat="false" ht="15.75" hidden="false" customHeight="true" outlineLevel="0" collapsed="false">
      <c r="A19" s="21"/>
      <c r="B19" s="21"/>
      <c r="C19" s="21"/>
      <c r="D19" s="21"/>
      <c r="E19" s="21"/>
      <c r="F19" s="21"/>
      <c r="G19" s="21"/>
      <c r="H19" s="21"/>
      <c r="I19" s="21"/>
    </row>
    <row r="21" customFormat="false" ht="15" hidden="false" customHeight="false" outlineLevel="0" collapsed="false">
      <c r="A21" s="16" t="s">
        <v>62</v>
      </c>
      <c r="B21" s="16"/>
      <c r="C21" s="16" t="s">
        <v>63</v>
      </c>
      <c r="D21" s="16"/>
      <c r="E21" s="16"/>
      <c r="F21" s="16" t="s">
        <v>64</v>
      </c>
      <c r="G21" s="16"/>
      <c r="H21" s="16"/>
      <c r="I21" s="16"/>
    </row>
    <row r="22" customFormat="false" ht="19.5" hidden="false" customHeight="true" outlineLevel="0" collapsed="false">
      <c r="A22" s="22" t="s">
        <v>65</v>
      </c>
      <c r="B22" s="22"/>
      <c r="C22" s="23" t="s">
        <v>66</v>
      </c>
      <c r="D22" s="23"/>
      <c r="E22" s="23"/>
      <c r="F22" s="24" t="s">
        <v>67</v>
      </c>
      <c r="G22" s="24"/>
      <c r="H22" s="24"/>
      <c r="I22" s="24"/>
    </row>
    <row r="23" customFormat="false" ht="19.5" hidden="false" customHeight="true" outlineLevel="0" collapsed="false">
      <c r="A23" s="22" t="s">
        <v>68</v>
      </c>
      <c r="B23" s="22"/>
      <c r="C23" s="25" t="s">
        <v>69</v>
      </c>
      <c r="D23" s="25"/>
      <c r="E23" s="25"/>
      <c r="F23" s="24" t="s">
        <v>70</v>
      </c>
      <c r="G23" s="24"/>
      <c r="H23" s="24"/>
      <c r="I23" s="24"/>
    </row>
    <row r="24" customFormat="false" ht="19.5" hidden="false" customHeight="true" outlineLevel="0" collapsed="false">
      <c r="A24" s="22" t="s">
        <v>71</v>
      </c>
      <c r="B24" s="22"/>
      <c r="C24" s="26" t="s">
        <v>72</v>
      </c>
      <c r="D24" s="26"/>
      <c r="E24" s="26"/>
      <c r="F24" s="24" t="s">
        <v>73</v>
      </c>
      <c r="G24" s="24"/>
      <c r="H24" s="24"/>
      <c r="I24" s="24"/>
    </row>
  </sheetData>
  <mergeCells count="50">
    <mergeCell ref="A1:I2"/>
    <mergeCell ref="B4:D4"/>
    <mergeCell ref="E4:G4"/>
    <mergeCell ref="H4:J4"/>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A18:I19"/>
    <mergeCell ref="A21:B21"/>
    <mergeCell ref="C21:E21"/>
    <mergeCell ref="F21:I21"/>
    <mergeCell ref="A22:B22"/>
    <mergeCell ref="C22:E22"/>
    <mergeCell ref="F22:I22"/>
    <mergeCell ref="A23:B23"/>
    <mergeCell ref="C23:E23"/>
    <mergeCell ref="F23:I23"/>
    <mergeCell ref="A24:B24"/>
    <mergeCell ref="C24:E24"/>
    <mergeCell ref="F24:I24"/>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8A7F"/>
    <pageSetUpPr fitToPage="true"/>
  </sheetPr>
  <dimension ref="A1:Y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3" min="2" style="0" width="16"/>
    <col collapsed="false" customWidth="true" hidden="false" outlineLevel="0" max="7" min="4" style="0" width="20"/>
    <col collapsed="false" customWidth="true" hidden="false" outlineLevel="0" max="10" min="8" style="0" width="5"/>
    <col collapsed="false" customWidth="true" hidden="false" outlineLevel="0" max="11" min="11" style="0" width="8"/>
    <col collapsed="false" customWidth="true" hidden="false" outlineLevel="0" max="12" min="12" style="0" width="13"/>
    <col collapsed="false" customWidth="true" hidden="false" outlineLevel="0" max="13" min="13" style="0" width="24"/>
    <col collapsed="false" customWidth="true" hidden="false" outlineLevel="0" max="14" min="14" style="0" width="15"/>
    <col collapsed="false" customWidth="true" hidden="false" outlineLevel="0" max="15" min="15" style="0" width="14"/>
    <col collapsed="false" customWidth="true" hidden="false" outlineLevel="0" max="16" min="16" style="0" width="11"/>
    <col collapsed="false" customWidth="true" hidden="false" outlineLevel="0" max="17" min="17" style="0" width="12"/>
    <col collapsed="false" customWidth="true" hidden="false" outlineLevel="0" max="18" min="18" style="0" width="11"/>
    <col collapsed="false" customWidth="true" hidden="false" outlineLevel="0" max="21" min="19" style="0" width="5"/>
    <col collapsed="false" customWidth="true" hidden="false" outlineLevel="0" max="23" min="22" style="0" width="8"/>
    <col collapsed="false" customWidth="true" hidden="false" outlineLevel="0" max="24" min="24" style="0" width="9"/>
    <col collapsed="false" customWidth="true" hidden="false" outlineLevel="0" max="25" min="25" style="0" width="6"/>
  </cols>
  <sheetData>
    <row r="1" customFormat="false" ht="24" hidden="false" customHeight="true" outlineLevel="0" collapsed="false">
      <c r="A1" s="27" t="s">
        <v>0</v>
      </c>
      <c r="B1" s="27"/>
      <c r="C1" s="27"/>
      <c r="D1" s="27"/>
      <c r="E1" s="27"/>
      <c r="F1" s="27"/>
      <c r="G1" s="27"/>
      <c r="H1" s="27"/>
      <c r="I1" s="27"/>
      <c r="J1" s="27"/>
      <c r="K1" s="27"/>
      <c r="L1" s="27"/>
      <c r="M1" s="27"/>
      <c r="N1" s="27"/>
      <c r="O1" s="27"/>
      <c r="P1" s="27"/>
      <c r="Q1" s="27"/>
      <c r="R1" s="27"/>
      <c r="S1" s="27"/>
      <c r="T1" s="27"/>
      <c r="U1" s="27"/>
      <c r="V1" s="27"/>
      <c r="W1" s="27"/>
      <c r="X1" s="27"/>
      <c r="Y1" s="27"/>
    </row>
    <row r="2" customFormat="false" ht="15.75" hidden="false" customHeight="true" outlineLevel="0" collapsed="false">
      <c r="A2" s="28" t="s">
        <v>74</v>
      </c>
      <c r="B2" s="29" t="s">
        <v>75</v>
      </c>
      <c r="C2" s="29"/>
      <c r="D2" s="29"/>
      <c r="E2" s="29"/>
      <c r="F2" s="28" t="s">
        <v>76</v>
      </c>
      <c r="G2" s="29" t="s">
        <v>77</v>
      </c>
      <c r="H2" s="29"/>
      <c r="I2" s="29"/>
      <c r="J2" s="29"/>
      <c r="K2" s="28" t="s">
        <v>78</v>
      </c>
      <c r="L2" s="29" t="s">
        <v>79</v>
      </c>
      <c r="M2" s="29"/>
      <c r="N2" s="28" t="s">
        <v>80</v>
      </c>
      <c r="O2" s="30" t="n">
        <v>46388</v>
      </c>
      <c r="P2" s="30"/>
      <c r="Q2" s="28" t="s">
        <v>81</v>
      </c>
      <c r="R2" s="31" t="n">
        <v>2027</v>
      </c>
      <c r="T2" s="28" t="s">
        <v>82</v>
      </c>
      <c r="U2" s="31" t="s">
        <v>83</v>
      </c>
    </row>
    <row r="4" customFormat="false" ht="15.75" hidden="false" customHeight="true" outlineLevel="0" collapsed="false">
      <c r="A4" s="32" t="s">
        <v>84</v>
      </c>
      <c r="B4" s="32"/>
      <c r="C4" s="32"/>
      <c r="D4" s="32"/>
      <c r="E4" s="32"/>
      <c r="F4" s="32"/>
      <c r="G4" s="32"/>
      <c r="H4" s="32" t="s">
        <v>85</v>
      </c>
      <c r="I4" s="32"/>
      <c r="J4" s="32"/>
      <c r="K4" s="32"/>
      <c r="L4" s="32"/>
      <c r="M4" s="32" t="s">
        <v>86</v>
      </c>
      <c r="N4" s="32"/>
      <c r="O4" s="32"/>
      <c r="P4" s="32"/>
      <c r="Q4" s="32"/>
      <c r="R4" s="32"/>
      <c r="S4" s="32" t="s">
        <v>87</v>
      </c>
      <c r="T4" s="32"/>
      <c r="U4" s="32"/>
      <c r="V4" s="32"/>
      <c r="W4" s="32"/>
      <c r="X4" s="32"/>
      <c r="Y4" s="33" t="s">
        <v>88</v>
      </c>
    </row>
    <row r="5" customFormat="false" ht="30" hidden="false" customHeight="true" outlineLevel="0" collapsed="false">
      <c r="A5" s="34" t="s">
        <v>89</v>
      </c>
      <c r="B5" s="34" t="s">
        <v>90</v>
      </c>
      <c r="C5" s="34" t="s">
        <v>91</v>
      </c>
      <c r="D5" s="34" t="s">
        <v>92</v>
      </c>
      <c r="E5" s="34" t="s">
        <v>93</v>
      </c>
      <c r="F5" s="34" t="s">
        <v>94</v>
      </c>
      <c r="G5" s="34" t="s">
        <v>95</v>
      </c>
      <c r="H5" s="34" t="s">
        <v>96</v>
      </c>
      <c r="I5" s="34" t="s">
        <v>97</v>
      </c>
      <c r="J5" s="34" t="s">
        <v>98</v>
      </c>
      <c r="K5" s="34" t="s">
        <v>99</v>
      </c>
      <c r="L5" s="34" t="s">
        <v>100</v>
      </c>
      <c r="M5" s="34" t="s">
        <v>101</v>
      </c>
      <c r="N5" s="34" t="s">
        <v>102</v>
      </c>
      <c r="O5" s="34" t="s">
        <v>103</v>
      </c>
      <c r="P5" s="34" t="s">
        <v>104</v>
      </c>
      <c r="Q5" s="34" t="s">
        <v>105</v>
      </c>
      <c r="R5" s="34" t="s">
        <v>106</v>
      </c>
      <c r="S5" s="34" t="s">
        <v>96</v>
      </c>
      <c r="T5" s="34" t="s">
        <v>97</v>
      </c>
      <c r="U5" s="34" t="s">
        <v>98</v>
      </c>
      <c r="V5" s="34" t="s">
        <v>107</v>
      </c>
      <c r="W5" s="34" t="s">
        <v>108</v>
      </c>
      <c r="X5" s="34" t="s">
        <v>109</v>
      </c>
      <c r="Y5" s="34" t="s">
        <v>110</v>
      </c>
    </row>
    <row r="6" customFormat="false" ht="42" hidden="false" customHeight="true" outlineLevel="0" collapsed="false">
      <c r="A6" s="35" t="n">
        <v>1</v>
      </c>
      <c r="B6" s="35" t="s">
        <v>111</v>
      </c>
      <c r="C6" s="35" t="s">
        <v>112</v>
      </c>
      <c r="D6" s="35" t="s">
        <v>113</v>
      </c>
      <c r="E6" s="35" t="s">
        <v>114</v>
      </c>
      <c r="F6" s="35" t="s">
        <v>115</v>
      </c>
      <c r="G6" s="35" t="s">
        <v>116</v>
      </c>
      <c r="H6" s="36" t="n">
        <v>7</v>
      </c>
      <c r="I6" s="36" t="n">
        <v>5</v>
      </c>
      <c r="J6" s="36" t="n">
        <v>6</v>
      </c>
      <c r="K6" s="37" t="n">
        <f aca="false">H6*I6*J6</f>
        <v>210</v>
      </c>
      <c r="L6" s="38" t="str">
        <f aca="false">IF(K6="","",IF(K6&gt;=200,"Risque élevé",IF(K6&gt;=100,"Risque modéré","Risque faible")))</f>
        <v>Risque élevé</v>
      </c>
      <c r="M6" s="35" t="s">
        <v>117</v>
      </c>
      <c r="N6" s="35" t="s">
        <v>118</v>
      </c>
      <c r="O6" s="35" t="s">
        <v>119</v>
      </c>
      <c r="P6" s="39" t="n">
        <v>800</v>
      </c>
      <c r="Q6" s="40" t="n">
        <v>46477</v>
      </c>
      <c r="R6" s="35" t="s">
        <v>120</v>
      </c>
      <c r="S6" s="36" t="n">
        <v>7</v>
      </c>
      <c r="T6" s="36" t="n">
        <v>2</v>
      </c>
      <c r="U6" s="36" t="n">
        <v>3</v>
      </c>
      <c r="V6" s="37" t="n">
        <f aca="false">IF(OR(S6="",T6="",U6=""),"",S6*T6*U6)</f>
        <v>42</v>
      </c>
      <c r="W6" s="37" t="n">
        <f aca="false">IF(V6="","",K6-V6)</f>
        <v>168</v>
      </c>
      <c r="X6" s="41" t="n">
        <f aca="false">IF(OR(V6="",K6=0),"",(K6-V6)/K6)</f>
        <v>0.8</v>
      </c>
      <c r="Y6" s="37" t="n">
        <f aca="false">RANK(K6,$K$6:$K$17)+COUNTIF($K$6:K6,K6)-1</f>
        <v>4</v>
      </c>
    </row>
    <row r="7" customFormat="false" ht="42" hidden="false" customHeight="true" outlineLevel="0" collapsed="false">
      <c r="A7" s="42" t="n">
        <v>2</v>
      </c>
      <c r="B7" s="42" t="s">
        <v>121</v>
      </c>
      <c r="C7" s="42" t="s">
        <v>122</v>
      </c>
      <c r="D7" s="42" t="s">
        <v>123</v>
      </c>
      <c r="E7" s="42" t="s">
        <v>124</v>
      </c>
      <c r="F7" s="42" t="s">
        <v>125</v>
      </c>
      <c r="G7" s="42" t="s">
        <v>126</v>
      </c>
      <c r="H7" s="43" t="n">
        <v>6</v>
      </c>
      <c r="I7" s="43" t="n">
        <v>6</v>
      </c>
      <c r="J7" s="43" t="n">
        <v>5</v>
      </c>
      <c r="K7" s="37" t="n">
        <f aca="false">H7*I7*J7</f>
        <v>180</v>
      </c>
      <c r="L7" s="38" t="str">
        <f aca="false">IF(K7="","",IF(K7&gt;=200,"Risque élevé",IF(K7&gt;=100,"Risque modéré","Risque faible")))</f>
        <v>Risque modéré</v>
      </c>
      <c r="M7" s="42" t="s">
        <v>127</v>
      </c>
      <c r="N7" s="42" t="s">
        <v>128</v>
      </c>
      <c r="O7" s="42" t="s">
        <v>129</v>
      </c>
      <c r="P7" s="44" t="n">
        <v>350</v>
      </c>
      <c r="Q7" s="45" t="n">
        <v>46433</v>
      </c>
      <c r="R7" s="42" t="s">
        <v>130</v>
      </c>
      <c r="S7" s="43" t="n">
        <v>6</v>
      </c>
      <c r="T7" s="43" t="n">
        <v>3</v>
      </c>
      <c r="U7" s="43" t="n">
        <v>2</v>
      </c>
      <c r="V7" s="37" t="n">
        <f aca="false">IF(OR(S7="",T7="",U7=""),"",S7*T7*U7)</f>
        <v>36</v>
      </c>
      <c r="W7" s="37" t="n">
        <f aca="false">IF(V7="","",K7-V7)</f>
        <v>144</v>
      </c>
      <c r="X7" s="41" t="n">
        <f aca="false">IF(OR(V7="",K7=0),"",(K7-V7)/K7)</f>
        <v>0.8</v>
      </c>
      <c r="Y7" s="37" t="n">
        <f aca="false">RANK(K7,$K$6:$K$17)+COUNTIF($K$6:K7,K7)-1</f>
        <v>6</v>
      </c>
    </row>
    <row r="8" customFormat="false" ht="42" hidden="false" customHeight="true" outlineLevel="0" collapsed="false">
      <c r="A8" s="35" t="n">
        <v>3</v>
      </c>
      <c r="B8" s="35" t="s">
        <v>131</v>
      </c>
      <c r="C8" s="35" t="s">
        <v>132</v>
      </c>
      <c r="D8" s="35" t="s">
        <v>133</v>
      </c>
      <c r="E8" s="35" t="s">
        <v>134</v>
      </c>
      <c r="F8" s="35" t="s">
        <v>135</v>
      </c>
      <c r="G8" s="35" t="s">
        <v>136</v>
      </c>
      <c r="H8" s="36" t="n">
        <v>8</v>
      </c>
      <c r="I8" s="36" t="n">
        <v>4</v>
      </c>
      <c r="J8" s="36" t="n">
        <v>7</v>
      </c>
      <c r="K8" s="37" t="n">
        <f aca="false">H8*I8*J8</f>
        <v>224</v>
      </c>
      <c r="L8" s="38" t="str">
        <f aca="false">IF(K8="","",IF(K8&gt;=200,"Risque élevé",IF(K8&gt;=100,"Risque modéré","Risque faible")))</f>
        <v>Risque élevé</v>
      </c>
      <c r="M8" s="35" t="s">
        <v>137</v>
      </c>
      <c r="N8" s="35" t="s">
        <v>118</v>
      </c>
      <c r="O8" s="35" t="s">
        <v>138</v>
      </c>
      <c r="P8" s="39" t="n">
        <v>450</v>
      </c>
      <c r="Q8" s="40" t="n">
        <v>46507</v>
      </c>
      <c r="R8" s="35" t="s">
        <v>139</v>
      </c>
      <c r="S8" s="36"/>
      <c r="T8" s="36"/>
      <c r="U8" s="36"/>
      <c r="V8" s="37" t="str">
        <f aca="false">IF(OR(S8="",T8="",U8=""),"",S8*T8*U8)</f>
        <v/>
      </c>
      <c r="W8" s="37" t="str">
        <f aca="false">IF(V8="","",K8-V8)</f>
        <v/>
      </c>
      <c r="X8" s="41" t="str">
        <f aca="false">IF(OR(V8="",K8=0),"",(K8-V8)/K8)</f>
        <v/>
      </c>
      <c r="Y8" s="37" t="n">
        <f aca="false">RANK(K8,$K$6:$K$17)+COUNTIF($K$6:K8,K8)-1</f>
        <v>3</v>
      </c>
    </row>
    <row r="9" customFormat="false" ht="42" hidden="false" customHeight="true" outlineLevel="0" collapsed="false">
      <c r="A9" s="42" t="n">
        <v>4</v>
      </c>
      <c r="B9" s="42" t="s">
        <v>140</v>
      </c>
      <c r="C9" s="42" t="s">
        <v>141</v>
      </c>
      <c r="D9" s="42" t="s">
        <v>142</v>
      </c>
      <c r="E9" s="42" t="s">
        <v>143</v>
      </c>
      <c r="F9" s="42" t="s">
        <v>144</v>
      </c>
      <c r="G9" s="42" t="s">
        <v>145</v>
      </c>
      <c r="H9" s="43" t="n">
        <v>8</v>
      </c>
      <c r="I9" s="43" t="n">
        <v>5</v>
      </c>
      <c r="J9" s="43" t="n">
        <v>6</v>
      </c>
      <c r="K9" s="37" t="n">
        <f aca="false">H9*I9*J9</f>
        <v>240</v>
      </c>
      <c r="L9" s="38" t="str">
        <f aca="false">IF(K9="","",IF(K9&gt;=200,"Risque élevé",IF(K9&gt;=100,"Risque modéré","Risque faible")))</f>
        <v>Risque élevé</v>
      </c>
      <c r="M9" s="42" t="s">
        <v>146</v>
      </c>
      <c r="N9" s="42" t="s">
        <v>118</v>
      </c>
      <c r="O9" s="42" t="s">
        <v>147</v>
      </c>
      <c r="P9" s="44" t="n">
        <v>600</v>
      </c>
      <c r="Q9" s="45" t="n">
        <v>46538</v>
      </c>
      <c r="R9" s="42" t="s">
        <v>120</v>
      </c>
      <c r="S9" s="43" t="n">
        <v>8</v>
      </c>
      <c r="T9" s="43" t="n">
        <v>2</v>
      </c>
      <c r="U9" s="43" t="n">
        <v>2</v>
      </c>
      <c r="V9" s="37" t="n">
        <f aca="false">IF(OR(S9="",T9="",U9=""),"",S9*T9*U9)</f>
        <v>32</v>
      </c>
      <c r="W9" s="37" t="n">
        <f aca="false">IF(V9="","",K9-V9)</f>
        <v>208</v>
      </c>
      <c r="X9" s="41" t="n">
        <f aca="false">IF(OR(V9="",K9=0),"",(K9-V9)/K9)</f>
        <v>0.866666666666667</v>
      </c>
      <c r="Y9" s="37" t="n">
        <f aca="false">RANK(K9,$K$6:$K$17)+COUNTIF($K$6:K9,K9)-1</f>
        <v>2</v>
      </c>
    </row>
    <row r="10" customFormat="false" ht="42" hidden="false" customHeight="true" outlineLevel="0" collapsed="false">
      <c r="A10" s="35" t="n">
        <v>5</v>
      </c>
      <c r="B10" s="35" t="s">
        <v>148</v>
      </c>
      <c r="C10" s="35" t="s">
        <v>149</v>
      </c>
      <c r="D10" s="35" t="s">
        <v>150</v>
      </c>
      <c r="E10" s="35" t="s">
        <v>151</v>
      </c>
      <c r="F10" s="35" t="s">
        <v>152</v>
      </c>
      <c r="G10" s="35" t="s">
        <v>153</v>
      </c>
      <c r="H10" s="36" t="n">
        <v>4</v>
      </c>
      <c r="I10" s="36" t="n">
        <v>6</v>
      </c>
      <c r="J10" s="36" t="n">
        <v>5</v>
      </c>
      <c r="K10" s="37" t="n">
        <f aca="false">H10*I10*J10</f>
        <v>120</v>
      </c>
      <c r="L10" s="38" t="str">
        <f aca="false">IF(K10="","",IF(K10&gt;=200,"Risque élevé",IF(K10&gt;=100,"Risque modéré","Risque faible")))</f>
        <v>Risque modéré</v>
      </c>
      <c r="M10" s="35" t="s">
        <v>154</v>
      </c>
      <c r="N10" s="35" t="s">
        <v>155</v>
      </c>
      <c r="O10" s="35" t="s">
        <v>156</v>
      </c>
      <c r="P10" s="39" t="n">
        <v>1200</v>
      </c>
      <c r="Q10" s="40" t="n">
        <v>46568</v>
      </c>
      <c r="R10" s="35" t="s">
        <v>139</v>
      </c>
      <c r="S10" s="36"/>
      <c r="T10" s="36"/>
      <c r="U10" s="36"/>
      <c r="V10" s="37" t="str">
        <f aca="false">IF(OR(S10="",T10="",U10=""),"",S10*T10*U10)</f>
        <v/>
      </c>
      <c r="W10" s="37" t="str">
        <f aca="false">IF(V10="","",K10-V10)</f>
        <v/>
      </c>
      <c r="X10" s="41" t="str">
        <f aca="false">IF(OR(V10="",K10=0),"",(K10-V10)/K10)</f>
        <v/>
      </c>
      <c r="Y10" s="37" t="n">
        <f aca="false">RANK(K10,$K$6:$K$17)+COUNTIF($K$6:K10,K10)-1</f>
        <v>10</v>
      </c>
    </row>
    <row r="11" customFormat="false" ht="42" hidden="false" customHeight="true" outlineLevel="0" collapsed="false">
      <c r="A11" s="42" t="n">
        <v>6</v>
      </c>
      <c r="B11" s="42" t="s">
        <v>157</v>
      </c>
      <c r="C11" s="42" t="s">
        <v>158</v>
      </c>
      <c r="D11" s="42" t="s">
        <v>159</v>
      </c>
      <c r="E11" s="42" t="s">
        <v>160</v>
      </c>
      <c r="F11" s="42" t="s">
        <v>161</v>
      </c>
      <c r="G11" s="42" t="s">
        <v>162</v>
      </c>
      <c r="H11" s="43" t="n">
        <v>9</v>
      </c>
      <c r="I11" s="43" t="n">
        <v>3</v>
      </c>
      <c r="J11" s="43" t="n">
        <v>7</v>
      </c>
      <c r="K11" s="37" t="n">
        <f aca="false">H11*I11*J11</f>
        <v>189</v>
      </c>
      <c r="L11" s="38" t="str">
        <f aca="false">IF(K11="","",IF(K11&gt;=200,"Risque élevé",IF(K11&gt;=100,"Risque modéré","Risque faible")))</f>
        <v>Risque modéré</v>
      </c>
      <c r="M11" s="42" t="s">
        <v>163</v>
      </c>
      <c r="N11" s="42" t="s">
        <v>128</v>
      </c>
      <c r="O11" s="42" t="s">
        <v>119</v>
      </c>
      <c r="P11" s="44" t="n">
        <v>200</v>
      </c>
      <c r="Q11" s="45" t="n">
        <v>46446</v>
      </c>
      <c r="R11" s="42" t="s">
        <v>130</v>
      </c>
      <c r="S11" s="43" t="n">
        <v>9</v>
      </c>
      <c r="T11" s="43" t="n">
        <v>2</v>
      </c>
      <c r="U11" s="43" t="n">
        <v>3</v>
      </c>
      <c r="V11" s="37" t="n">
        <f aca="false">IF(OR(S11="",T11="",U11=""),"",S11*T11*U11)</f>
        <v>54</v>
      </c>
      <c r="W11" s="37" t="n">
        <f aca="false">IF(V11="","",K11-V11)</f>
        <v>135</v>
      </c>
      <c r="X11" s="41" t="n">
        <f aca="false">IF(OR(V11="",K11=0),"",(K11-V11)/K11)</f>
        <v>0.714285714285714</v>
      </c>
      <c r="Y11" s="37" t="n">
        <f aca="false">RANK(K11,$K$6:$K$17)+COUNTIF($K$6:K11,K11)-1</f>
        <v>5</v>
      </c>
    </row>
    <row r="12" customFormat="false" ht="42" hidden="false" customHeight="true" outlineLevel="0" collapsed="false">
      <c r="A12" s="35" t="n">
        <v>7</v>
      </c>
      <c r="B12" s="35" t="s">
        <v>164</v>
      </c>
      <c r="C12" s="35" t="s">
        <v>165</v>
      </c>
      <c r="D12" s="35" t="s">
        <v>166</v>
      </c>
      <c r="E12" s="35" t="s">
        <v>167</v>
      </c>
      <c r="F12" s="35" t="s">
        <v>168</v>
      </c>
      <c r="G12" s="35" t="s">
        <v>169</v>
      </c>
      <c r="H12" s="36" t="n">
        <v>5</v>
      </c>
      <c r="I12" s="36" t="n">
        <v>5</v>
      </c>
      <c r="J12" s="36" t="n">
        <v>6</v>
      </c>
      <c r="K12" s="37" t="n">
        <f aca="false">H12*I12*J12</f>
        <v>150</v>
      </c>
      <c r="L12" s="38" t="str">
        <f aca="false">IF(K12="","",IF(K12&gt;=200,"Risque élevé",IF(K12&gt;=100,"Risque modéré","Risque faible")))</f>
        <v>Risque modéré</v>
      </c>
      <c r="M12" s="35" t="s">
        <v>170</v>
      </c>
      <c r="N12" s="35" t="s">
        <v>118</v>
      </c>
      <c r="O12" s="35" t="s">
        <v>171</v>
      </c>
      <c r="P12" s="39" t="n">
        <v>300</v>
      </c>
      <c r="Q12" s="40" t="n">
        <v>46477</v>
      </c>
      <c r="R12" s="35" t="s">
        <v>120</v>
      </c>
      <c r="S12" s="36" t="n">
        <v>5</v>
      </c>
      <c r="T12" s="36" t="n">
        <v>2</v>
      </c>
      <c r="U12" s="36" t="n">
        <v>2</v>
      </c>
      <c r="V12" s="37" t="n">
        <f aca="false">IF(OR(S12="",T12="",U12=""),"",S12*T12*U12)</f>
        <v>20</v>
      </c>
      <c r="W12" s="37" t="n">
        <f aca="false">IF(V12="","",K12-V12)</f>
        <v>130</v>
      </c>
      <c r="X12" s="41" t="n">
        <f aca="false">IF(OR(V12="",K12=0),"",(K12-V12)/K12)</f>
        <v>0.866666666666667</v>
      </c>
      <c r="Y12" s="37" t="n">
        <f aca="false">RANK(K12,$K$6:$K$17)+COUNTIF($K$6:K12,K12)-1</f>
        <v>7</v>
      </c>
    </row>
    <row r="13" customFormat="false" ht="42" hidden="false" customHeight="true" outlineLevel="0" collapsed="false">
      <c r="A13" s="42" t="n">
        <v>8</v>
      </c>
      <c r="B13" s="42" t="s">
        <v>172</v>
      </c>
      <c r="C13" s="42" t="s">
        <v>173</v>
      </c>
      <c r="D13" s="42" t="s">
        <v>174</v>
      </c>
      <c r="E13" s="42" t="s">
        <v>175</v>
      </c>
      <c r="F13" s="42" t="s">
        <v>176</v>
      </c>
      <c r="G13" s="42" t="s">
        <v>177</v>
      </c>
      <c r="H13" s="43" t="n">
        <v>6</v>
      </c>
      <c r="I13" s="43" t="n">
        <v>4</v>
      </c>
      <c r="J13" s="43" t="n">
        <v>5</v>
      </c>
      <c r="K13" s="37" t="n">
        <f aca="false">H13*I13*J13</f>
        <v>120</v>
      </c>
      <c r="L13" s="38" t="str">
        <f aca="false">IF(K13="","",IF(K13&gt;=200,"Risque élevé",IF(K13&gt;=100,"Risque modéré","Risque faible")))</f>
        <v>Risque modéré</v>
      </c>
      <c r="M13" s="42" t="s">
        <v>178</v>
      </c>
      <c r="N13" s="42" t="s">
        <v>155</v>
      </c>
      <c r="O13" s="42" t="s">
        <v>179</v>
      </c>
      <c r="P13" s="44" t="n">
        <v>1500</v>
      </c>
      <c r="Q13" s="45" t="n">
        <v>46599</v>
      </c>
      <c r="R13" s="42" t="s">
        <v>139</v>
      </c>
      <c r="S13" s="43"/>
      <c r="T13" s="43"/>
      <c r="U13" s="43"/>
      <c r="V13" s="37" t="str">
        <f aca="false">IF(OR(S13="",T13="",U13=""),"",S13*T13*U13)</f>
        <v/>
      </c>
      <c r="W13" s="37" t="str">
        <f aca="false">IF(V13="","",K13-V13)</f>
        <v/>
      </c>
      <c r="X13" s="41" t="str">
        <f aca="false">IF(OR(V13="",K13=0),"",(K13-V13)/K13)</f>
        <v/>
      </c>
      <c r="Y13" s="37" t="n">
        <f aca="false">RANK(K13,$K$6:$K$17)+COUNTIF($K$6:K13,K13)-1</f>
        <v>11</v>
      </c>
    </row>
    <row r="14" customFormat="false" ht="42" hidden="false" customHeight="true" outlineLevel="0" collapsed="false">
      <c r="A14" s="35" t="n">
        <v>9</v>
      </c>
      <c r="B14" s="35" t="s">
        <v>180</v>
      </c>
      <c r="C14" s="35" t="s">
        <v>181</v>
      </c>
      <c r="D14" s="35" t="s">
        <v>182</v>
      </c>
      <c r="E14" s="35" t="s">
        <v>183</v>
      </c>
      <c r="F14" s="35" t="s">
        <v>184</v>
      </c>
      <c r="G14" s="35" t="s">
        <v>185</v>
      </c>
      <c r="H14" s="36" t="n">
        <v>4</v>
      </c>
      <c r="I14" s="36" t="n">
        <v>4</v>
      </c>
      <c r="J14" s="36" t="n">
        <v>6</v>
      </c>
      <c r="K14" s="37" t="n">
        <f aca="false">H14*I14*J14</f>
        <v>96</v>
      </c>
      <c r="L14" s="38" t="str">
        <f aca="false">IF(K14="","",IF(K14&gt;=200,"Risque élevé",IF(K14&gt;=100,"Risque modéré","Risque faible")))</f>
        <v>Risque faible</v>
      </c>
      <c r="M14" s="35" t="s">
        <v>186</v>
      </c>
      <c r="N14" s="35" t="s">
        <v>118</v>
      </c>
      <c r="O14" s="35" t="s">
        <v>129</v>
      </c>
      <c r="P14" s="39" t="n">
        <v>900</v>
      </c>
      <c r="Q14" s="40" t="n">
        <v>46538</v>
      </c>
      <c r="R14" s="35" t="s">
        <v>139</v>
      </c>
      <c r="S14" s="36"/>
      <c r="T14" s="36"/>
      <c r="U14" s="36"/>
      <c r="V14" s="37" t="str">
        <f aca="false">IF(OR(S14="",T14="",U14=""),"",S14*T14*U14)</f>
        <v/>
      </c>
      <c r="W14" s="37" t="str">
        <f aca="false">IF(V14="","",K14-V14)</f>
        <v/>
      </c>
      <c r="X14" s="41" t="str">
        <f aca="false">IF(OR(V14="",K14=0),"",(K14-V14)/K14)</f>
        <v/>
      </c>
      <c r="Y14" s="37" t="n">
        <f aca="false">RANK(K14,$K$6:$K$17)+COUNTIF($K$6:K14,K14)-1</f>
        <v>12</v>
      </c>
    </row>
    <row r="15" customFormat="false" ht="42" hidden="false" customHeight="true" outlineLevel="0" collapsed="false">
      <c r="A15" s="42" t="n">
        <v>10</v>
      </c>
      <c r="B15" s="42" t="s">
        <v>187</v>
      </c>
      <c r="C15" s="42" t="s">
        <v>188</v>
      </c>
      <c r="D15" s="42" t="s">
        <v>189</v>
      </c>
      <c r="E15" s="42" t="s">
        <v>190</v>
      </c>
      <c r="F15" s="42" t="s">
        <v>191</v>
      </c>
      <c r="G15" s="42" t="s">
        <v>192</v>
      </c>
      <c r="H15" s="43" t="n">
        <v>7</v>
      </c>
      <c r="I15" s="43" t="n">
        <v>6</v>
      </c>
      <c r="J15" s="43" t="n">
        <v>6</v>
      </c>
      <c r="K15" s="37" t="n">
        <f aca="false">H15*I15*J15</f>
        <v>252</v>
      </c>
      <c r="L15" s="38" t="str">
        <f aca="false">IF(K15="","",IF(K15&gt;=200,"Risque élevé",IF(K15&gt;=100,"Risque modéré","Risque faible")))</f>
        <v>Risque élevé</v>
      </c>
      <c r="M15" s="42" t="s">
        <v>193</v>
      </c>
      <c r="N15" s="42" t="s">
        <v>118</v>
      </c>
      <c r="O15" s="42" t="s">
        <v>147</v>
      </c>
      <c r="P15" s="44" t="n">
        <v>2000</v>
      </c>
      <c r="Q15" s="45" t="n">
        <v>46660</v>
      </c>
      <c r="R15" s="42" t="s">
        <v>139</v>
      </c>
      <c r="S15" s="43"/>
      <c r="T15" s="43"/>
      <c r="U15" s="43"/>
      <c r="V15" s="37" t="str">
        <f aca="false">IF(OR(S15="",T15="",U15=""),"",S15*T15*U15)</f>
        <v/>
      </c>
      <c r="W15" s="37" t="str">
        <f aca="false">IF(V15="","",K15-V15)</f>
        <v/>
      </c>
      <c r="X15" s="41" t="str">
        <f aca="false">IF(OR(V15="",K15=0),"",(K15-V15)/K15)</f>
        <v/>
      </c>
      <c r="Y15" s="37" t="n">
        <f aca="false">RANK(K15,$K$6:$K$17)+COUNTIF($K$6:K15,K15)-1</f>
        <v>1</v>
      </c>
    </row>
    <row r="16" customFormat="false" ht="42" hidden="false" customHeight="true" outlineLevel="0" collapsed="false">
      <c r="A16" s="35" t="n">
        <v>11</v>
      </c>
      <c r="B16" s="35" t="s">
        <v>194</v>
      </c>
      <c r="C16" s="35" t="s">
        <v>195</v>
      </c>
      <c r="D16" s="35" t="s">
        <v>196</v>
      </c>
      <c r="E16" s="35" t="s">
        <v>197</v>
      </c>
      <c r="F16" s="35" t="s">
        <v>198</v>
      </c>
      <c r="G16" s="35" t="s">
        <v>199</v>
      </c>
      <c r="H16" s="36" t="n">
        <v>6</v>
      </c>
      <c r="I16" s="36" t="n">
        <v>5</v>
      </c>
      <c r="J16" s="36" t="n">
        <v>5</v>
      </c>
      <c r="K16" s="37" t="n">
        <f aca="false">H16*I16*J16</f>
        <v>150</v>
      </c>
      <c r="L16" s="38" t="str">
        <f aca="false">IF(K16="","",IF(K16&gt;=200,"Risque élevé",IF(K16&gt;=100,"Risque modéré","Risque faible")))</f>
        <v>Risque modéré</v>
      </c>
      <c r="M16" s="35" t="s">
        <v>200</v>
      </c>
      <c r="N16" s="35" t="s">
        <v>118</v>
      </c>
      <c r="O16" s="35" t="s">
        <v>138</v>
      </c>
      <c r="P16" s="39" t="n">
        <v>500</v>
      </c>
      <c r="Q16" s="40" t="n">
        <v>46507</v>
      </c>
      <c r="R16" s="35" t="s">
        <v>120</v>
      </c>
      <c r="S16" s="36" t="n">
        <v>6</v>
      </c>
      <c r="T16" s="36" t="n">
        <v>3</v>
      </c>
      <c r="U16" s="36" t="n">
        <v>3</v>
      </c>
      <c r="V16" s="37" t="n">
        <f aca="false">IF(OR(S16="",T16="",U16=""),"",S16*T16*U16)</f>
        <v>54</v>
      </c>
      <c r="W16" s="37" t="n">
        <f aca="false">IF(V16="","",K16-V16)</f>
        <v>96</v>
      </c>
      <c r="X16" s="41" t="n">
        <f aca="false">IF(OR(V16="",K16=0),"",(K16-V16)/K16)</f>
        <v>0.64</v>
      </c>
      <c r="Y16" s="37" t="n">
        <f aca="false">RANK(K16,$K$6:$K$17)+COUNTIF($K$6:K16,K16)-1</f>
        <v>8</v>
      </c>
    </row>
    <row r="17" customFormat="false" ht="42" hidden="false" customHeight="true" outlineLevel="0" collapsed="false">
      <c r="A17" s="42" t="n">
        <v>12</v>
      </c>
      <c r="B17" s="42" t="s">
        <v>201</v>
      </c>
      <c r="C17" s="42" t="s">
        <v>202</v>
      </c>
      <c r="D17" s="42" t="s">
        <v>203</v>
      </c>
      <c r="E17" s="42" t="s">
        <v>204</v>
      </c>
      <c r="F17" s="42" t="s">
        <v>205</v>
      </c>
      <c r="G17" s="42" t="s">
        <v>206</v>
      </c>
      <c r="H17" s="43" t="n">
        <v>5</v>
      </c>
      <c r="I17" s="43" t="n">
        <v>5</v>
      </c>
      <c r="J17" s="43" t="n">
        <v>6</v>
      </c>
      <c r="K17" s="37" t="n">
        <f aca="false">H17*I17*J17</f>
        <v>150</v>
      </c>
      <c r="L17" s="38" t="str">
        <f aca="false">IF(K17="","",IF(K17&gt;=200,"Risque élevé",IF(K17&gt;=100,"Risque modéré","Risque faible")))</f>
        <v>Risque modéré</v>
      </c>
      <c r="M17" s="42" t="s">
        <v>207</v>
      </c>
      <c r="N17" s="42" t="s">
        <v>128</v>
      </c>
      <c r="O17" s="42" t="s">
        <v>156</v>
      </c>
      <c r="P17" s="44" t="n">
        <v>100</v>
      </c>
      <c r="Q17" s="45" t="n">
        <v>46446</v>
      </c>
      <c r="R17" s="42" t="s">
        <v>130</v>
      </c>
      <c r="S17" s="43" t="n">
        <v>5</v>
      </c>
      <c r="T17" s="43" t="n">
        <v>2</v>
      </c>
      <c r="U17" s="43" t="n">
        <v>2</v>
      </c>
      <c r="V17" s="37" t="n">
        <f aca="false">IF(OR(S17="",T17="",U17=""),"",S17*T17*U17)</f>
        <v>20</v>
      </c>
      <c r="W17" s="37" t="n">
        <f aca="false">IF(V17="","",K17-V17)</f>
        <v>130</v>
      </c>
      <c r="X17" s="41" t="n">
        <f aca="false">IF(OR(V17="",K17=0),"",(K17-V17)/K17)</f>
        <v>0.866666666666667</v>
      </c>
      <c r="Y17" s="37" t="n">
        <f aca="false">RANK(K17,$K$6:$K$17)+COUNTIF($K$6:K17,K17)-1</f>
        <v>9</v>
      </c>
    </row>
  </sheetData>
  <autoFilter ref="A5:Y17"/>
  <mergeCells count="9">
    <mergeCell ref="A1:Y1"/>
    <mergeCell ref="B2:E2"/>
    <mergeCell ref="G2:J2"/>
    <mergeCell ref="L2:M2"/>
    <mergeCell ref="O2:P2"/>
    <mergeCell ref="A4:G4"/>
    <mergeCell ref="H4:L4"/>
    <mergeCell ref="M4:R4"/>
    <mergeCell ref="S4:X4"/>
  </mergeCells>
  <conditionalFormatting sqref="K6:K217">
    <cfRule type="cellIs" priority="2" operator="greaterThanOrEqual" aboveAverage="0" equalAverage="0" bottom="0" percent="0" rank="0" text="" dxfId="14">
      <formula>200</formula>
    </cfRule>
    <cfRule type="cellIs" priority="3" operator="between" aboveAverage="0" equalAverage="0" bottom="0" percent="0" rank="0" text="" dxfId="15">
      <formula>100</formula>
      <formula>199</formula>
    </cfRule>
    <cfRule type="cellIs" priority="4" operator="between" aboveAverage="0" equalAverage="0" bottom="0" percent="0" rank="0" text="" dxfId="16">
      <formula>1</formula>
      <formula>99</formula>
    </cfRule>
  </conditionalFormatting>
  <conditionalFormatting sqref="V6:V217">
    <cfRule type="cellIs" priority="5" operator="greaterThanOrEqual" aboveAverage="0" equalAverage="0" bottom="0" percent="0" rank="0" text="" dxfId="14">
      <formula>200</formula>
    </cfRule>
    <cfRule type="cellIs" priority="6" operator="between" aboveAverage="0" equalAverage="0" bottom="0" percent="0" rank="0" text="" dxfId="15">
      <formula>100</formula>
      <formula>199</formula>
    </cfRule>
    <cfRule type="cellIs" priority="7" operator="between" aboveAverage="0" equalAverage="0" bottom="0" percent="0" rank="0" text="" dxfId="16">
      <formula>1</formula>
      <formula>99</formula>
    </cfRule>
  </conditionalFormatting>
  <conditionalFormatting sqref="L6:L217">
    <cfRule type="expression" priority="8" aboveAverage="0" equalAverage="0" bottom="0" percent="0" rank="0" text="" dxfId="14">
      <formula>L6="Risque élevé"</formula>
    </cfRule>
    <cfRule type="expression" priority="9" aboveAverage="0" equalAverage="0" bottom="0" percent="0" rank="0" text="" dxfId="15">
      <formula>L6="Risque modéré"</formula>
    </cfRule>
    <cfRule type="expression" priority="10" aboveAverage="0" equalAverage="0" bottom="0" percent="0" rank="0" text="" dxfId="16">
      <formula>L6="Risque faible"</formula>
    </cfRule>
  </conditionalFormatting>
  <conditionalFormatting sqref="R6:R217">
    <cfRule type="expression" priority="11" aboveAverage="0" equalAverage="0" bottom="0" percent="0" rank="0" text="" dxfId="16">
      <formula>R6="Terminé"</formula>
    </cfRule>
    <cfRule type="expression" priority="12" aboveAverage="0" equalAverage="0" bottom="0" percent="0" rank="0" text="" dxfId="15">
      <formula>R6="En cours"</formula>
    </cfRule>
    <cfRule type="expression" priority="13" aboveAverage="0" equalAverage="0" bottom="0" percent="0" rank="0" text="" dxfId="17">
      <formula>R6="À faire"</formula>
    </cfRule>
    <cfRule type="expression" priority="14" aboveAverage="0" equalAverage="0" bottom="0" percent="0" rank="0" text="" dxfId="18">
      <formula>R6="Reporté"</formula>
    </cfRule>
  </conditionalFormatting>
  <dataValidations count="9">
    <dataValidation allowBlank="true" error="Choisissez une note entière de 1 à 10." errorStyle="stop" errorTitle="Valeur invalide" operator="between" showDropDown="false" showErrorMessage="true" showInputMessage="false" sqref="H6:H217" type="list">
      <formula1>"1,2,3,4,5,6,7,8,9,10"</formula1>
      <formula2>0</formula2>
    </dataValidation>
    <dataValidation allowBlank="true" error="Choisissez une note entière de 1 à 10." errorStyle="stop" errorTitle="Valeur invalide" operator="between" showDropDown="false" showErrorMessage="true" showInputMessage="false" sqref="I6:I217" type="list">
      <formula1>"1,2,3,4,5,6,7,8,9,10"</formula1>
      <formula2>0</formula2>
    </dataValidation>
    <dataValidation allowBlank="true" error="Choisissez une note entière de 1 à 10." errorStyle="stop" errorTitle="Valeur invalide" operator="between" showDropDown="false" showErrorMessage="true" showInputMessage="false" sqref="J6:J217" type="list">
      <formula1>"1,2,3,4,5,6,7,8,9,10"</formula1>
      <formula2>0</formula2>
    </dataValidation>
    <dataValidation allowBlank="true" error="Choisissez une note entière de 1 à 10." errorStyle="stop" errorTitle="Valeur invalide" operator="between" showDropDown="false" showErrorMessage="true" showInputMessage="false" sqref="S6:S217" type="list">
      <formula1>"1,2,3,4,5,6,7,8,9,10"</formula1>
      <formula2>0</formula2>
    </dataValidation>
    <dataValidation allowBlank="true" error="Choisissez une note entière de 1 à 10." errorStyle="stop" errorTitle="Valeur invalide" operator="between" showDropDown="false" showErrorMessage="true" showInputMessage="false" sqref="T6:T217" type="list">
      <formula1>"1,2,3,4,5,6,7,8,9,10"</formula1>
      <formula2>0</formula2>
    </dataValidation>
    <dataValidation allowBlank="true" error="Choisissez une note entière de 1 à 10." errorStyle="stop" errorTitle="Valeur invalide" operator="between" showDropDown="false" showErrorMessage="true" showInputMessage="false" sqref="U6:U217" type="list">
      <formula1>"1,2,3,4,5,6,7,8,9,10"</formula1>
      <formula2>0</formula2>
    </dataValidation>
    <dataValidation allowBlank="true" errorStyle="stop" operator="between" showDropDown="false" showErrorMessage="false" showInputMessage="false" sqref="N6:N217" type="list">
      <formula1>"Corrective,Préventive,Amélioration détection"</formula1>
      <formula2>0</formula2>
    </dataValidation>
    <dataValidation allowBlank="true" errorStyle="stop" operator="between" showDropDown="false" showErrorMessage="false" showInputMessage="false" sqref="R6:R217" type="list">
      <formula1>"À faire,En cours,Terminé,Reporté"</formula1>
      <formula2>0</formula2>
    </dataValidation>
    <dataValidation allowBlank="true" errorStyle="stop" operator="between" showDropDown="false" showErrorMessage="false" showInputMessage="false" sqref="B6:B217" type="list">
      <formula1>"Réception matière,Usinage,Assemblage,Soudure,Peinture,Contrôle qualité,Emballage,Expédition,Stockage,Maintenance préventive,Formation opérateur,Nettoyage poste,Autre"</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D50"/>
    <pageSetUpPr fitToPage="true"/>
  </sheetPr>
  <dimension ref="A1:L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5" min="2" style="0" width="16"/>
    <col collapsed="false" customWidth="true" hidden="false" outlineLevel="0" max="6" min="6" style="0" width="6"/>
    <col collapsed="false" customWidth="true" hidden="false" outlineLevel="0" max="7" min="7" style="0" width="20"/>
    <col collapsed="false" customWidth="true" hidden="false" outlineLevel="0" max="8" min="8" style="0" width="22"/>
    <col collapsed="false" customWidth="true" hidden="false" outlineLevel="0" max="9" min="9" style="0" width="7"/>
    <col collapsed="false" customWidth="true" hidden="false" outlineLevel="0" max="11" min="10" style="0" width="12"/>
    <col collapsed="false" customWidth="true" hidden="false" outlineLevel="0" max="12" min="12" style="0" width="3"/>
  </cols>
  <sheetData>
    <row r="1" customFormat="false" ht="21.75" hidden="false" customHeight="true" outlineLevel="0" collapsed="false">
      <c r="A1" s="46" t="s">
        <v>208</v>
      </c>
      <c r="B1" s="46"/>
      <c r="C1" s="46"/>
      <c r="D1" s="46"/>
      <c r="E1" s="46"/>
      <c r="F1" s="46"/>
      <c r="G1" s="46"/>
      <c r="H1" s="46"/>
      <c r="I1" s="46"/>
      <c r="J1" s="46"/>
      <c r="K1" s="46"/>
      <c r="L1" s="46"/>
    </row>
    <row r="2" customFormat="false" ht="21.75" hidden="false" customHeight="true" outlineLevel="0" collapsed="false">
      <c r="A2" s="46"/>
      <c r="B2" s="46"/>
      <c r="C2" s="46"/>
      <c r="D2" s="46"/>
      <c r="E2" s="46"/>
      <c r="F2" s="46"/>
      <c r="G2" s="46"/>
      <c r="H2" s="46"/>
      <c r="I2" s="46"/>
      <c r="J2" s="46"/>
      <c r="K2" s="46"/>
      <c r="L2" s="46"/>
    </row>
    <row r="4" customFormat="false" ht="25.5" hidden="false" customHeight="true" outlineLevel="0" collapsed="false">
      <c r="B4" s="47" t="s">
        <v>209</v>
      </c>
      <c r="C4" s="47"/>
      <c r="D4" s="47" t="s">
        <v>210</v>
      </c>
      <c r="E4" s="47"/>
      <c r="F4" s="47" t="s">
        <v>211</v>
      </c>
      <c r="G4" s="47"/>
      <c r="H4" s="47" t="s">
        <v>212</v>
      </c>
      <c r="I4" s="47"/>
    </row>
    <row r="5" customFormat="false" ht="19.5" hidden="false" customHeight="true" outlineLevel="0" collapsed="false">
      <c r="B5" s="48" t="n">
        <f aca="false">COUNT(AMDEC!$A$6:$A$17)</f>
        <v>12</v>
      </c>
      <c r="C5" s="48"/>
      <c r="D5" s="48" t="n">
        <f aca="false">ROUND(AVERAGE(AMDEC!$K$6:$K$17),0)</f>
        <v>173</v>
      </c>
      <c r="E5" s="48"/>
      <c r="F5" s="48" t="n">
        <f aca="false">COUNTIF(AMDEC!$K$6:$K$17,"&gt;=200")</f>
        <v>4</v>
      </c>
      <c r="G5" s="48"/>
      <c r="H5" s="49" t="n">
        <f aca="false">SUM(AMDEC!$P$6:$P$17)</f>
        <v>8900</v>
      </c>
      <c r="I5" s="49"/>
    </row>
    <row r="6" customFormat="false" ht="19.5" hidden="false" customHeight="true" outlineLevel="0" collapsed="false">
      <c r="B6" s="48"/>
      <c r="C6" s="48"/>
      <c r="D6" s="48"/>
      <c r="E6" s="48"/>
      <c r="F6" s="48"/>
      <c r="G6" s="48"/>
      <c r="H6" s="49"/>
      <c r="I6" s="49"/>
    </row>
    <row r="7" customFormat="false" ht="25.5" hidden="false" customHeight="true" outlineLevel="0" collapsed="false">
      <c r="B7" s="50" t="s">
        <v>213</v>
      </c>
      <c r="C7" s="50"/>
      <c r="D7" s="50" t="s">
        <v>214</v>
      </c>
      <c r="E7" s="50"/>
      <c r="F7" s="50" t="s">
        <v>215</v>
      </c>
      <c r="G7" s="50"/>
      <c r="H7" s="50" t="s">
        <v>216</v>
      </c>
      <c r="I7" s="50"/>
    </row>
    <row r="8" customFormat="false" ht="15" hidden="false" customHeight="false" outlineLevel="0" collapsed="false">
      <c r="B8" s="51" t="n">
        <f aca="false">IF(COUNT(AMDEC!$V$6:$V$17)=0,"n/d",ROUND(AVERAGE(AMDEC!$V$6:$V$17),0))</f>
        <v>37</v>
      </c>
      <c r="C8" s="51"/>
      <c r="D8" s="52" t="n">
        <f aca="false">IF(COUNT(AMDEC!$V$6:$V$17)=0,"n/d",ROUND(AVERAGE(AMDEC!$X$6:$X$17),2))</f>
        <v>0.79</v>
      </c>
      <c r="E8" s="52"/>
      <c r="F8" s="53" t="str">
        <f aca="false">COUNTIF(AMDEC!$R$6:$R$17,"Terminé")&amp;" / "&amp;COUNT(AMDEC!$A$6:$A$17)</f>
        <v>3 / 12</v>
      </c>
      <c r="G8" s="53"/>
      <c r="H8" s="51" t="n">
        <f aca="true">COUNTIFS(AMDEC!$R$6:$R$17,"&lt;&gt;Terminé",AMDEC!$Q$6:$Q$17,"&lt;"&amp;TODAY())</f>
        <v>0</v>
      </c>
      <c r="I8" s="51"/>
    </row>
    <row r="9" customFormat="false" ht="15" hidden="false" customHeight="false" outlineLevel="0" collapsed="false">
      <c r="B9" s="51"/>
      <c r="C9" s="51"/>
      <c r="D9" s="52"/>
      <c r="E9" s="52"/>
      <c r="F9" s="53"/>
      <c r="G9" s="53"/>
      <c r="H9" s="51"/>
      <c r="I9" s="51"/>
    </row>
    <row r="10" customFormat="false" ht="15" hidden="false" customHeight="false" outlineLevel="0" collapsed="false">
      <c r="B10" s="54" t="s">
        <v>217</v>
      </c>
      <c r="C10" s="54"/>
      <c r="D10" s="54"/>
      <c r="E10" s="54"/>
      <c r="F10" s="54"/>
      <c r="G10" s="54"/>
      <c r="H10" s="54"/>
      <c r="I10" s="54"/>
    </row>
    <row r="13" customFormat="false" ht="18" hidden="false" customHeight="true" outlineLevel="0" collapsed="false">
      <c r="B13" s="55" t="s">
        <v>218</v>
      </c>
      <c r="C13" s="55"/>
      <c r="D13" s="55"/>
      <c r="F13" s="55" t="s">
        <v>219</v>
      </c>
      <c r="G13" s="55"/>
      <c r="H13" s="55"/>
      <c r="I13" s="55"/>
      <c r="J13" s="55"/>
    </row>
    <row r="14" customFormat="false" ht="15" hidden="false" customHeight="false" outlineLevel="0" collapsed="false">
      <c r="B14" s="56" t="s">
        <v>220</v>
      </c>
      <c r="C14" s="56" t="s">
        <v>221</v>
      </c>
      <c r="D14" s="56" t="s">
        <v>222</v>
      </c>
      <c r="F14" s="56" t="s">
        <v>110</v>
      </c>
      <c r="G14" s="56" t="s">
        <v>223</v>
      </c>
      <c r="H14" s="56" t="s">
        <v>224</v>
      </c>
      <c r="I14" s="56" t="s">
        <v>99</v>
      </c>
      <c r="J14" s="56" t="s">
        <v>220</v>
      </c>
    </row>
    <row r="15" customFormat="false" ht="18" hidden="false" customHeight="true" outlineLevel="0" collapsed="false">
      <c r="B15" s="57" t="s">
        <v>66</v>
      </c>
      <c r="C15" s="58" t="n">
        <f aca="false">COUNTIF(AMDEC!$L$6:$L$17,B15)</f>
        <v>1</v>
      </c>
      <c r="D15" s="58" t="n">
        <f aca="false">COUNTIFS(AMDEC!$V$6:$V$17,"&lt;100",AMDEC!$V$6:$V$17,"&lt;&gt;""")</f>
        <v>7</v>
      </c>
      <c r="F15" s="59" t="n">
        <v>1</v>
      </c>
      <c r="G15" s="60" t="str">
        <f aca="false">IFERROR(INDEX(AMDEC!$B$6:$B$17,MATCH(1,AMDEC!$Y$6:$Y$17,0)),"")</f>
        <v>Maintenance préventive</v>
      </c>
      <c r="H15" s="60" t="str">
        <f aca="false">IFERROR(INDEX(AMDEC!$D$6:$D$17,MATCH(1,AMDEC!$Y$6:$Y$17,0)),"")</f>
        <v>Intervention de maintenance non réalisée</v>
      </c>
      <c r="I15" s="59" t="n">
        <f aca="false">IFERROR(INDEX(AMDEC!$K$6:$K$17,MATCH(1,AMDEC!$Y$6:$Y$17,0)),"")</f>
        <v>252</v>
      </c>
      <c r="J15" s="59" t="str">
        <f aca="false">IF(I15="","",IF(I15&gt;=200,"Risque élevé",IF(I15&gt;=100,"Risque modéré","Risque faible")))</f>
        <v>Risque élevé</v>
      </c>
    </row>
    <row r="16" customFormat="false" ht="18" hidden="false" customHeight="true" outlineLevel="0" collapsed="false">
      <c r="B16" s="61" t="s">
        <v>69</v>
      </c>
      <c r="C16" s="58" t="n">
        <f aca="false">COUNTIF(AMDEC!$L$6:$L$17,B16)</f>
        <v>7</v>
      </c>
      <c r="D16" s="58" t="n">
        <f aca="false">COUNTIFS(AMDEC!$V$6:$V$17,"&gt;=100",AMDEC!$V$6:$V$17,"&lt;200")</f>
        <v>0</v>
      </c>
      <c r="F16" s="62" t="n">
        <v>2</v>
      </c>
      <c r="G16" s="63" t="str">
        <f aca="false">IFERROR(INDEX(AMDEC!$B$6:$B$17,MATCH(2,AMDEC!$Y$6:$Y$17,0)),"")</f>
        <v>Soudure</v>
      </c>
      <c r="H16" s="63" t="str">
        <f aca="false">IFERROR(INDEX(AMDEC!$D$6:$D$17,MATCH(2,AMDEC!$Y$6:$Y$17,0)),"")</f>
        <v>Porosité dans le cordon</v>
      </c>
      <c r="I16" s="62" t="n">
        <f aca="false">IFERROR(INDEX(AMDEC!$K$6:$K$17,MATCH(2,AMDEC!$Y$6:$Y$17,0)),"")</f>
        <v>240</v>
      </c>
      <c r="J16" s="62" t="str">
        <f aca="false">IF(I16="","",IF(I16&gt;=200,"Risque élevé",IF(I16&gt;=100,"Risque modéré","Risque faible")))</f>
        <v>Risque élevé</v>
      </c>
    </row>
    <row r="17" customFormat="false" ht="18" hidden="false" customHeight="true" outlineLevel="0" collapsed="false">
      <c r="B17" s="64" t="s">
        <v>72</v>
      </c>
      <c r="C17" s="58" t="n">
        <f aca="false">COUNTIF(AMDEC!$L$6:$L$17,B17)</f>
        <v>4</v>
      </c>
      <c r="D17" s="58" t="n">
        <f aca="false">COUNTIFS(AMDEC!$V$6:$V$17,"&gt;=200")</f>
        <v>0</v>
      </c>
      <c r="F17" s="59" t="n">
        <v>3</v>
      </c>
      <c r="G17" s="60" t="str">
        <f aca="false">IFERROR(INDEX(AMDEC!$B$6:$B$17,MATCH(3,AMDEC!$Y$6:$Y$17,0)),"")</f>
        <v>Assemblage</v>
      </c>
      <c r="H17" s="60" t="str">
        <f aca="false">IFERROR(INDEX(AMDEC!$D$6:$D$17,MATCH(3,AMDEC!$Y$6:$Y$17,0)),"")</f>
        <v>Vis de fixation mal serrée</v>
      </c>
      <c r="I17" s="59" t="n">
        <f aca="false">IFERROR(INDEX(AMDEC!$K$6:$K$17,MATCH(3,AMDEC!$Y$6:$Y$17,0)),"")</f>
        <v>224</v>
      </c>
      <c r="J17" s="59" t="str">
        <f aca="false">IF(I17="","",IF(I17&gt;=200,"Risque élevé",IF(I17&gt;=100,"Risque modéré","Risque faible")))</f>
        <v>Risque élevé</v>
      </c>
    </row>
    <row r="18" customFormat="false" ht="18" hidden="false" customHeight="true" outlineLevel="0" collapsed="false">
      <c r="B18" s="65" t="s">
        <v>225</v>
      </c>
      <c r="C18" s="56" t="n">
        <f aca="false">SUM(C15:C17)</f>
        <v>12</v>
      </c>
      <c r="D18" s="56" t="n">
        <f aca="false">SUM(D15:D17)</f>
        <v>7</v>
      </c>
      <c r="F18" s="62" t="n">
        <v>4</v>
      </c>
      <c r="G18" s="63" t="str">
        <f aca="false">IFERROR(INDEX(AMDEC!$B$6:$B$17,MATCH(4,AMDEC!$Y$6:$Y$17,0)),"")</f>
        <v>Réception matière</v>
      </c>
      <c r="H18" s="63" t="str">
        <f aca="false">IFERROR(INDEX(AMDEC!$D$6:$D$17,MATCH(4,AMDEC!$Y$6:$Y$17,0)),"")</f>
        <v>Composant non conforme accepté</v>
      </c>
      <c r="I18" s="62" t="n">
        <f aca="false">IFERROR(INDEX(AMDEC!$K$6:$K$17,MATCH(4,AMDEC!$Y$6:$Y$17,0)),"")</f>
        <v>210</v>
      </c>
      <c r="J18" s="62" t="str">
        <f aca="false">IF(I18="","",IF(I18&gt;=200,"Risque élevé",IF(I18&gt;=100,"Risque modéré","Risque faible")))</f>
        <v>Risque élevé</v>
      </c>
    </row>
    <row r="19" customFormat="false" ht="18" hidden="false" customHeight="true" outlineLevel="0" collapsed="false">
      <c r="F19" s="59" t="n">
        <v>5</v>
      </c>
      <c r="G19" s="60" t="str">
        <f aca="false">IFERROR(INDEX(AMDEC!$B$6:$B$17,MATCH(5,AMDEC!$Y$6:$Y$17,0)),"")</f>
        <v>Contrôle qualité</v>
      </c>
      <c r="H19" s="60" t="str">
        <f aca="false">IFERROR(INDEX(AMDEC!$D$6:$D$17,MATCH(5,AMDEC!$Y$6:$Y$17,0)),"")</f>
        <v>Non-détection d'un défaut critique</v>
      </c>
      <c r="I19" s="59" t="n">
        <f aca="false">IFERROR(INDEX(AMDEC!$K$6:$K$17,MATCH(5,AMDEC!$Y$6:$Y$17,0)),"")</f>
        <v>189</v>
      </c>
      <c r="J19" s="59" t="str">
        <f aca="false">IF(I19="","",IF(I19&gt;=200,"Risque élevé",IF(I19&gt;=100,"Risque modéré","Risque faible")))</f>
        <v>Risque modéré</v>
      </c>
    </row>
  </sheetData>
  <mergeCells count="20">
    <mergeCell ref="A1:L2"/>
    <mergeCell ref="B4:C4"/>
    <mergeCell ref="D4:E4"/>
    <mergeCell ref="F4:G4"/>
    <mergeCell ref="H4:I4"/>
    <mergeCell ref="B5:C6"/>
    <mergeCell ref="D5:E6"/>
    <mergeCell ref="F5:G6"/>
    <mergeCell ref="H5:I6"/>
    <mergeCell ref="B7:C7"/>
    <mergeCell ref="D7:E7"/>
    <mergeCell ref="F7:G7"/>
    <mergeCell ref="H7:I7"/>
    <mergeCell ref="B8:C9"/>
    <mergeCell ref="D8:E9"/>
    <mergeCell ref="F8:G9"/>
    <mergeCell ref="H8:I9"/>
    <mergeCell ref="B10:I10"/>
    <mergeCell ref="B13:D13"/>
    <mergeCell ref="F13:J13"/>
  </mergeCells>
  <conditionalFormatting sqref="J15:J19">
    <cfRule type="expression" priority="2" aboveAverage="0" equalAverage="0" bottom="0" percent="0" rank="0" text="" dxfId="14">
      <formula>J15="Risque élevé"</formula>
    </cfRule>
    <cfRule type="expression" priority="3" aboveAverage="0" equalAverage="0" bottom="0" percent="0" rank="0" text="" dxfId="15">
      <formula>J15="Risque modéré"</formula>
    </cfRule>
    <cfRule type="expression" priority="4" aboveAverage="0" equalAverage="0" bottom="0" percent="0" rank="0" text="" dxfId="16">
      <formula>J15="Risque faible"</formula>
    </cfRule>
  </conditionalFormatting>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2026-09-22T05:31:14Z</dcterms:created>
  <dc:creator>openpyxl</dc:creator>
  <dc:description/>
  <dc:language>en-US</dc:language>
  <cp:lastModifiedBy/>
  <dcterms:modified xsi:type="dcterms:W3CDTF">2026-09-22T05:31:15Z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