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sergi\Documents\SEO\SEO\AA_Webs\ModelesExcel\Generador\"/>
    </mc:Choice>
  </mc:AlternateContent>
  <xr:revisionPtr revIDLastSave="0" documentId="13_ncr:1_{18BEC004-430B-47D5-895E-0BB3BE585EB1}" xr6:coauthVersionLast="47" xr6:coauthVersionMax="47" xr10:uidLastSave="{00000000-0000-0000-0000-000000000000}"/>
  <bookViews>
    <workbookView xWindow="345" yWindow="345" windowWidth="25500" windowHeight="13500" tabRatio="500" xr2:uid="{00000000-000D-0000-FFFF-FFFF00000000}"/>
  </bookViews>
  <sheets>
    <sheet name="Tableau de bord" sheetId="1" r:id="rId1"/>
    <sheet name="Suivi des candidatures" sheetId="2" r:id="rId2"/>
    <sheet name="Paramètres" sheetId="3" r:id="rId3"/>
    <sheet name="Guide d'utilisation" sheetId="4" r:id="rId4"/>
  </sheets>
  <definedNames>
    <definedName name="_xlnm._FilterDatabase" localSheetId="1" hidden="1">'Suivi des candidatures'!$B$8:$Q$108</definedName>
    <definedName name="_xlnm.Print_Titles" localSheetId="1">'Suivi des candidatures'!$1:$8</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M108" i="2" l="1"/>
  <c r="L108" i="2"/>
  <c r="B108" i="2"/>
  <c r="M107" i="2"/>
  <c r="L107" i="2"/>
  <c r="B107" i="2"/>
  <c r="M106" i="2"/>
  <c r="L106" i="2"/>
  <c r="B106" i="2"/>
  <c r="M105" i="2"/>
  <c r="L105" i="2"/>
  <c r="B105" i="2"/>
  <c r="M104" i="2"/>
  <c r="L104" i="2"/>
  <c r="B104" i="2"/>
  <c r="M103" i="2"/>
  <c r="L103" i="2"/>
  <c r="B103" i="2"/>
  <c r="M102" i="2"/>
  <c r="L102" i="2"/>
  <c r="B102" i="2"/>
  <c r="M101" i="2"/>
  <c r="L101" i="2"/>
  <c r="B101" i="2"/>
  <c r="M100" i="2"/>
  <c r="L100" i="2"/>
  <c r="B100" i="2"/>
  <c r="M99" i="2"/>
  <c r="L99" i="2"/>
  <c r="B99" i="2"/>
  <c r="M98" i="2"/>
  <c r="L98" i="2"/>
  <c r="B98" i="2"/>
  <c r="M97" i="2"/>
  <c r="L97" i="2"/>
  <c r="B97" i="2"/>
  <c r="M96" i="2"/>
  <c r="L96" i="2"/>
  <c r="B96" i="2"/>
  <c r="M95" i="2"/>
  <c r="L95" i="2"/>
  <c r="B95" i="2"/>
  <c r="M94" i="2"/>
  <c r="L94" i="2"/>
  <c r="B94" i="2"/>
  <c r="M93" i="2"/>
  <c r="L93" i="2"/>
  <c r="B93" i="2"/>
  <c r="M92" i="2"/>
  <c r="L92" i="2"/>
  <c r="B92" i="2"/>
  <c r="M91" i="2"/>
  <c r="L91" i="2"/>
  <c r="B91" i="2"/>
  <c r="M90" i="2"/>
  <c r="L90" i="2"/>
  <c r="B90" i="2"/>
  <c r="M89" i="2"/>
  <c r="L89" i="2"/>
  <c r="B89" i="2"/>
  <c r="M88" i="2"/>
  <c r="L88" i="2"/>
  <c r="B88" i="2"/>
  <c r="M87" i="2"/>
  <c r="L87" i="2"/>
  <c r="B87" i="2"/>
  <c r="M86" i="2"/>
  <c r="L86" i="2"/>
  <c r="B86" i="2"/>
  <c r="M85" i="2"/>
  <c r="L85" i="2"/>
  <c r="B85" i="2"/>
  <c r="M84" i="2"/>
  <c r="L84" i="2"/>
  <c r="B84" i="2"/>
  <c r="M83" i="2"/>
  <c r="L83" i="2"/>
  <c r="B83" i="2"/>
  <c r="M82" i="2"/>
  <c r="L82" i="2"/>
  <c r="B82" i="2"/>
  <c r="M81" i="2"/>
  <c r="L81" i="2"/>
  <c r="B81" i="2"/>
  <c r="M80" i="2"/>
  <c r="L80" i="2"/>
  <c r="B80" i="2"/>
  <c r="M79" i="2"/>
  <c r="L79" i="2"/>
  <c r="B79" i="2"/>
  <c r="M78" i="2"/>
  <c r="L78" i="2"/>
  <c r="B78" i="2"/>
  <c r="M77" i="2"/>
  <c r="L77" i="2"/>
  <c r="B77" i="2"/>
  <c r="M76" i="2"/>
  <c r="L76" i="2"/>
  <c r="B76" i="2"/>
  <c r="M75" i="2"/>
  <c r="L75" i="2"/>
  <c r="B75" i="2"/>
  <c r="M74" i="2"/>
  <c r="L74" i="2"/>
  <c r="B74" i="2"/>
  <c r="M73" i="2"/>
  <c r="L73" i="2"/>
  <c r="B73" i="2"/>
  <c r="M72" i="2"/>
  <c r="L72" i="2"/>
  <c r="B72" i="2"/>
  <c r="M71" i="2"/>
  <c r="L71" i="2"/>
  <c r="B71" i="2"/>
  <c r="M70" i="2"/>
  <c r="L70" i="2"/>
  <c r="B70" i="2"/>
  <c r="M69" i="2"/>
  <c r="L69" i="2"/>
  <c r="B69" i="2"/>
  <c r="M68" i="2"/>
  <c r="L68" i="2"/>
  <c r="B68" i="2"/>
  <c r="M67" i="2"/>
  <c r="L67" i="2"/>
  <c r="B67" i="2"/>
  <c r="M66" i="2"/>
  <c r="L66" i="2"/>
  <c r="B66" i="2"/>
  <c r="M65" i="2"/>
  <c r="L65" i="2"/>
  <c r="B65" i="2"/>
  <c r="M64" i="2"/>
  <c r="L64" i="2"/>
  <c r="B64" i="2"/>
  <c r="M63" i="2"/>
  <c r="L63" i="2"/>
  <c r="B63" i="2"/>
  <c r="M62" i="2"/>
  <c r="L62" i="2"/>
  <c r="B62" i="2"/>
  <c r="M61" i="2"/>
  <c r="L61" i="2"/>
  <c r="B61" i="2"/>
  <c r="M60" i="2"/>
  <c r="L60" i="2"/>
  <c r="B60" i="2"/>
  <c r="M59" i="2"/>
  <c r="L59" i="2"/>
  <c r="B59" i="2"/>
  <c r="M58" i="2"/>
  <c r="L58" i="2"/>
  <c r="B58" i="2"/>
  <c r="M57" i="2"/>
  <c r="L57" i="2"/>
  <c r="B57" i="2"/>
  <c r="M56" i="2"/>
  <c r="L56" i="2"/>
  <c r="B56" i="2"/>
  <c r="M55" i="2"/>
  <c r="L55" i="2"/>
  <c r="B55" i="2"/>
  <c r="M54" i="2"/>
  <c r="L54" i="2"/>
  <c r="B54" i="2"/>
  <c r="M53" i="2"/>
  <c r="L53" i="2"/>
  <c r="B53" i="2"/>
  <c r="M52" i="2"/>
  <c r="L52" i="2"/>
  <c r="B52" i="2"/>
  <c r="M51" i="2"/>
  <c r="L51" i="2"/>
  <c r="B51" i="2"/>
  <c r="M50" i="2"/>
  <c r="L50" i="2"/>
  <c r="B50" i="2"/>
  <c r="M49" i="2"/>
  <c r="L49" i="2"/>
  <c r="B49" i="2"/>
  <c r="M48" i="2"/>
  <c r="L48" i="2"/>
  <c r="B48" i="2"/>
  <c r="M47" i="2"/>
  <c r="L47" i="2"/>
  <c r="B47" i="2"/>
  <c r="M46" i="2"/>
  <c r="L46" i="2"/>
  <c r="B46" i="2"/>
  <c r="M45" i="2"/>
  <c r="L45" i="2"/>
  <c r="B45" i="2"/>
  <c r="M44" i="2"/>
  <c r="L44" i="2"/>
  <c r="B44" i="2"/>
  <c r="M43" i="2"/>
  <c r="L43" i="2"/>
  <c r="B43" i="2"/>
  <c r="M42" i="2"/>
  <c r="L42" i="2"/>
  <c r="B42" i="2"/>
  <c r="M41" i="2"/>
  <c r="L41" i="2"/>
  <c r="B41" i="2"/>
  <c r="M40" i="2"/>
  <c r="L40" i="2"/>
  <c r="B40" i="2"/>
  <c r="M39" i="2"/>
  <c r="L39" i="2"/>
  <c r="B39" i="2"/>
  <c r="M38" i="2"/>
  <c r="L38" i="2"/>
  <c r="B38" i="2"/>
  <c r="M37" i="2"/>
  <c r="L37" i="2"/>
  <c r="B37" i="2"/>
  <c r="M36" i="2"/>
  <c r="L36" i="2"/>
  <c r="B36" i="2"/>
  <c r="M35" i="2"/>
  <c r="L35" i="2"/>
  <c r="B35" i="2"/>
  <c r="M34" i="2"/>
  <c r="L34" i="2"/>
  <c r="B34" i="2"/>
  <c r="M33" i="2"/>
  <c r="L33" i="2"/>
  <c r="B33" i="2"/>
  <c r="M32" i="2"/>
  <c r="L32" i="2"/>
  <c r="B32" i="2"/>
  <c r="M31" i="2"/>
  <c r="L31" i="2"/>
  <c r="B31" i="2"/>
  <c r="M30" i="2"/>
  <c r="L30" i="2"/>
  <c r="B30" i="2"/>
  <c r="M29" i="2"/>
  <c r="L29" i="2"/>
  <c r="B29" i="2"/>
  <c r="M28" i="2"/>
  <c r="L28" i="2"/>
  <c r="B28" i="2"/>
  <c r="M27" i="2"/>
  <c r="L27" i="2"/>
  <c r="B27" i="2"/>
  <c r="L26" i="2"/>
  <c r="M26" i="2" s="1"/>
  <c r="B26" i="2"/>
  <c r="L25" i="2"/>
  <c r="M25" i="2" s="1"/>
  <c r="B25" i="2"/>
  <c r="M24" i="2"/>
  <c r="L24" i="2"/>
  <c r="B24" i="2"/>
  <c r="L23" i="2"/>
  <c r="M23" i="2" s="1"/>
  <c r="B23" i="2"/>
  <c r="L22" i="2"/>
  <c r="M22" i="2" s="1"/>
  <c r="B22" i="2"/>
  <c r="L21" i="2"/>
  <c r="M21" i="2" s="1"/>
  <c r="B21" i="2"/>
  <c r="M20" i="2"/>
  <c r="L20" i="2"/>
  <c r="B20" i="2"/>
  <c r="L19" i="2"/>
  <c r="M19" i="2" s="1"/>
  <c r="B19" i="2"/>
  <c r="L18" i="2"/>
  <c r="M18" i="2" s="1"/>
  <c r="B18" i="2"/>
  <c r="L17" i="2"/>
  <c r="M17" i="2" s="1"/>
  <c r="B17" i="2"/>
  <c r="L16" i="2"/>
  <c r="M16" i="2" s="1"/>
  <c r="B16" i="2"/>
  <c r="L15" i="2"/>
  <c r="M15" i="2" s="1"/>
  <c r="B15" i="2"/>
  <c r="L14" i="2"/>
  <c r="M14" i="2" s="1"/>
  <c r="B14" i="2"/>
  <c r="L13" i="2"/>
  <c r="M13" i="2" s="1"/>
  <c r="B13" i="2"/>
  <c r="L12" i="2"/>
  <c r="M12" i="2" s="1"/>
  <c r="B12" i="2"/>
  <c r="M11" i="2"/>
  <c r="L11" i="2"/>
  <c r="B11" i="2"/>
  <c r="L10" i="2"/>
  <c r="M10" i="2" s="1"/>
  <c r="B10" i="2"/>
  <c r="L9" i="2"/>
  <c r="M9" i="2" s="1"/>
  <c r="P4" i="2" s="1"/>
  <c r="B9" i="2"/>
  <c r="F7" i="2"/>
  <c r="C7" i="2"/>
  <c r="M4" i="2"/>
  <c r="C29" i="1"/>
  <c r="C28" i="1"/>
  <c r="C27" i="1"/>
  <c r="C26" i="1"/>
  <c r="C25" i="1"/>
  <c r="G24" i="1"/>
  <c r="C24" i="1"/>
  <c r="G23" i="1"/>
  <c r="K22" i="1"/>
  <c r="G22" i="1"/>
  <c r="K21" i="1"/>
  <c r="G21" i="1"/>
  <c r="K20" i="1"/>
  <c r="G20" i="1"/>
  <c r="K19" i="1"/>
  <c r="G19" i="1"/>
  <c r="D19" i="1"/>
  <c r="C19" i="1"/>
  <c r="K18" i="1"/>
  <c r="G18" i="1"/>
  <c r="D18" i="1"/>
  <c r="C18" i="1"/>
  <c r="K17" i="1"/>
  <c r="G17" i="1"/>
  <c r="D17" i="1"/>
  <c r="C17" i="1"/>
  <c r="K16" i="1"/>
  <c r="G16" i="1"/>
  <c r="D16" i="1"/>
  <c r="C16" i="1"/>
  <c r="K15" i="1"/>
  <c r="G15" i="1"/>
  <c r="D15" i="1"/>
  <c r="C15" i="1"/>
  <c r="K9" i="1"/>
  <c r="H9" i="1"/>
  <c r="E9" i="1"/>
  <c r="B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B8" authorId="0" shapeId="0" xr:uid="{00000000-0006-0000-0100-000001000000}">
      <text>
        <r>
          <rPr>
            <sz val="10"/>
            <rFont val="Arial"/>
            <family val="2"/>
          </rPr>
          <t>Référence générée automatiquement dès qu'une entreprise est saisie.</t>
        </r>
      </text>
    </comment>
    <comment ref="L8" authorId="0" shapeId="0" xr:uid="{00000000-0006-0000-0100-000002000000}">
      <text>
        <r>
          <rPr>
            <sz val="10"/>
            <rFont val="Arial"/>
            <family val="2"/>
          </rPr>
          <t>Délai automatique = date de référence − date de candidature.</t>
        </r>
      </text>
    </comment>
    <comment ref="M8" authorId="0" shapeId="0" xr:uid="{00000000-0006-0000-0100-000003000000}">
      <text>
        <r>
          <rPr>
            <sz val="10"/>
            <rFont val="Arial"/>
            <family val="2"/>
          </rPr>
          <t>Alerte automatique « À relancer » selon le seuil défini dans Paramètres.</t>
        </r>
      </text>
    </comment>
  </commentList>
</comments>
</file>

<file path=xl/sharedStrings.xml><?xml version="1.0" encoding="utf-8"?>
<sst xmlns="http://schemas.openxmlformats.org/spreadsheetml/2006/main" count="302" uniqueCount="199">
  <si>
    <t>PILOTAGE</t>
  </si>
  <si>
    <t>Tableau de bord</t>
  </si>
  <si>
    <t>Vue d'ensemble de votre recherche — indicateurs calculés automatiquement, aucune saisie ici.</t>
  </si>
  <si>
    <t>CANDIDATURES</t>
  </si>
  <si>
    <t>TAUX DE RÉPONSE</t>
  </si>
  <si>
    <t>ENTRETIENS</t>
  </si>
  <si>
    <t>OFFRES</t>
  </si>
  <si>
    <t>dossiers suivis</t>
  </si>
  <si>
    <t>réponses / envoyées</t>
  </si>
  <si>
    <t>obtenus</t>
  </si>
  <si>
    <t>dont acceptée(s)</t>
  </si>
  <si>
    <t>ENTONNOIR DE CONVERSION</t>
  </si>
  <si>
    <t>CANDIDATURES PAR SOURCE</t>
  </si>
  <si>
    <t>RÉPARTITION PAR STATUT</t>
  </si>
  <si>
    <t>Étape</t>
  </si>
  <si>
    <t>Nombre</t>
  </si>
  <si>
    <t>Taux</t>
  </si>
  <si>
    <t>Source</t>
  </si>
  <si>
    <t>Nb</t>
  </si>
  <si>
    <t>Statut</t>
  </si>
  <si>
    <t>Envoyées</t>
  </si>
  <si>
    <t>LinkedIn</t>
  </si>
  <si>
    <t>À envoyer</t>
  </si>
  <si>
    <t>Réponses</t>
  </si>
  <si>
    <t>Indeed</t>
  </si>
  <si>
    <t>Envoyée</t>
  </si>
  <si>
    <t>Entretiens</t>
  </si>
  <si>
    <t>Welcome to the Jungle</t>
  </si>
  <si>
    <t>Relancée</t>
  </si>
  <si>
    <t>Offres</t>
  </si>
  <si>
    <t>APEC</t>
  </si>
  <si>
    <t>Entretien</t>
  </si>
  <si>
    <t>Acceptée</t>
  </si>
  <si>
    <t>France Travail</t>
  </si>
  <si>
    <t>Offre reçue</t>
  </si>
  <si>
    <t>Site entreprise</t>
  </si>
  <si>
    <t>Cooptation</t>
  </si>
  <si>
    <t>Refusée</t>
  </si>
  <si>
    <t>ACTIVITÉ PAR MOIS</t>
  </si>
  <si>
    <t>Candidature spontanée</t>
  </si>
  <si>
    <t>Sans suite</t>
  </si>
  <si>
    <t>Mois</t>
  </si>
  <si>
    <t>Cabinet de recrutement</t>
  </si>
  <si>
    <t>Janvier 2027</t>
  </si>
  <si>
    <t>Astuce : maintenez le rythme. Un volume régulier de candidatures ciblées améliore vos taux de réponse.</t>
  </si>
  <si>
    <t>Autre</t>
  </si>
  <si>
    <t>Février 2027</t>
  </si>
  <si>
    <t>Mars 2027</t>
  </si>
  <si>
    <t>Avril 2027</t>
  </si>
  <si>
    <t>Mai 2027</t>
  </si>
  <si>
    <t>Juin 2027</t>
  </si>
  <si>
    <t>RECHERCHE D'EMPLOI</t>
  </si>
  <si>
    <t>À RELANCER</t>
  </si>
  <si>
    <t>Suivi des candidatures</t>
  </si>
  <si>
    <t>Une ligne par candidature — centralisez, relancez au bon moment, mesurez vos résultats.</t>
  </si>
  <si>
    <t>Date de référence :</t>
  </si>
  <si>
    <t>· Relance conseillée après</t>
  </si>
  <si>
    <t>jours sans réponse</t>
  </si>
  <si>
    <t>Réf.</t>
  </si>
  <si>
    <t>Date candidature</t>
  </si>
  <si>
    <t>Entreprise</t>
  </si>
  <si>
    <t>Poste visé</t>
  </si>
  <si>
    <t>Localisation</t>
  </si>
  <si>
    <t>Contrat</t>
  </si>
  <si>
    <t>Rémunération</t>
  </si>
  <si>
    <t>Délai (j)</t>
  </si>
  <si>
    <t>Relance</t>
  </si>
  <si>
    <t>Contact</t>
  </si>
  <si>
    <t>Coordonnées</t>
  </si>
  <si>
    <t>Lien de l'offre</t>
  </si>
  <si>
    <t>Commentaire</t>
  </si>
  <si>
    <t>Néosphère</t>
  </si>
  <si>
    <t>Responsable marketing digital</t>
  </si>
  <si>
    <t>Paris</t>
  </si>
  <si>
    <t>CDI</t>
  </si>
  <si>
    <t>Aurélie Lemaître</t>
  </si>
  <si>
    <t>a.lemaitre@neosphere.fr</t>
  </si>
  <si>
    <t>Retour négatif après CV</t>
  </si>
  <si>
    <t>Quantia</t>
  </si>
  <si>
    <t>Ingénieur data</t>
  </si>
  <si>
    <t>Lyon</t>
  </si>
  <si>
    <t>Yanis Colombani</t>
  </si>
  <si>
    <t>recrutement@quantia.fr</t>
  </si>
  <si>
    <t>https://exemple.fr/offre-101</t>
  </si>
  <si>
    <t>Entretien technique planifié</t>
  </si>
  <si>
    <t>Belmonte &amp; Associés</t>
  </si>
  <si>
    <t>Consultant</t>
  </si>
  <si>
    <t>https://exemple.fr/offre-102</t>
  </si>
  <si>
    <t>Aucun retour</t>
  </si>
  <si>
    <t>Rivage Digital</t>
  </si>
  <si>
    <t>Chef de projet web</t>
  </si>
  <si>
    <t>Nantes</t>
  </si>
  <si>
    <t>Claire Vidal</t>
  </si>
  <si>
    <t>Poste pourvu en interne</t>
  </si>
  <si>
    <t>Kairos Tech</t>
  </si>
  <si>
    <t>Product owner</t>
  </si>
  <si>
    <t>Damien Roux</t>
  </si>
  <si>
    <t>d.roux@kairos.tech</t>
  </si>
  <si>
    <t>Offre à 55 k€ — à négocier</t>
  </si>
  <si>
    <t>Atelier Norå</t>
  </si>
  <si>
    <t>Designer UI</t>
  </si>
  <si>
    <t>Bordeaux</t>
  </si>
  <si>
    <t>Manon Léger</t>
  </si>
  <si>
    <t>https://exemple.fr/offre-103</t>
  </si>
  <si>
    <t>Test de design remis</t>
  </si>
  <si>
    <t>Verlaine RH</t>
  </si>
  <si>
    <t>Talent acquisition</t>
  </si>
  <si>
    <t>Pierre Aubry</t>
  </si>
  <si>
    <t>contact@verlaine-rh.fr</t>
  </si>
  <si>
    <t>Relance envoyée le 19/02</t>
  </si>
  <si>
    <t>Helios Energy</t>
  </si>
  <si>
    <t>Ingénieur d'études</t>
  </si>
  <si>
    <t>Grenoble</t>
  </si>
  <si>
    <t>https://exemple.fr/offre-104</t>
  </si>
  <si>
    <t>Bulle Média</t>
  </si>
  <si>
    <t>Social media manager</t>
  </si>
  <si>
    <t>Télétravail</t>
  </si>
  <si>
    <t>CDD</t>
  </si>
  <si>
    <t>Cabinet Mercier</t>
  </si>
  <si>
    <t>Comptable</t>
  </si>
  <si>
    <t>Toulouse</t>
  </si>
  <si>
    <t>Sofia Nardone</t>
  </si>
  <si>
    <t>rh@cabinet-mercier.fr</t>
  </si>
  <si>
    <t>Nimbus Cloud</t>
  </si>
  <si>
    <t>Ingénieur DevOps</t>
  </si>
  <si>
    <t>Lille</t>
  </si>
  <si>
    <t>Théo Barbier</t>
  </si>
  <si>
    <t>Deux entretiens réalisés</t>
  </si>
  <si>
    <t>Éclat Cosmétiques</t>
  </si>
  <si>
    <t>Assistant chef de produit</t>
  </si>
  <si>
    <t>Marseille</t>
  </si>
  <si>
    <t>Alternance</t>
  </si>
  <si>
    <t>https://exemple.fr/offre-105</t>
  </si>
  <si>
    <t>Transalp Logistique</t>
  </si>
  <si>
    <t>Coordinateur supply chain</t>
  </si>
  <si>
    <t>Hélène Dubreuil</t>
  </si>
  <si>
    <t>h.dubreuil@transalp.fr</t>
  </si>
  <si>
    <t>Prise de poste le 06/04 !</t>
  </si>
  <si>
    <t>Studio Volta</t>
  </si>
  <si>
    <t>Motion designer</t>
  </si>
  <si>
    <t>Freelance</t>
  </si>
  <si>
    <t>hello@studio-volta.fr</t>
  </si>
  <si>
    <t>Méridien Finance</t>
  </si>
  <si>
    <t>Analyste crédit</t>
  </si>
  <si>
    <t>https://exemple.fr/offre-106</t>
  </si>
  <si>
    <t>Loframe</t>
  </si>
  <si>
    <t>Chef de produit</t>
  </si>
  <si>
    <t>Camille Ortega</t>
  </si>
  <si>
    <t>Voltéo</t>
  </si>
  <si>
    <t>Technicien support</t>
  </si>
  <si>
    <t>https://exemple.fr/offre-107</t>
  </si>
  <si>
    <t>Finaliser la lettre de motivation</t>
  </si>
  <si>
    <t>Plume &amp; Cie</t>
  </si>
  <si>
    <t>Rédacteur de contenu</t>
  </si>
  <si>
    <t>CONFIGURATION</t>
  </si>
  <si>
    <t>Paramètres</t>
  </si>
  <si>
    <t>Réglages et listes de référence du classeur.</t>
  </si>
  <si>
    <t>Date de référence</t>
  </si>
  <si>
    <t>Seuil de relance (jours)</t>
  </si>
  <si>
    <t>La date de référence sert au calcul du délai et des relances (saisissez =AUJOURDHUI() pour une mise à jour auto). Le seuil fixe le nombre de jours sans réponse avant relance.</t>
  </si>
  <si>
    <t>Type de contrat</t>
  </si>
  <si>
    <t>Stage</t>
  </si>
  <si>
    <t>Intérim</t>
  </si>
  <si>
    <t>AIDE</t>
  </si>
  <si>
    <t>Guide d'utilisation</t>
  </si>
  <si>
    <t>Suivez vos candidatures efficacement et ne manquez aucune relance.</t>
  </si>
  <si>
    <t>À QUOI SERT CE CLASSEUR ?</t>
  </si>
  <si>
    <t>Ce classeur centralise votre recherche d'emploi : une ligne par candidature, un statut clair, des relances au bon moment et un tableau de bord qui mesure votre progression. Vous saisissez l'essentiel une fois, le reste se calcule automatiquement.</t>
  </si>
  <si>
    <t>LES ONGLETS</t>
  </si>
  <si>
    <t>Indicateurs, entonnoir et répartitions calculés automatiquement. Aucune saisie.</t>
  </si>
  <si>
    <t>Votre base de travail : une ligne par candidature.</t>
  </si>
  <si>
    <t>Date de référence, seuil de relance et listes déroulantes à personnaliser.</t>
  </si>
  <si>
    <t>COMMENT L'UTILISER ?</t>
  </si>
  <si>
    <t>1. Réglez les paramètres</t>
  </si>
  <si>
    <t>Indiquez la date de référence (ou =AUJOURDHUI()) et le délai avant relance.</t>
  </si>
  <si>
    <t>2. Saisissez vos candidatures</t>
  </si>
  <si>
    <t>Date, entreprise, poste, source, rémunération, statut… La référence se crée seule.</t>
  </si>
  <si>
    <t>3. Faites vivre le statut</t>
  </si>
  <si>
    <t>Envoyée → Entretien → Offre reçue → Acceptée, au fil des réponses.</t>
  </si>
  <si>
    <t>4. Surveillez les relances</t>
  </si>
  <si>
    <t>La colonne Relance affiche « À relancer » dès que le délai dépasse le seuil.</t>
  </si>
  <si>
    <t>5. Lisez le tableau de bord</t>
  </si>
  <si>
    <t>Un point de 15 minutes par semaine suffit pour ajuster votre stratégie.</t>
  </si>
  <si>
    <t>LES STATUTS</t>
  </si>
  <si>
    <t>Candidature repérée, pas encore envoyée.</t>
  </si>
  <si>
    <t>CV et lettre envoyés, en attente de réponse.</t>
  </si>
  <si>
    <t>Vous avez relancé le recruteur.</t>
  </si>
  <si>
    <t>Vous avez décroché un entretien.</t>
  </si>
  <si>
    <t>Une proposition vous a été faite.</t>
  </si>
  <si>
    <t>Vous avez accepté l'offre. Bravo !</t>
  </si>
  <si>
    <t>Candidature non retenue.</t>
  </si>
  <si>
    <t>Aucune réponse malgré vos relances.</t>
  </si>
  <si>
    <t>ASTUCES</t>
  </si>
  <si>
    <t>→</t>
  </si>
  <si>
    <t>Ajoutez le lien de l'offre : les annonces disparaissent souvent au bout de quelques semaines.</t>
  </si>
  <si>
    <t>Filtrez la colonne Statut ou Relance pour repérer d'un coup d'œil ce qui demande une action.</t>
  </si>
  <si>
    <t>Dupliquez la feuille de suivi pour archiver une période de recherche terminée.</t>
  </si>
  <si>
    <t>Compteurs et graphiques se mettent à jour automatiquement, même après ajout de lignes.</t>
  </si>
  <si>
    <t>Tableau de bord -  Suivi candidature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</si>
</sst>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quot; €&quot;"/>
  </numFmts>
  <fonts count="37" x14ac:knownFonts="1">
    <font>
      <sz val="11"/>
      <color theme="1"/>
      <name val="Calibri"/>
      <family val="2"/>
      <charset val="1"/>
    </font>
    <font>
      <b/>
      <sz val="9"/>
      <color rgb="FF12A074"/>
      <name val="Calibri"/>
      <charset val="1"/>
    </font>
    <font>
      <b/>
      <sz val="22"/>
      <color rgb="FFFFFFFF"/>
      <name val="Calibri"/>
      <charset val="1"/>
    </font>
    <font>
      <i/>
      <sz val="10.5"/>
      <color rgb="FFAEB6BE"/>
      <name val="Calibri"/>
      <charset val="1"/>
    </font>
    <font>
      <b/>
      <sz val="8.5"/>
      <color rgb="FF8A929C"/>
      <name val="Calibri"/>
      <charset val="1"/>
    </font>
    <font>
      <b/>
      <sz val="24"/>
      <color rgb="FF13181B"/>
      <name val="Calibri"/>
      <charset val="1"/>
    </font>
    <font>
      <b/>
      <sz val="24"/>
      <color rgb="FF12A074"/>
      <name val="Calibri"/>
      <charset val="1"/>
    </font>
    <font>
      <b/>
      <sz val="24"/>
      <color rgb="FF0E7C5A"/>
      <name val="Calibri"/>
      <charset val="1"/>
    </font>
    <font>
      <sz val="8.5"/>
      <color rgb="FF8A929C"/>
      <name val="Calibri"/>
      <charset val="1"/>
    </font>
    <font>
      <b/>
      <sz val="10"/>
      <color rgb="FF13181B"/>
      <name val="Calibri"/>
      <charset val="1"/>
    </font>
    <font>
      <b/>
      <sz val="9.5"/>
      <color rgb="FFFFFFFF"/>
      <name val="Calibri"/>
      <charset val="1"/>
    </font>
    <font>
      <sz val="10"/>
      <color rgb="FF13181B"/>
      <name val="Calibri"/>
      <charset val="1"/>
    </font>
    <font>
      <sz val="10"/>
      <color rgb="FF5B6570"/>
      <name val="Calibri"/>
      <charset val="1"/>
    </font>
    <font>
      <sz val="9.5"/>
      <color rgb="FF13181B"/>
      <name val="Calibri"/>
      <charset val="1"/>
    </font>
    <font>
      <b/>
      <sz val="9.5"/>
      <color rgb="FF13181B"/>
      <name val="Calibri"/>
      <charset val="1"/>
    </font>
    <font>
      <i/>
      <sz val="9"/>
      <color rgb="FF5B6570"/>
      <name val="Calibri"/>
      <charset val="1"/>
    </font>
    <font>
      <b/>
      <sz val="8"/>
      <color rgb="FFAEB6BE"/>
      <name val="Calibri"/>
      <charset val="1"/>
    </font>
    <font>
      <b/>
      <sz val="19"/>
      <color rgb="FFFFFFFF"/>
      <name val="Calibri"/>
      <charset val="1"/>
    </font>
    <font>
      <b/>
      <sz val="9.5"/>
      <color rgb="FF0E7C5A"/>
      <name val="Calibri"/>
      <charset val="1"/>
    </font>
    <font>
      <sz val="9.5"/>
      <color rgb="FF5B6570"/>
      <name val="Calibri"/>
      <charset val="1"/>
    </font>
    <font>
      <b/>
      <sz val="9.5"/>
      <color rgb="FFB4791E"/>
      <name val="Calibri"/>
      <charset val="1"/>
    </font>
    <font>
      <sz val="9.5"/>
      <color rgb="FF0E7C5A"/>
      <name val="Calibri"/>
      <charset val="1"/>
    </font>
    <font>
      <sz val="10"/>
      <name val="Arial"/>
      <family val="2"/>
    </font>
    <font>
      <b/>
      <sz val="9"/>
      <color rgb="FF5B6570"/>
      <name val="Calibri"/>
      <charset val="1"/>
    </font>
    <font>
      <i/>
      <sz val="9.5"/>
      <color rgb="FF5B6570"/>
      <name val="Calibri"/>
      <charset val="1"/>
    </font>
    <font>
      <b/>
      <sz val="12"/>
      <color rgb="FF13181B"/>
      <name val="Calibri"/>
      <charset val="1"/>
    </font>
    <font>
      <sz val="10.5"/>
      <color rgb="FF13181B"/>
      <name val="Calibri"/>
      <charset val="1"/>
    </font>
    <font>
      <b/>
      <sz val="10.5"/>
      <color rgb="FF13181B"/>
      <name val="Calibri"/>
      <charset val="1"/>
    </font>
    <font>
      <b/>
      <sz val="10"/>
      <color rgb="FF5B6570"/>
      <name val="Calibri"/>
      <charset val="1"/>
    </font>
    <font>
      <b/>
      <sz val="10"/>
      <color rgb="FF232B31"/>
      <name val="Calibri"/>
      <charset val="1"/>
    </font>
    <font>
      <b/>
      <sz val="10"/>
      <color rgb="FFB4791E"/>
      <name val="Calibri"/>
      <charset val="1"/>
    </font>
    <font>
      <b/>
      <sz val="10"/>
      <color rgb="FF0E7C5A"/>
      <name val="Calibri"/>
      <charset val="1"/>
    </font>
    <font>
      <b/>
      <sz val="10"/>
      <color rgb="FF12A074"/>
      <name val="Calibri"/>
      <charset val="1"/>
    </font>
    <font>
      <b/>
      <sz val="10"/>
      <color rgb="FFFFFFFF"/>
      <name val="Calibri"/>
      <charset val="1"/>
    </font>
    <font>
      <b/>
      <sz val="10"/>
      <color rgb="FFB23A2E"/>
      <name val="Calibri"/>
      <charset val="1"/>
    </font>
    <font>
      <b/>
      <sz val="10"/>
      <color rgb="FF8A929C"/>
      <name val="Calibri"/>
      <charset val="1"/>
    </font>
    <font>
      <b/>
      <sz val="10.5"/>
      <color rgb="FF0E7C5A"/>
      <name val="Calibri"/>
      <charset val="1"/>
    </font>
  </fonts>
  <fills count="16">
    <fill>
      <patternFill patternType="none"/>
    </fill>
    <fill>
      <patternFill patternType="gray125"/>
    </fill>
    <fill>
      <patternFill patternType="solid">
        <fgColor rgb="FF13181B"/>
        <bgColor rgb="FF232B31"/>
      </patternFill>
    </fill>
    <fill>
      <patternFill patternType="solid">
        <fgColor rgb="FF0E7C5A"/>
        <bgColor rgb="FF008080"/>
      </patternFill>
    </fill>
    <fill>
      <patternFill patternType="solid">
        <fgColor rgb="FFFFFFFF"/>
        <bgColor rgb="FFFAFBFC"/>
      </patternFill>
    </fill>
    <fill>
      <patternFill patternType="solid">
        <fgColor rgb="FF232B31"/>
        <bgColor rgb="FF13181B"/>
      </patternFill>
    </fill>
    <fill>
      <patternFill patternType="solid">
        <fgColor rgb="FFFAFBFC"/>
        <bgColor rgb="FFFFFFFF"/>
      </patternFill>
    </fill>
    <fill>
      <patternFill patternType="solid">
        <fgColor rgb="FFF4F6F7"/>
        <bgColor rgb="FFF2F4F5"/>
      </patternFill>
    </fill>
    <fill>
      <patternFill patternType="solid">
        <fgColor rgb="FFEAF3EF"/>
        <bgColor rgb="FFECEFF1"/>
      </patternFill>
    </fill>
    <fill>
      <patternFill patternType="solid">
        <fgColor rgb="FFECEFF1"/>
        <bgColor rgb="FFEAF3EF"/>
      </patternFill>
    </fill>
    <fill>
      <patternFill patternType="solid">
        <fgColor rgb="FFE7EBEE"/>
        <bgColor rgb="FFE6E9ED"/>
      </patternFill>
    </fill>
    <fill>
      <patternFill patternType="solid">
        <fgColor rgb="FFF6ECD6"/>
        <bgColor rgb="FFF4E0DD"/>
      </patternFill>
    </fill>
    <fill>
      <patternFill patternType="solid">
        <fgColor rgb="FFE2F0EB"/>
        <bgColor rgb="FFE7EBEE"/>
      </patternFill>
    </fill>
    <fill>
      <patternFill patternType="solid">
        <fgColor rgb="FFD3ECE1"/>
        <bgColor rgb="FFE2F0EB"/>
      </patternFill>
    </fill>
    <fill>
      <patternFill patternType="solid">
        <fgColor rgb="FFF4E0DD"/>
        <bgColor rgb="FFF6ECD6"/>
      </patternFill>
    </fill>
    <fill>
      <patternFill patternType="solid">
        <fgColor rgb="FFF2F4F5"/>
        <bgColor rgb="FFF4F6F7"/>
      </patternFill>
    </fill>
  </fills>
  <borders count="16">
    <border>
      <left/>
      <right/>
      <top/>
      <bottom/>
      <diagonal/>
    </border>
    <border>
      <left style="thin">
        <color rgb="FFE6E9ED"/>
      </left>
      <right style="thin">
        <color rgb="FFE6E9ED"/>
      </right>
      <top style="thin">
        <color rgb="FFE6E9ED"/>
      </top>
      <bottom/>
      <diagonal/>
    </border>
    <border>
      <left style="thin">
        <color rgb="FFE6E9ED"/>
      </left>
      <right style="thin">
        <color rgb="FFE6E9ED"/>
      </right>
      <top/>
      <bottom style="medium">
        <color rgb="FF0E7C5A"/>
      </bottom>
      <diagonal/>
    </border>
    <border>
      <left style="thin">
        <color rgb="FFE6E9ED"/>
      </left>
      <right style="thin">
        <color rgb="FFE6E9ED"/>
      </right>
      <top/>
      <bottom style="thin">
        <color rgb="FFE6E9ED"/>
      </bottom>
      <diagonal/>
    </border>
    <border>
      <left/>
      <right/>
      <top/>
      <bottom style="thin">
        <color rgb="FF0E7C5A"/>
      </bottom>
      <diagonal/>
    </border>
    <border>
      <left/>
      <right/>
      <top/>
      <bottom style="thin">
        <color rgb="FFE6E9ED"/>
      </bottom>
      <diagonal/>
    </border>
    <border>
      <left/>
      <right/>
      <top/>
      <bottom style="medium">
        <color rgb="FF0E7C5A"/>
      </bottom>
      <diagonal/>
    </border>
    <border>
      <left style="thin">
        <color rgb="FFE6E9ED"/>
      </left>
      <right style="thin">
        <color rgb="FFE6E9ED"/>
      </right>
      <top style="medium">
        <color rgb="FF0E7C5A"/>
      </top>
      <bottom style="thin">
        <color rgb="FFE6E9ED"/>
      </bottom>
      <diagonal/>
    </border>
    <border>
      <left style="thin">
        <color rgb="FFE6E9ED"/>
      </left>
      <right style="thin">
        <color rgb="FFE6E9ED"/>
      </right>
      <top style="medium">
        <color rgb="FFB4791E"/>
      </top>
      <bottom style="thin">
        <color rgb="FFE6E9ED"/>
      </bottom>
      <diagonal/>
    </border>
    <border>
      <left style="medium">
        <color rgb="FF5B6570"/>
      </left>
      <right style="thin">
        <color rgb="FFE6E9ED"/>
      </right>
      <top style="thin">
        <color rgb="FFE6E9ED"/>
      </top>
      <bottom style="thin">
        <color rgb="FFE6E9ED"/>
      </bottom>
      <diagonal/>
    </border>
    <border>
      <left style="medium">
        <color rgb="FF232B31"/>
      </left>
      <right style="thin">
        <color rgb="FFE6E9ED"/>
      </right>
      <top style="thin">
        <color rgb="FFE6E9ED"/>
      </top>
      <bottom style="thin">
        <color rgb="FFE6E9ED"/>
      </bottom>
      <diagonal/>
    </border>
    <border>
      <left style="medium">
        <color rgb="FFB4791E"/>
      </left>
      <right style="thin">
        <color rgb="FFE6E9ED"/>
      </right>
      <top style="thin">
        <color rgb="FFE6E9ED"/>
      </top>
      <bottom style="thin">
        <color rgb="FFE6E9ED"/>
      </bottom>
      <diagonal/>
    </border>
    <border>
      <left style="medium">
        <color rgb="FF0E7C5A"/>
      </left>
      <right style="thin">
        <color rgb="FFE6E9ED"/>
      </right>
      <top style="thin">
        <color rgb="FFE6E9ED"/>
      </top>
      <bottom style="thin">
        <color rgb="FFE6E9ED"/>
      </bottom>
      <diagonal/>
    </border>
    <border>
      <left style="medium">
        <color rgb="FF12A074"/>
      </left>
      <right style="thin">
        <color rgb="FFE6E9ED"/>
      </right>
      <top style="thin">
        <color rgb="FFE6E9ED"/>
      </top>
      <bottom style="thin">
        <color rgb="FFE6E9ED"/>
      </bottom>
      <diagonal/>
    </border>
    <border>
      <left style="medium">
        <color rgb="FFB23A2E"/>
      </left>
      <right style="thin">
        <color rgb="FFE6E9ED"/>
      </right>
      <top style="thin">
        <color rgb="FFE6E9ED"/>
      </top>
      <bottom style="thin">
        <color rgb="FFE6E9ED"/>
      </bottom>
      <diagonal/>
    </border>
    <border>
      <left style="medium">
        <color rgb="FF8A929C"/>
      </left>
      <right style="thin">
        <color rgb="FFE6E9ED"/>
      </right>
      <top style="thin">
        <color rgb="FFE6E9ED"/>
      </top>
      <bottom style="thin">
        <color rgb="FFE6E9ED"/>
      </bottom>
      <diagonal/>
    </border>
  </borders>
  <cellStyleXfs count="1">
    <xf numFmtId="0" fontId="0" fillId="0" borderId="0"/>
  </cellStyleXfs>
  <cellXfs count="60">
    <xf numFmtId="0" fontId="0" fillId="0" borderId="0" xfId="0"/>
    <xf numFmtId="0" fontId="26" fillId="0" borderId="0" xfId="0" applyFont="1" applyAlignment="1">
      <alignment vertical="top" wrapText="1"/>
    </xf>
    <xf numFmtId="0" fontId="0" fillId="2" borderId="0" xfId="0" applyFill="1"/>
    <xf numFmtId="0" fontId="1" fillId="2" borderId="0" xfId="0" applyFont="1" applyFill="1" applyAlignment="1">
      <alignment horizontal="left" vertical="center" indent="1"/>
    </xf>
    <xf numFmtId="0" fontId="2" fillId="2" borderId="0" xfId="0" applyFont="1" applyFill="1" applyAlignment="1">
      <alignment horizontal="left" vertical="center" indent="1"/>
    </xf>
    <xf numFmtId="0" fontId="3" fillId="2" borderId="0" xfId="0" applyFont="1" applyFill="1" applyAlignment="1">
      <alignment horizontal="left" vertical="center" indent="1"/>
    </xf>
    <xf numFmtId="0" fontId="0" fillId="3" borderId="0" xfId="0" applyFill="1"/>
    <xf numFmtId="0" fontId="9" fillId="0" borderId="4" xfId="0" applyFont="1" applyBorder="1" applyAlignment="1">
      <alignment horizontal="left" vertical="center"/>
    </xf>
    <xf numFmtId="0" fontId="10" fillId="5" borderId="5" xfId="0" applyFont="1" applyFill="1" applyBorder="1" applyAlignment="1">
      <alignment horizontal="left" vertical="center" indent="1"/>
    </xf>
    <xf numFmtId="0" fontId="10" fillId="5" borderId="5" xfId="0" applyFont="1" applyFill="1" applyBorder="1" applyAlignment="1">
      <alignment horizontal="center" vertical="center"/>
    </xf>
    <xf numFmtId="0" fontId="11" fillId="0" borderId="5" xfId="0" applyFont="1" applyBorder="1" applyAlignment="1">
      <alignment horizontal="left" vertical="center" indent="1"/>
    </xf>
    <xf numFmtId="0" fontId="9" fillId="0" borderId="5" xfId="0" applyFont="1" applyBorder="1" applyAlignment="1">
      <alignment horizontal="left" vertical="center" indent="2"/>
    </xf>
    <xf numFmtId="9" fontId="12" fillId="0" borderId="5" xfId="0" applyNumberFormat="1" applyFont="1" applyBorder="1" applyAlignment="1">
      <alignment horizontal="center" vertical="center"/>
    </xf>
    <xf numFmtId="0" fontId="13" fillId="0" borderId="5" xfId="0" applyFont="1" applyBorder="1" applyAlignment="1">
      <alignment horizontal="left" vertical="center" indent="1"/>
    </xf>
    <xf numFmtId="0" fontId="14" fillId="0" borderId="5" xfId="0" applyFont="1" applyBorder="1" applyAlignment="1">
      <alignment horizontal="left" vertical="center" indent="2"/>
    </xf>
    <xf numFmtId="0" fontId="13" fillId="0" borderId="5" xfId="0" applyFont="1" applyBorder="1" applyAlignment="1">
      <alignment horizontal="center" vertical="center"/>
    </xf>
    <xf numFmtId="0" fontId="11" fillId="6" borderId="5" xfId="0" applyFont="1" applyFill="1" applyBorder="1" applyAlignment="1">
      <alignment horizontal="left" vertical="center" indent="1"/>
    </xf>
    <xf numFmtId="9" fontId="12" fillId="6" borderId="5" xfId="0" applyNumberFormat="1" applyFont="1" applyFill="1" applyBorder="1" applyAlignment="1">
      <alignment horizontal="center" vertical="center"/>
    </xf>
    <xf numFmtId="0" fontId="13" fillId="6" borderId="5" xfId="0" applyFont="1" applyFill="1" applyBorder="1" applyAlignment="1">
      <alignment horizontal="left" vertical="center" indent="1"/>
    </xf>
    <xf numFmtId="0" fontId="13" fillId="6" borderId="5" xfId="0" applyFont="1" applyFill="1" applyBorder="1" applyAlignment="1">
      <alignment horizontal="center" vertical="center"/>
    </xf>
    <xf numFmtId="0" fontId="14" fillId="7" borderId="0" xfId="0" applyFont="1" applyFill="1" applyAlignment="1">
      <alignment horizontal="left" vertical="center" indent="1"/>
    </xf>
    <xf numFmtId="164" fontId="18" fillId="7" borderId="0" xfId="0" applyNumberFormat="1" applyFont="1" applyFill="1" applyAlignment="1">
      <alignment horizontal="left" vertical="center"/>
    </xf>
    <xf numFmtId="0" fontId="0" fillId="7" borderId="0" xfId="0" applyFill="1"/>
    <xf numFmtId="0" fontId="19" fillId="7" borderId="0" xfId="0" applyFont="1" applyFill="1" applyAlignment="1">
      <alignment horizontal="right" vertical="center"/>
    </xf>
    <xf numFmtId="0" fontId="20" fillId="7" borderId="0" xfId="0" applyFont="1" applyFill="1" applyAlignment="1">
      <alignment horizontal="center" vertical="center"/>
    </xf>
    <xf numFmtId="0" fontId="19" fillId="7" borderId="0" xfId="0" applyFont="1" applyFill="1" applyAlignment="1">
      <alignment horizontal="left" vertical="center"/>
    </xf>
    <xf numFmtId="0" fontId="10" fillId="5" borderId="6" xfId="0" applyFont="1" applyFill="1" applyBorder="1" applyAlignment="1">
      <alignment horizontal="center" vertical="center" wrapText="1"/>
    </xf>
    <xf numFmtId="0" fontId="18" fillId="0" borderId="5" xfId="0" applyFont="1" applyBorder="1" applyAlignment="1">
      <alignment horizontal="center" vertical="center"/>
    </xf>
    <xf numFmtId="164" fontId="11" fillId="0" borderId="5" xfId="0" applyNumberFormat="1" applyFont="1" applyBorder="1" applyAlignment="1">
      <alignment horizontal="center" vertical="center"/>
    </xf>
    <xf numFmtId="0" fontId="9" fillId="0" borderId="5" xfId="0" applyFont="1" applyBorder="1" applyAlignment="1">
      <alignment horizontal="left" vertical="center" indent="1"/>
    </xf>
    <xf numFmtId="0" fontId="11" fillId="0" borderId="5" xfId="0" applyFont="1" applyBorder="1" applyAlignment="1">
      <alignment horizontal="center" vertical="center"/>
    </xf>
    <xf numFmtId="165" fontId="11" fillId="0" borderId="5" xfId="0" applyNumberFormat="1" applyFont="1" applyBorder="1" applyAlignment="1">
      <alignment horizontal="center" vertical="center"/>
    </xf>
    <xf numFmtId="0" fontId="9" fillId="0" borderId="5" xfId="0" applyFont="1" applyBorder="1" applyAlignment="1">
      <alignment horizontal="center" vertical="center"/>
    </xf>
    <xf numFmtId="1" fontId="11" fillId="0" borderId="5" xfId="0" applyNumberFormat="1" applyFont="1" applyBorder="1" applyAlignment="1">
      <alignment horizontal="center" vertical="center"/>
    </xf>
    <xf numFmtId="0" fontId="21" fillId="0" borderId="5" xfId="0" applyFont="1" applyBorder="1" applyAlignment="1">
      <alignment horizontal="left" vertical="center" indent="1"/>
    </xf>
    <xf numFmtId="0" fontId="23" fillId="0" borderId="0" xfId="0" applyFont="1"/>
    <xf numFmtId="164" fontId="25" fillId="8" borderId="7" xfId="0" applyNumberFormat="1" applyFont="1" applyFill="1" applyBorder="1" applyAlignment="1">
      <alignment horizontal="center" vertical="center"/>
    </xf>
    <xf numFmtId="0" fontId="25" fillId="8" borderId="8" xfId="0" applyFont="1" applyFill="1" applyBorder="1" applyAlignment="1">
      <alignment horizontal="center" vertical="center"/>
    </xf>
    <xf numFmtId="0" fontId="10" fillId="5" borderId="6" xfId="0" applyFont="1" applyFill="1" applyBorder="1" applyAlignment="1">
      <alignment horizontal="center" vertical="center"/>
    </xf>
    <xf numFmtId="0" fontId="27" fillId="0" borderId="0" xfId="0" applyFont="1" applyAlignment="1">
      <alignment vertical="top" wrapText="1"/>
    </xf>
    <xf numFmtId="0" fontId="28" fillId="9" borderId="9" xfId="0" applyFont="1" applyFill="1" applyBorder="1" applyAlignment="1">
      <alignment horizontal="center" vertical="center"/>
    </xf>
    <xf numFmtId="0" fontId="26" fillId="0" borderId="0" xfId="0" applyFont="1" applyAlignment="1">
      <alignment horizontal="left" vertical="center"/>
    </xf>
    <xf numFmtId="0" fontId="29" fillId="10" borderId="10" xfId="0" applyFont="1" applyFill="1" applyBorder="1" applyAlignment="1">
      <alignment horizontal="center" vertical="center"/>
    </xf>
    <xf numFmtId="0" fontId="30" fillId="11" borderId="11" xfId="0" applyFont="1" applyFill="1" applyBorder="1" applyAlignment="1">
      <alignment horizontal="center" vertical="center"/>
    </xf>
    <xf numFmtId="0" fontId="31" fillId="12" borderId="12" xfId="0" applyFont="1" applyFill="1" applyBorder="1" applyAlignment="1">
      <alignment horizontal="center" vertical="center"/>
    </xf>
    <xf numFmtId="0" fontId="32" fillId="13" borderId="13" xfId="0" applyFont="1" applyFill="1" applyBorder="1" applyAlignment="1">
      <alignment horizontal="center" vertical="center"/>
    </xf>
    <xf numFmtId="0" fontId="33" fillId="3" borderId="12" xfId="0" applyFont="1" applyFill="1" applyBorder="1" applyAlignment="1">
      <alignment horizontal="center" vertical="center"/>
    </xf>
    <xf numFmtId="0" fontId="34" fillId="14" borderId="14" xfId="0" applyFont="1" applyFill="1" applyBorder="1" applyAlignment="1">
      <alignment horizontal="center" vertical="center"/>
    </xf>
    <xf numFmtId="0" fontId="35" fillId="15" borderId="15" xfId="0" applyFont="1" applyFill="1" applyBorder="1" applyAlignment="1">
      <alignment horizontal="center" vertical="center"/>
    </xf>
    <xf numFmtId="0" fontId="36" fillId="0" borderId="0" xfId="0" applyFont="1" applyAlignment="1">
      <alignment horizontal="center" vertical="top"/>
    </xf>
    <xf numFmtId="0" fontId="8" fillId="4" borderId="3" xfId="0" applyFont="1" applyFill="1" applyBorder="1" applyAlignment="1">
      <alignment horizontal="left" vertical="center" indent="1"/>
    </xf>
    <xf numFmtId="0" fontId="15" fillId="0" borderId="0" xfId="0" applyFont="1" applyAlignment="1">
      <alignment horizontal="left" vertical="center" wrapText="1"/>
    </xf>
    <xf numFmtId="0" fontId="4" fillId="4" borderId="1" xfId="0" applyFont="1" applyFill="1" applyBorder="1" applyAlignment="1">
      <alignment horizontal="left" vertical="center" indent="1"/>
    </xf>
    <xf numFmtId="1" fontId="5" fillId="4" borderId="2" xfId="0" applyNumberFormat="1" applyFont="1" applyFill="1" applyBorder="1" applyAlignment="1">
      <alignment horizontal="left" vertical="center" indent="1"/>
    </xf>
    <xf numFmtId="9" fontId="6" fillId="4" borderId="2" xfId="0" applyNumberFormat="1" applyFont="1" applyFill="1" applyBorder="1" applyAlignment="1">
      <alignment horizontal="left" vertical="center" indent="1"/>
    </xf>
    <xf numFmtId="1" fontId="7" fillId="4" borderId="2" xfId="0" applyNumberFormat="1" applyFont="1" applyFill="1" applyBorder="1" applyAlignment="1">
      <alignment horizontal="left" vertical="center" indent="1"/>
    </xf>
    <xf numFmtId="0" fontId="16" fillId="2" borderId="0" xfId="0" applyFont="1" applyFill="1" applyAlignment="1">
      <alignment horizontal="right" vertical="center" indent="1"/>
    </xf>
    <xf numFmtId="1" fontId="17" fillId="2" borderId="0" xfId="0" applyNumberFormat="1" applyFont="1" applyFill="1" applyAlignment="1">
      <alignment horizontal="right" vertical="center" indent="1"/>
    </xf>
    <xf numFmtId="0" fontId="24" fillId="0" borderId="0" xfId="0" applyFont="1" applyAlignment="1">
      <alignment horizontal="left" vertical="center" wrapText="1"/>
    </xf>
    <xf numFmtId="0" fontId="26" fillId="0" borderId="0" xfId="0" applyFont="1" applyAlignment="1">
      <alignment vertical="top" wrapText="1"/>
    </xf>
  </cellXfs>
  <cellStyles count="1">
    <cellStyle name="Standard" xfId="0" builtinId="0"/>
  </cellStyles>
  <dxfs count="11">
    <dxf>
      <font>
        <b/>
        <sz val="10"/>
        <color rgb="FFB23A2E"/>
        <name val="Calibri"/>
        <charset val="1"/>
      </font>
      <fill>
        <patternFill>
          <bgColor rgb="FFF4E0DD"/>
        </patternFill>
      </fill>
    </dxf>
    <dxf>
      <font>
        <b/>
        <sz val="10"/>
        <color rgb="FF0E7C5A"/>
        <name val="Calibri"/>
        <charset val="1"/>
      </font>
      <fill>
        <patternFill>
          <bgColor rgb="FFE2F0EB"/>
        </patternFill>
      </fill>
    </dxf>
    <dxf>
      <font>
        <b/>
        <sz val="10"/>
        <color rgb="FF8A929C"/>
        <name val="Calibri"/>
        <charset val="1"/>
      </font>
      <fill>
        <patternFill>
          <bgColor rgb="FFF2F4F5"/>
        </patternFill>
      </fill>
    </dxf>
    <dxf>
      <font>
        <b/>
        <sz val="10"/>
        <color rgb="FFB23A2E"/>
        <name val="Calibri"/>
        <charset val="1"/>
      </font>
      <fill>
        <patternFill>
          <bgColor rgb="FFF4E0DD"/>
        </patternFill>
      </fill>
    </dxf>
    <dxf>
      <font>
        <b/>
        <sz val="10"/>
        <color rgb="FFFFFFFF"/>
        <name val="Calibri"/>
        <charset val="1"/>
      </font>
      <fill>
        <patternFill>
          <bgColor rgb="FF0E7C5A"/>
        </patternFill>
      </fill>
    </dxf>
    <dxf>
      <font>
        <b/>
        <sz val="10"/>
        <color rgb="FF12A074"/>
        <name val="Calibri"/>
        <charset val="1"/>
      </font>
      <fill>
        <patternFill>
          <bgColor rgb="FFD3ECE1"/>
        </patternFill>
      </fill>
    </dxf>
    <dxf>
      <font>
        <b/>
        <sz val="10"/>
        <color rgb="FF0E7C5A"/>
        <name val="Calibri"/>
        <charset val="1"/>
      </font>
      <fill>
        <patternFill>
          <bgColor rgb="FFE2F0EB"/>
        </patternFill>
      </fill>
    </dxf>
    <dxf>
      <font>
        <b/>
        <sz val="10"/>
        <color rgb="FFB4791E"/>
        <name val="Calibri"/>
        <charset val="1"/>
      </font>
      <fill>
        <patternFill>
          <bgColor rgb="FFF6ECD6"/>
        </patternFill>
      </fill>
    </dxf>
    <dxf>
      <font>
        <b/>
        <sz val="10"/>
        <color rgb="FF232B31"/>
        <name val="Calibri"/>
        <charset val="1"/>
      </font>
      <fill>
        <patternFill>
          <bgColor rgb="FFE7EBEE"/>
        </patternFill>
      </fill>
    </dxf>
    <dxf>
      <font>
        <b/>
        <sz val="10"/>
        <color rgb="FF5B6570"/>
        <name val="Calibri"/>
        <charset val="1"/>
      </font>
      <fill>
        <patternFill>
          <bgColor rgb="FFECEFF1"/>
        </patternFill>
      </fill>
    </dxf>
    <dxf>
      <fill>
        <patternFill>
          <bgColor rgb="FFF4F6F7"/>
        </patternFill>
      </fill>
    </dxf>
  </dxfs>
  <tableStyles count="0" defaultTableStyle="TableStyleMedium2" defaultPivotStyle="PivotStyleLight16"/>
  <colors>
    <indexedColors>
      <rgbColor rgb="FF000000"/>
      <rgbColor rgb="FFFFFFFF"/>
      <rgbColor rgb="FFFF0000"/>
      <rgbColor rgb="FF00FF00"/>
      <rgbColor rgb="FF0000FF"/>
      <rgbColor rgb="FFF4F6F7"/>
      <rgbColor rgb="FFFF00FF"/>
      <rgbColor rgb="FF00FFFF"/>
      <rgbColor rgb="FF800000"/>
      <rgbColor rgb="FF008000"/>
      <rgbColor rgb="FF000080"/>
      <rgbColor rgb="FFB4791E"/>
      <rgbColor rgb="FF800080"/>
      <rgbColor rgb="FF0E7C5A"/>
      <rgbColor rgb="FFC7CDD2"/>
      <rgbColor rgb="FF4F81BD"/>
      <rgbColor rgb="FFECEFF1"/>
      <rgbColor rgb="FF993366"/>
      <rgbColor rgb="FFF6ECD6"/>
      <rgbColor rgb="FFE2F0EB"/>
      <rgbColor rgb="FF660066"/>
      <rgbColor rgb="FFFF8080"/>
      <rgbColor rgb="FF0066CC"/>
      <rgbColor rgb="FFD9D9D9"/>
      <rgbColor rgb="FF000080"/>
      <rgbColor rgb="FFFF00FF"/>
      <rgbColor rgb="FFFAFBFC"/>
      <rgbColor rgb="FF00FFFF"/>
      <rgbColor rgb="FF800080"/>
      <rgbColor rgb="FF800000"/>
      <rgbColor rgb="FF008080"/>
      <rgbColor rgb="FF0000FF"/>
      <rgbColor rgb="FF00CCFF"/>
      <rgbColor rgb="FFEAF3EF"/>
      <rgbColor rgb="FFD3ECE1"/>
      <rgbColor rgb="FFF2F4F5"/>
      <rgbColor rgb="FFAEB6BE"/>
      <rgbColor rgb="FFE7EBEE"/>
      <rgbColor rgb="FFE6E9ED"/>
      <rgbColor rgb="FFF4E0DD"/>
      <rgbColor rgb="FF3366FF"/>
      <rgbColor rgb="FF33CCCC"/>
      <rgbColor rgb="FF99CC00"/>
      <rgbColor rgb="FFFFCC00"/>
      <rgbColor rgb="FFFF9900"/>
      <rgbColor rgb="FFFF6600"/>
      <rgbColor rgb="FF5B6570"/>
      <rgbColor rgb="FF8A929C"/>
      <rgbColor rgb="FF0A5C43"/>
      <rgbColor rgb="FF12A074"/>
      <rgbColor rgb="FF13181B"/>
      <rgbColor rgb="FF333300"/>
      <rgbColor rgb="FFB23A2E"/>
      <rgbColor rgb="FF993366"/>
      <rgbColor rgb="FF333399"/>
      <rgbColor rgb="FF232B31"/>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800" b="1" strike="noStrike" spc="-1">
                <a:solidFill>
                  <a:srgbClr val="000000"/>
                </a:solidFill>
                <a:latin typeface="Calibri"/>
              </a:defRPr>
            </a:pPr>
            <a:r>
              <a:rPr lang="de-DE" sz="1800" b="1" strike="noStrike" spc="-1">
                <a:solidFill>
                  <a:srgbClr val="000000"/>
                </a:solidFill>
                <a:latin typeface="Calibri"/>
              </a:rPr>
              <a:t>Répartition par statut</a:t>
            </a:r>
          </a:p>
        </c:rich>
      </c:tx>
      <c:overlay val="0"/>
      <c:spPr>
        <a:noFill/>
        <a:ln w="0">
          <a:noFill/>
        </a:ln>
      </c:spPr>
    </c:title>
    <c:autoTitleDeleted val="0"/>
    <c:plotArea>
      <c:layout/>
      <c:doughnutChart>
        <c:varyColors val="1"/>
        <c:ser>
          <c:idx val="0"/>
          <c:order val="0"/>
          <c:tx>
            <c:strRef>
              <c:f>'Tableau de bord'!$K$14</c:f>
              <c:strCache>
                <c:ptCount val="1"/>
                <c:pt idx="0">
                  <c:v>Nb</c:v>
                </c:pt>
              </c:strCache>
            </c:strRef>
          </c:tx>
          <c:spPr>
            <a:solidFill>
              <a:srgbClr val="4F81BD"/>
            </a:solidFill>
            <a:ln w="0">
              <a:noFill/>
            </a:ln>
          </c:spPr>
          <c:dPt>
            <c:idx val="0"/>
            <c:bubble3D val="0"/>
            <c:spPr>
              <a:solidFill>
                <a:srgbClr val="8A929C"/>
              </a:solidFill>
              <a:ln w="0">
                <a:noFill/>
              </a:ln>
            </c:spPr>
            <c:extLst>
              <c:ext xmlns:c16="http://schemas.microsoft.com/office/drawing/2014/chart" uri="{C3380CC4-5D6E-409C-BE32-E72D297353CC}">
                <c16:uniqueId val="{00000001-10CA-40C7-848A-79A028D43966}"/>
              </c:ext>
            </c:extLst>
          </c:dPt>
          <c:dPt>
            <c:idx val="1"/>
            <c:bubble3D val="0"/>
            <c:spPr>
              <a:solidFill>
                <a:srgbClr val="232B31"/>
              </a:solidFill>
              <a:ln w="0">
                <a:noFill/>
              </a:ln>
            </c:spPr>
            <c:extLst>
              <c:ext xmlns:c16="http://schemas.microsoft.com/office/drawing/2014/chart" uri="{C3380CC4-5D6E-409C-BE32-E72D297353CC}">
                <c16:uniqueId val="{00000003-10CA-40C7-848A-79A028D43966}"/>
              </c:ext>
            </c:extLst>
          </c:dPt>
          <c:dPt>
            <c:idx val="2"/>
            <c:bubble3D val="0"/>
            <c:spPr>
              <a:solidFill>
                <a:srgbClr val="B4791E"/>
              </a:solidFill>
              <a:ln w="0">
                <a:noFill/>
              </a:ln>
            </c:spPr>
            <c:extLst>
              <c:ext xmlns:c16="http://schemas.microsoft.com/office/drawing/2014/chart" uri="{C3380CC4-5D6E-409C-BE32-E72D297353CC}">
                <c16:uniqueId val="{00000005-10CA-40C7-848A-79A028D43966}"/>
              </c:ext>
            </c:extLst>
          </c:dPt>
          <c:dPt>
            <c:idx val="3"/>
            <c:bubble3D val="0"/>
            <c:spPr>
              <a:solidFill>
                <a:srgbClr val="0E7C5A"/>
              </a:solidFill>
              <a:ln w="0">
                <a:noFill/>
              </a:ln>
            </c:spPr>
            <c:extLst>
              <c:ext xmlns:c16="http://schemas.microsoft.com/office/drawing/2014/chart" uri="{C3380CC4-5D6E-409C-BE32-E72D297353CC}">
                <c16:uniqueId val="{00000007-10CA-40C7-848A-79A028D43966}"/>
              </c:ext>
            </c:extLst>
          </c:dPt>
          <c:dPt>
            <c:idx val="4"/>
            <c:bubble3D val="0"/>
            <c:spPr>
              <a:solidFill>
                <a:srgbClr val="12A074"/>
              </a:solidFill>
              <a:ln w="0">
                <a:noFill/>
              </a:ln>
            </c:spPr>
            <c:extLst>
              <c:ext xmlns:c16="http://schemas.microsoft.com/office/drawing/2014/chart" uri="{C3380CC4-5D6E-409C-BE32-E72D297353CC}">
                <c16:uniqueId val="{00000009-10CA-40C7-848A-79A028D43966}"/>
              </c:ext>
            </c:extLst>
          </c:dPt>
          <c:dPt>
            <c:idx val="5"/>
            <c:bubble3D val="0"/>
            <c:spPr>
              <a:solidFill>
                <a:srgbClr val="0A5C43"/>
              </a:solidFill>
              <a:ln w="0">
                <a:noFill/>
              </a:ln>
            </c:spPr>
            <c:extLst>
              <c:ext xmlns:c16="http://schemas.microsoft.com/office/drawing/2014/chart" uri="{C3380CC4-5D6E-409C-BE32-E72D297353CC}">
                <c16:uniqueId val="{0000000B-10CA-40C7-848A-79A028D43966}"/>
              </c:ext>
            </c:extLst>
          </c:dPt>
          <c:dPt>
            <c:idx val="6"/>
            <c:bubble3D val="0"/>
            <c:spPr>
              <a:solidFill>
                <a:srgbClr val="B23A2E"/>
              </a:solidFill>
              <a:ln w="0">
                <a:noFill/>
              </a:ln>
            </c:spPr>
            <c:extLst>
              <c:ext xmlns:c16="http://schemas.microsoft.com/office/drawing/2014/chart" uri="{C3380CC4-5D6E-409C-BE32-E72D297353CC}">
                <c16:uniqueId val="{0000000D-10CA-40C7-848A-79A028D43966}"/>
              </c:ext>
            </c:extLst>
          </c:dPt>
          <c:dPt>
            <c:idx val="7"/>
            <c:bubble3D val="0"/>
            <c:spPr>
              <a:solidFill>
                <a:srgbClr val="C7CDD2"/>
              </a:solidFill>
              <a:ln w="0">
                <a:noFill/>
              </a:ln>
            </c:spPr>
            <c:extLst>
              <c:ext xmlns:c16="http://schemas.microsoft.com/office/drawing/2014/chart" uri="{C3380CC4-5D6E-409C-BE32-E72D297353CC}">
                <c16:uniqueId val="{0000000F-10CA-40C7-848A-79A028D43966}"/>
              </c:ext>
            </c:extLst>
          </c:dPt>
          <c:dLbls>
            <c:dLbl>
              <c:idx val="0"/>
              <c:spPr/>
              <c:txPr>
                <a:bodyPr wrap="square"/>
                <a:lstStyle/>
                <a:p>
                  <a:pPr>
                    <a:defRPr sz="1000" b="0" strike="noStrike" spc="-1">
                      <a:solidFill>
                        <a:srgbClr val="000000"/>
                      </a:solidFill>
                      <a:latin typeface="Calibri"/>
                    </a:defRPr>
                  </a:pPr>
                  <a:endParaRPr lang="de-DE"/>
                </a:p>
              </c:txPr>
              <c:showLegendKey val="0"/>
              <c:showVal val="0"/>
              <c:showCatName val="0"/>
              <c:showSerName val="0"/>
              <c:showPercent val="1"/>
              <c:showBubbleSize val="1"/>
              <c:extLst>
                <c:ext xmlns:c15="http://schemas.microsoft.com/office/drawing/2012/chart" uri="{CE6537A1-D6FC-4f65-9D91-7224C49458BB}"/>
                <c:ext xmlns:c16="http://schemas.microsoft.com/office/drawing/2014/chart" uri="{C3380CC4-5D6E-409C-BE32-E72D297353CC}">
                  <c16:uniqueId val="{00000001-10CA-40C7-848A-79A028D43966}"/>
                </c:ext>
              </c:extLst>
            </c:dLbl>
            <c:dLbl>
              <c:idx val="1"/>
              <c:spPr/>
              <c:txPr>
                <a:bodyPr wrap="square"/>
                <a:lstStyle/>
                <a:p>
                  <a:pPr>
                    <a:defRPr sz="1000" b="0" strike="noStrike" spc="-1">
                      <a:solidFill>
                        <a:srgbClr val="000000"/>
                      </a:solidFill>
                      <a:latin typeface="Calibri"/>
                    </a:defRPr>
                  </a:pPr>
                  <a:endParaRPr lang="de-DE"/>
                </a:p>
              </c:txPr>
              <c:showLegendKey val="0"/>
              <c:showVal val="0"/>
              <c:showCatName val="0"/>
              <c:showSerName val="0"/>
              <c:showPercent val="1"/>
              <c:showBubbleSize val="1"/>
              <c:extLst>
                <c:ext xmlns:c15="http://schemas.microsoft.com/office/drawing/2012/chart" uri="{CE6537A1-D6FC-4f65-9D91-7224C49458BB}"/>
                <c:ext xmlns:c16="http://schemas.microsoft.com/office/drawing/2014/chart" uri="{C3380CC4-5D6E-409C-BE32-E72D297353CC}">
                  <c16:uniqueId val="{00000003-10CA-40C7-848A-79A028D43966}"/>
                </c:ext>
              </c:extLst>
            </c:dLbl>
            <c:dLbl>
              <c:idx val="2"/>
              <c:spPr/>
              <c:txPr>
                <a:bodyPr wrap="square"/>
                <a:lstStyle/>
                <a:p>
                  <a:pPr>
                    <a:defRPr sz="1000" b="0" strike="noStrike" spc="-1">
                      <a:solidFill>
                        <a:srgbClr val="000000"/>
                      </a:solidFill>
                      <a:latin typeface="Calibri"/>
                    </a:defRPr>
                  </a:pPr>
                  <a:endParaRPr lang="de-DE"/>
                </a:p>
              </c:txPr>
              <c:showLegendKey val="0"/>
              <c:showVal val="0"/>
              <c:showCatName val="0"/>
              <c:showSerName val="0"/>
              <c:showPercent val="1"/>
              <c:showBubbleSize val="1"/>
              <c:extLst>
                <c:ext xmlns:c15="http://schemas.microsoft.com/office/drawing/2012/chart" uri="{CE6537A1-D6FC-4f65-9D91-7224C49458BB}"/>
                <c:ext xmlns:c16="http://schemas.microsoft.com/office/drawing/2014/chart" uri="{C3380CC4-5D6E-409C-BE32-E72D297353CC}">
                  <c16:uniqueId val="{00000005-10CA-40C7-848A-79A028D43966}"/>
                </c:ext>
              </c:extLst>
            </c:dLbl>
            <c:dLbl>
              <c:idx val="3"/>
              <c:spPr/>
              <c:txPr>
                <a:bodyPr wrap="square"/>
                <a:lstStyle/>
                <a:p>
                  <a:pPr>
                    <a:defRPr sz="1000" b="0" strike="noStrike" spc="-1">
                      <a:solidFill>
                        <a:srgbClr val="000000"/>
                      </a:solidFill>
                      <a:latin typeface="Calibri"/>
                    </a:defRPr>
                  </a:pPr>
                  <a:endParaRPr lang="de-DE"/>
                </a:p>
              </c:txPr>
              <c:showLegendKey val="0"/>
              <c:showVal val="0"/>
              <c:showCatName val="0"/>
              <c:showSerName val="0"/>
              <c:showPercent val="1"/>
              <c:showBubbleSize val="1"/>
              <c:extLst>
                <c:ext xmlns:c15="http://schemas.microsoft.com/office/drawing/2012/chart" uri="{CE6537A1-D6FC-4f65-9D91-7224C49458BB}"/>
                <c:ext xmlns:c16="http://schemas.microsoft.com/office/drawing/2014/chart" uri="{C3380CC4-5D6E-409C-BE32-E72D297353CC}">
                  <c16:uniqueId val="{00000007-10CA-40C7-848A-79A028D43966}"/>
                </c:ext>
              </c:extLst>
            </c:dLbl>
            <c:dLbl>
              <c:idx val="4"/>
              <c:spPr/>
              <c:txPr>
                <a:bodyPr wrap="square"/>
                <a:lstStyle/>
                <a:p>
                  <a:pPr>
                    <a:defRPr sz="1000" b="0" strike="noStrike" spc="-1">
                      <a:solidFill>
                        <a:srgbClr val="000000"/>
                      </a:solidFill>
                      <a:latin typeface="Calibri"/>
                    </a:defRPr>
                  </a:pPr>
                  <a:endParaRPr lang="de-DE"/>
                </a:p>
              </c:txPr>
              <c:showLegendKey val="0"/>
              <c:showVal val="0"/>
              <c:showCatName val="0"/>
              <c:showSerName val="0"/>
              <c:showPercent val="1"/>
              <c:showBubbleSize val="1"/>
              <c:extLst>
                <c:ext xmlns:c15="http://schemas.microsoft.com/office/drawing/2012/chart" uri="{CE6537A1-D6FC-4f65-9D91-7224C49458BB}"/>
                <c:ext xmlns:c16="http://schemas.microsoft.com/office/drawing/2014/chart" uri="{C3380CC4-5D6E-409C-BE32-E72D297353CC}">
                  <c16:uniqueId val="{00000009-10CA-40C7-848A-79A028D43966}"/>
                </c:ext>
              </c:extLst>
            </c:dLbl>
            <c:dLbl>
              <c:idx val="5"/>
              <c:spPr/>
              <c:txPr>
                <a:bodyPr wrap="square"/>
                <a:lstStyle/>
                <a:p>
                  <a:pPr>
                    <a:defRPr sz="1000" b="0" strike="noStrike" spc="-1">
                      <a:solidFill>
                        <a:srgbClr val="000000"/>
                      </a:solidFill>
                      <a:latin typeface="Calibri"/>
                    </a:defRPr>
                  </a:pPr>
                  <a:endParaRPr lang="de-DE"/>
                </a:p>
              </c:txPr>
              <c:showLegendKey val="0"/>
              <c:showVal val="0"/>
              <c:showCatName val="0"/>
              <c:showSerName val="0"/>
              <c:showPercent val="1"/>
              <c:showBubbleSize val="1"/>
              <c:extLst>
                <c:ext xmlns:c15="http://schemas.microsoft.com/office/drawing/2012/chart" uri="{CE6537A1-D6FC-4f65-9D91-7224C49458BB}"/>
                <c:ext xmlns:c16="http://schemas.microsoft.com/office/drawing/2014/chart" uri="{C3380CC4-5D6E-409C-BE32-E72D297353CC}">
                  <c16:uniqueId val="{0000000B-10CA-40C7-848A-79A028D43966}"/>
                </c:ext>
              </c:extLst>
            </c:dLbl>
            <c:dLbl>
              <c:idx val="6"/>
              <c:spPr/>
              <c:txPr>
                <a:bodyPr wrap="square"/>
                <a:lstStyle/>
                <a:p>
                  <a:pPr>
                    <a:defRPr sz="1000" b="0" strike="noStrike" spc="-1">
                      <a:solidFill>
                        <a:srgbClr val="000000"/>
                      </a:solidFill>
                      <a:latin typeface="Calibri"/>
                    </a:defRPr>
                  </a:pPr>
                  <a:endParaRPr lang="de-DE"/>
                </a:p>
              </c:txPr>
              <c:showLegendKey val="0"/>
              <c:showVal val="0"/>
              <c:showCatName val="0"/>
              <c:showSerName val="0"/>
              <c:showPercent val="1"/>
              <c:showBubbleSize val="1"/>
              <c:extLst>
                <c:ext xmlns:c15="http://schemas.microsoft.com/office/drawing/2012/chart" uri="{CE6537A1-D6FC-4f65-9D91-7224C49458BB}"/>
                <c:ext xmlns:c16="http://schemas.microsoft.com/office/drawing/2014/chart" uri="{C3380CC4-5D6E-409C-BE32-E72D297353CC}">
                  <c16:uniqueId val="{0000000D-10CA-40C7-848A-79A028D43966}"/>
                </c:ext>
              </c:extLst>
            </c:dLbl>
            <c:dLbl>
              <c:idx val="7"/>
              <c:spPr/>
              <c:txPr>
                <a:bodyPr wrap="square"/>
                <a:lstStyle/>
                <a:p>
                  <a:pPr>
                    <a:defRPr sz="1000" b="0" strike="noStrike" spc="-1">
                      <a:solidFill>
                        <a:srgbClr val="000000"/>
                      </a:solidFill>
                      <a:latin typeface="Calibri"/>
                    </a:defRPr>
                  </a:pPr>
                  <a:endParaRPr lang="de-DE"/>
                </a:p>
              </c:txPr>
              <c:showLegendKey val="0"/>
              <c:showVal val="0"/>
              <c:showCatName val="0"/>
              <c:showSerName val="0"/>
              <c:showPercent val="1"/>
              <c:showBubbleSize val="1"/>
              <c:extLst>
                <c:ext xmlns:c15="http://schemas.microsoft.com/office/drawing/2012/chart" uri="{CE6537A1-D6FC-4f65-9D91-7224C49458BB}"/>
                <c:ext xmlns:c16="http://schemas.microsoft.com/office/drawing/2014/chart" uri="{C3380CC4-5D6E-409C-BE32-E72D297353CC}">
                  <c16:uniqueId val="{0000000F-10CA-40C7-848A-79A028D43966}"/>
                </c:ext>
              </c:extLst>
            </c:dLbl>
            <c:spPr>
              <a:noFill/>
              <a:ln>
                <a:noFill/>
              </a:ln>
              <a:effectLst/>
            </c:spPr>
            <c:txPr>
              <a:bodyPr wrap="square"/>
              <a:lstStyle/>
              <a:p>
                <a:pPr>
                  <a:defRPr sz="1000" b="0" strike="noStrike" spc="-1">
                    <a:solidFill>
                      <a:srgbClr val="000000"/>
                    </a:solidFill>
                    <a:latin typeface="Calibri"/>
                  </a:defRPr>
                </a:pPr>
                <a:endParaRPr lang="de-DE"/>
              </a:p>
            </c:txPr>
            <c:showLegendKey val="0"/>
            <c:showVal val="0"/>
            <c:showCatName val="0"/>
            <c:showSerName val="0"/>
            <c:showPercent val="1"/>
            <c:showBubbleSize val="1"/>
            <c:separator>
</c:separator>
            <c:showLeaderLines val="1"/>
            <c:extLst>
              <c:ext xmlns:c15="http://schemas.microsoft.com/office/drawing/2012/chart" uri="{CE6537A1-D6FC-4f65-9D91-7224C49458BB}"/>
            </c:extLst>
          </c:dLbls>
          <c:cat>
            <c:strRef>
              <c:f>'Tableau de bord'!$J$15:$J$22</c:f>
              <c:strCache>
                <c:ptCount val="8"/>
                <c:pt idx="0">
                  <c:v>À envoyer</c:v>
                </c:pt>
                <c:pt idx="1">
                  <c:v>Envoyée</c:v>
                </c:pt>
                <c:pt idx="2">
                  <c:v>Relancée</c:v>
                </c:pt>
                <c:pt idx="3">
                  <c:v>Entretien</c:v>
                </c:pt>
                <c:pt idx="4">
                  <c:v>Offre reçue</c:v>
                </c:pt>
                <c:pt idx="5">
                  <c:v>Acceptée</c:v>
                </c:pt>
                <c:pt idx="6">
                  <c:v>Refusée</c:v>
                </c:pt>
                <c:pt idx="7">
                  <c:v>Sans suite</c:v>
                </c:pt>
              </c:strCache>
            </c:strRef>
          </c:cat>
          <c:val>
            <c:numRef>
              <c:f>'Tableau de bord'!$K$15:$K$22</c:f>
              <c:numCache>
                <c:formatCode>General</c:formatCode>
                <c:ptCount val="8"/>
                <c:pt idx="0">
                  <c:v>1</c:v>
                </c:pt>
                <c:pt idx="1">
                  <c:v>5</c:v>
                </c:pt>
                <c:pt idx="2">
                  <c:v>2</c:v>
                </c:pt>
                <c:pt idx="3">
                  <c:v>3</c:v>
                </c:pt>
                <c:pt idx="4">
                  <c:v>1</c:v>
                </c:pt>
                <c:pt idx="5">
                  <c:v>1</c:v>
                </c:pt>
                <c:pt idx="6">
                  <c:v>3</c:v>
                </c:pt>
                <c:pt idx="7">
                  <c:v>2</c:v>
                </c:pt>
              </c:numCache>
            </c:numRef>
          </c:val>
          <c:extLst>
            <c:ext xmlns:c16="http://schemas.microsoft.com/office/drawing/2014/chart" uri="{C3380CC4-5D6E-409C-BE32-E72D297353CC}">
              <c16:uniqueId val="{00000010-10CA-40C7-848A-79A028D43966}"/>
            </c:ext>
          </c:extLst>
        </c:ser>
        <c:dLbls>
          <c:showLegendKey val="0"/>
          <c:showVal val="0"/>
          <c:showCatName val="0"/>
          <c:showSerName val="0"/>
          <c:showPercent val="0"/>
          <c:showBubbleSize val="0"/>
          <c:showLeaderLines val="1"/>
        </c:dLbls>
        <c:firstSliceAng val="0"/>
        <c:holeSize val="50"/>
      </c:doughnutChart>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de-DE"/>
        </a:p>
      </c:txPr>
    </c:legend>
    <c:plotVisOnly val="1"/>
    <c:dispBlanksAs val="gap"/>
    <c:showDLblsOverMax val="1"/>
  </c:chart>
  <c:spPr>
    <a:solidFill>
      <a:schemeClr val="accent1">
        <a:lumMod val="20000"/>
        <a:lumOff val="80000"/>
      </a:schemeClr>
    </a:solidFill>
    <a:ln w="9360">
      <a:solidFill>
        <a:srgbClr val="D9D9D9"/>
      </a:solidFill>
      <a:round/>
    </a:ln>
  </c:spPr>
  <c:printSettings>
    <c:headerFooter/>
    <c:pageMargins b="0.78740157499999996" l="0.7" r="0.7" t="0.78740157499999996"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4</xdr:col>
      <xdr:colOff>123825</xdr:colOff>
      <xdr:row>24</xdr:row>
      <xdr:rowOff>76200</xdr:rowOff>
    </xdr:from>
    <xdr:to>
      <xdr:col>12</xdr:col>
      <xdr:colOff>581025</xdr:colOff>
      <xdr:row>36</xdr:row>
      <xdr:rowOff>165840</xdr:rowOff>
    </xdr:to>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7C5A"/>
    <pageSetUpPr fitToPage="1"/>
  </sheetPr>
  <dimension ref="B2:M29"/>
  <sheetViews>
    <sheetView showGridLines="0" tabSelected="1" zoomScaleNormal="100" workbookViewId="0">
      <selection activeCell="O44" sqref="O44"/>
    </sheetView>
  </sheetViews>
  <sheetFormatPr baseColWidth="10" defaultColWidth="8.7109375" defaultRowHeight="15" x14ac:dyDescent="0.25"/>
  <cols>
    <col min="1" max="1" width="2.140625" customWidth="1"/>
    <col min="2" max="2" width="19" customWidth="1"/>
    <col min="3" max="3" width="10" customWidth="1"/>
    <col min="4" max="4" width="9" customWidth="1"/>
    <col min="5" max="5" width="2" customWidth="1"/>
    <col min="6" max="6" width="19" customWidth="1"/>
    <col min="7" max="7" width="10" customWidth="1"/>
    <col min="8" max="8" width="9" customWidth="1"/>
    <col min="9" max="9" width="2" customWidth="1"/>
    <col min="10" max="13" width="10" customWidth="1"/>
  </cols>
  <sheetData>
    <row r="2" spans="2:13" ht="7.5" customHeight="1" x14ac:dyDescent="0.25">
      <c r="B2" s="2"/>
      <c r="C2" s="2"/>
      <c r="D2" s="2"/>
      <c r="E2" s="2"/>
      <c r="F2" s="2"/>
      <c r="G2" s="2"/>
      <c r="H2" s="2"/>
      <c r="I2" s="2"/>
      <c r="J2" s="2"/>
      <c r="K2" s="2"/>
      <c r="L2" s="2"/>
      <c r="M2" s="2"/>
    </row>
    <row r="3" spans="2:13" ht="15" customHeight="1" x14ac:dyDescent="0.25">
      <c r="B3" s="3" t="s">
        <v>0</v>
      </c>
      <c r="C3" s="2"/>
      <c r="D3" s="2"/>
      <c r="E3" s="2"/>
      <c r="F3" s="2"/>
      <c r="G3" s="2"/>
      <c r="H3" s="2"/>
      <c r="I3" s="2"/>
      <c r="J3" s="2"/>
      <c r="K3" s="2"/>
      <c r="L3" s="2"/>
      <c r="M3" s="2"/>
    </row>
    <row r="4" spans="2:13" ht="30" customHeight="1" x14ac:dyDescent="0.25">
      <c r="B4" s="4" t="s">
        <v>198</v>
      </c>
      <c r="C4" s="2"/>
      <c r="D4" s="2"/>
      <c r="E4" s="2"/>
      <c r="F4" s="2"/>
      <c r="G4" s="2"/>
      <c r="H4" s="2"/>
      <c r="I4" s="2"/>
      <c r="J4" s="2"/>
      <c r="K4" s="2"/>
      <c r="L4" s="2"/>
      <c r="M4" s="2"/>
    </row>
    <row r="5" spans="2:13" ht="18" customHeight="1" x14ac:dyDescent="0.25">
      <c r="B5" s="5" t="s">
        <v>2</v>
      </c>
      <c r="C5" s="2"/>
      <c r="D5" s="2"/>
      <c r="E5" s="2"/>
      <c r="F5" s="2"/>
      <c r="G5" s="2"/>
      <c r="H5" s="2"/>
      <c r="I5" s="2"/>
      <c r="J5" s="2"/>
      <c r="K5" s="2"/>
      <c r="L5" s="2"/>
      <c r="M5" s="2"/>
    </row>
    <row r="6" spans="2:13" ht="3" customHeight="1" x14ac:dyDescent="0.25">
      <c r="B6" s="6"/>
      <c r="C6" s="6"/>
      <c r="D6" s="6"/>
      <c r="E6" s="6"/>
      <c r="F6" s="6"/>
      <c r="G6" s="6"/>
      <c r="H6" s="6"/>
      <c r="I6" s="6"/>
      <c r="J6" s="6"/>
      <c r="K6" s="6"/>
      <c r="L6" s="6"/>
      <c r="M6" s="6"/>
    </row>
    <row r="8" spans="2:13" ht="15.75" customHeight="1" x14ac:dyDescent="0.25">
      <c r="B8" s="52" t="s">
        <v>3</v>
      </c>
      <c r="C8" s="52"/>
      <c r="E8" s="52" t="s">
        <v>4</v>
      </c>
      <c r="F8" s="52"/>
      <c r="H8" s="52" t="s">
        <v>5</v>
      </c>
      <c r="I8" s="52"/>
      <c r="K8" s="52" t="s">
        <v>6</v>
      </c>
      <c r="L8" s="52"/>
    </row>
    <row r="9" spans="2:13" ht="30" customHeight="1" x14ac:dyDescent="0.25">
      <c r="B9" s="53">
        <f>COUNTA('Suivi des candidatures'!$D$9:$D$108)</f>
        <v>18</v>
      </c>
      <c r="C9" s="53"/>
      <c r="E9" s="54">
        <f>IFERROR((COUNTIF('Suivi des candidatures'!$J$9:$J$108,"Entretien")+COUNTIF('Suivi des candidatures'!$J$9:$J$108,"Offre reçue")+COUNTIF('Suivi des candidatures'!$J$9:$J$108,"Acceptée")+COUNTIF('Suivi des candidatures'!$J$9:$J$108,"Refusée"))/(COUNTIF('Suivi des candidatures'!$J$9:$J$108,"Envoyée")+COUNTIF('Suivi des candidatures'!$J$9:$J$108,"Relancée")+COUNTIF('Suivi des candidatures'!$J$9:$J$108,"Entretien")+COUNTIF('Suivi des candidatures'!$J$9:$J$108,"Offre reçue")+COUNTIF('Suivi des candidatures'!$J$9:$J$108,"Acceptée")+COUNTIF('Suivi des candidatures'!$J$9:$J$108,"Refusée")+COUNTIF('Suivi des candidatures'!$J$9:$J$108,"Sans suite")),0)</f>
        <v>0.47058823529411764</v>
      </c>
      <c r="F9" s="54"/>
      <c r="H9" s="55">
        <f>(COUNTIF('Suivi des candidatures'!$J$9:$J$108,"Entretien")+COUNTIF('Suivi des candidatures'!$J$9:$J$108,"Offre reçue")+COUNTIF('Suivi des candidatures'!$J$9:$J$108,"Acceptée"))</f>
        <v>5</v>
      </c>
      <c r="I9" s="55"/>
      <c r="K9" s="55">
        <f>(COUNTIF('Suivi des candidatures'!$J$9:$J$108,"Offre reçue")+COUNTIF('Suivi des candidatures'!$J$9:$J$108,"Acceptée"))</f>
        <v>2</v>
      </c>
      <c r="L9" s="55"/>
    </row>
    <row r="10" spans="2:13" ht="15" customHeight="1" x14ac:dyDescent="0.25">
      <c r="B10" s="50" t="s">
        <v>7</v>
      </c>
      <c r="C10" s="50"/>
      <c r="E10" s="50" t="s">
        <v>8</v>
      </c>
      <c r="F10" s="50"/>
      <c r="H10" s="50" t="s">
        <v>9</v>
      </c>
      <c r="I10" s="50"/>
      <c r="K10" s="50" t="s">
        <v>10</v>
      </c>
      <c r="L10" s="50"/>
    </row>
    <row r="13" spans="2:13" x14ac:dyDescent="0.25">
      <c r="B13" s="7" t="s">
        <v>11</v>
      </c>
      <c r="F13" s="7" t="s">
        <v>12</v>
      </c>
      <c r="J13" s="7" t="s">
        <v>13</v>
      </c>
    </row>
    <row r="14" spans="2:13" x14ac:dyDescent="0.25">
      <c r="B14" s="8" t="s">
        <v>14</v>
      </c>
      <c r="C14" s="9" t="s">
        <v>15</v>
      </c>
      <c r="D14" s="9" t="s">
        <v>16</v>
      </c>
      <c r="F14" s="8" t="s">
        <v>17</v>
      </c>
      <c r="G14" s="9" t="s">
        <v>18</v>
      </c>
      <c r="J14" s="8" t="s">
        <v>19</v>
      </c>
      <c r="K14" s="9" t="s">
        <v>18</v>
      </c>
    </row>
    <row r="15" spans="2:13" x14ac:dyDescent="0.25">
      <c r="B15" s="10" t="s">
        <v>20</v>
      </c>
      <c r="C15" s="11">
        <f>(COUNTIF('Suivi des candidatures'!$J$9:$J$108,"Envoyée")+COUNTIF('Suivi des candidatures'!$J$9:$J$108,"Relancée")+COUNTIF('Suivi des candidatures'!$J$9:$J$108,"Entretien")+COUNTIF('Suivi des candidatures'!$J$9:$J$108,"Offre reçue")+COUNTIF('Suivi des candidatures'!$J$9:$J$108,"Acceptée")+COUNTIF('Suivi des candidatures'!$J$9:$J$108,"Refusée")+COUNTIF('Suivi des candidatures'!$J$9:$J$108,"Sans suite"))</f>
        <v>17</v>
      </c>
      <c r="D15" s="12">
        <f>IFERROR((COUNTIF('Suivi des candidatures'!$J$9:$J$108,"Envoyée")+COUNTIF('Suivi des candidatures'!$J$9:$J$108,"Relancée")+COUNTIF('Suivi des candidatures'!$J$9:$J$108,"Entretien")+COUNTIF('Suivi des candidatures'!$J$9:$J$108,"Offre reçue")+COUNTIF('Suivi des candidatures'!$J$9:$J$108,"Acceptée")+COUNTIF('Suivi des candidatures'!$J$9:$J$108,"Refusée")+COUNTIF('Suivi des candidatures'!$J$9:$J$108,"Sans suite"))/(COUNTIF('Suivi des candidatures'!$J$9:$J$108,"Envoyée")+COUNTIF('Suivi des candidatures'!$J$9:$J$108,"Relancée")+COUNTIF('Suivi des candidatures'!$J$9:$J$108,"Entretien")+COUNTIF('Suivi des candidatures'!$J$9:$J$108,"Offre reçue")+COUNTIF('Suivi des candidatures'!$J$9:$J$108,"Acceptée")+COUNTIF('Suivi des candidatures'!$J$9:$J$108,"Refusée")+COUNTIF('Suivi des candidatures'!$J$9:$J$108,"Sans suite")),0)</f>
        <v>1</v>
      </c>
      <c r="F15" s="13" t="s">
        <v>21</v>
      </c>
      <c r="G15" s="14">
        <f>COUNTIF('Suivi des candidatures'!$G$9:$G$108,$F15)</f>
        <v>4</v>
      </c>
      <c r="J15" s="13" t="s">
        <v>22</v>
      </c>
      <c r="K15" s="15">
        <f>COUNTIF('Suivi des candidatures'!$J$9:$J$108,$J15)</f>
        <v>1</v>
      </c>
    </row>
    <row r="16" spans="2:13" x14ac:dyDescent="0.25">
      <c r="B16" s="16" t="s">
        <v>23</v>
      </c>
      <c r="C16" s="11">
        <f>(COUNTIF('Suivi des candidatures'!$J$9:$J$108,"Entretien")+COUNTIF('Suivi des candidatures'!$J$9:$J$108,"Offre reçue")+COUNTIF('Suivi des candidatures'!$J$9:$J$108,"Acceptée")+COUNTIF('Suivi des candidatures'!$J$9:$J$108,"Refusée"))</f>
        <v>8</v>
      </c>
      <c r="D16" s="17">
        <f>IFERROR((COUNTIF('Suivi des candidatures'!$J$9:$J$108,"Entretien")+COUNTIF('Suivi des candidatures'!$J$9:$J$108,"Offre reçue")+COUNTIF('Suivi des candidatures'!$J$9:$J$108,"Acceptée")+COUNTIF('Suivi des candidatures'!$J$9:$J$108,"Refusée"))/(COUNTIF('Suivi des candidatures'!$J$9:$J$108,"Envoyée")+COUNTIF('Suivi des candidatures'!$J$9:$J$108,"Relancée")+COUNTIF('Suivi des candidatures'!$J$9:$J$108,"Entretien")+COUNTIF('Suivi des candidatures'!$J$9:$J$108,"Offre reçue")+COUNTIF('Suivi des candidatures'!$J$9:$J$108,"Acceptée")+COUNTIF('Suivi des candidatures'!$J$9:$J$108,"Refusée")+COUNTIF('Suivi des candidatures'!$J$9:$J$108,"Sans suite")),0)</f>
        <v>0.47058823529411764</v>
      </c>
      <c r="F16" s="18" t="s">
        <v>24</v>
      </c>
      <c r="G16" s="14">
        <f>COUNTIF('Suivi des candidatures'!$G$9:$G$108,$F16)</f>
        <v>3</v>
      </c>
      <c r="J16" s="18" t="s">
        <v>25</v>
      </c>
      <c r="K16" s="19">
        <f>COUNTIF('Suivi des candidatures'!$J$9:$J$108,$J16)</f>
        <v>5</v>
      </c>
    </row>
    <row r="17" spans="2:11" x14ac:dyDescent="0.25">
      <c r="B17" s="10" t="s">
        <v>26</v>
      </c>
      <c r="C17" s="11">
        <f>(COUNTIF('Suivi des candidatures'!$J$9:$J$108,"Entretien")+COUNTIF('Suivi des candidatures'!$J$9:$J$108,"Offre reçue")+COUNTIF('Suivi des candidatures'!$J$9:$J$108,"Acceptée"))</f>
        <v>5</v>
      </c>
      <c r="D17" s="12">
        <f>IFERROR((COUNTIF('Suivi des candidatures'!$J$9:$J$108,"Entretien")+COUNTIF('Suivi des candidatures'!$J$9:$J$108,"Offre reçue")+COUNTIF('Suivi des candidatures'!$J$9:$J$108,"Acceptée"))/(COUNTIF('Suivi des candidatures'!$J$9:$J$108,"Envoyée")+COUNTIF('Suivi des candidatures'!$J$9:$J$108,"Relancée")+COUNTIF('Suivi des candidatures'!$J$9:$J$108,"Entretien")+COUNTIF('Suivi des candidatures'!$J$9:$J$108,"Offre reçue")+COUNTIF('Suivi des candidatures'!$J$9:$J$108,"Acceptée")+COUNTIF('Suivi des candidatures'!$J$9:$J$108,"Refusée")+COUNTIF('Suivi des candidatures'!$J$9:$J$108,"Sans suite")),0)</f>
        <v>0.29411764705882354</v>
      </c>
      <c r="F17" s="13" t="s">
        <v>27</v>
      </c>
      <c r="G17" s="14">
        <f>COUNTIF('Suivi des candidatures'!$G$9:$G$108,$F17)</f>
        <v>2</v>
      </c>
      <c r="J17" s="13" t="s">
        <v>28</v>
      </c>
      <c r="K17" s="15">
        <f>COUNTIF('Suivi des candidatures'!$J$9:$J$108,$J17)</f>
        <v>2</v>
      </c>
    </row>
    <row r="18" spans="2:11" x14ac:dyDescent="0.25">
      <c r="B18" s="16" t="s">
        <v>29</v>
      </c>
      <c r="C18" s="11">
        <f>(COUNTIF('Suivi des candidatures'!$J$9:$J$108,"Offre reçue")+COUNTIF('Suivi des candidatures'!$J$9:$J$108,"Acceptée"))</f>
        <v>2</v>
      </c>
      <c r="D18" s="17">
        <f>IFERROR((COUNTIF('Suivi des candidatures'!$J$9:$J$108,"Offre reçue")+COUNTIF('Suivi des candidatures'!$J$9:$J$108,"Acceptée"))/(COUNTIF('Suivi des candidatures'!$J$9:$J$108,"Envoyée")+COUNTIF('Suivi des candidatures'!$J$9:$J$108,"Relancée")+COUNTIF('Suivi des candidatures'!$J$9:$J$108,"Entretien")+COUNTIF('Suivi des candidatures'!$J$9:$J$108,"Offre reçue")+COUNTIF('Suivi des candidatures'!$J$9:$J$108,"Acceptée")+COUNTIF('Suivi des candidatures'!$J$9:$J$108,"Refusée")+COUNTIF('Suivi des candidatures'!$J$9:$J$108,"Sans suite")),0)</f>
        <v>0.11764705882352941</v>
      </c>
      <c r="F18" s="18" t="s">
        <v>30</v>
      </c>
      <c r="G18" s="14">
        <f>COUNTIF('Suivi des candidatures'!$G$9:$G$108,$F18)</f>
        <v>2</v>
      </c>
      <c r="J18" s="18" t="s">
        <v>31</v>
      </c>
      <c r="K18" s="19">
        <f>COUNTIF('Suivi des candidatures'!$J$9:$J$108,$J18)</f>
        <v>3</v>
      </c>
    </row>
    <row r="19" spans="2:11" x14ac:dyDescent="0.25">
      <c r="B19" s="10" t="s">
        <v>32</v>
      </c>
      <c r="C19" s="11">
        <f>COUNTIF('Suivi des candidatures'!$J$9:$J$108,"Acceptée")</f>
        <v>1</v>
      </c>
      <c r="D19" s="12">
        <f>IFERROR(COUNTIF('Suivi des candidatures'!$J$9:$J$108,"Acceptée")/(COUNTIF('Suivi des candidatures'!$J$9:$J$108,"Envoyée")+COUNTIF('Suivi des candidatures'!$J$9:$J$108,"Relancée")+COUNTIF('Suivi des candidatures'!$J$9:$J$108,"Entretien")+COUNTIF('Suivi des candidatures'!$J$9:$J$108,"Offre reçue")+COUNTIF('Suivi des candidatures'!$J$9:$J$108,"Acceptée")+COUNTIF('Suivi des candidatures'!$J$9:$J$108,"Refusée")+COUNTIF('Suivi des candidatures'!$J$9:$J$108,"Sans suite")),0)</f>
        <v>5.8823529411764705E-2</v>
      </c>
      <c r="F19" s="13" t="s">
        <v>33</v>
      </c>
      <c r="G19" s="14">
        <f>COUNTIF('Suivi des candidatures'!$G$9:$G$108,$F19)</f>
        <v>1</v>
      </c>
      <c r="J19" s="13" t="s">
        <v>34</v>
      </c>
      <c r="K19" s="15">
        <f>COUNTIF('Suivi des candidatures'!$J$9:$J$108,$J19)</f>
        <v>1</v>
      </c>
    </row>
    <row r="20" spans="2:11" x14ac:dyDescent="0.25">
      <c r="F20" s="18" t="s">
        <v>35</v>
      </c>
      <c r="G20" s="14">
        <f>COUNTIF('Suivi des candidatures'!$G$9:$G$108,$F20)</f>
        <v>2</v>
      </c>
      <c r="J20" s="18" t="s">
        <v>32</v>
      </c>
      <c r="K20" s="19">
        <f>COUNTIF('Suivi des candidatures'!$J$9:$J$108,$J20)</f>
        <v>1</v>
      </c>
    </row>
    <row r="21" spans="2:11" x14ac:dyDescent="0.25">
      <c r="F21" s="13" t="s">
        <v>36</v>
      </c>
      <c r="G21" s="14">
        <f>COUNTIF('Suivi des candidatures'!$G$9:$G$108,$F21)</f>
        <v>1</v>
      </c>
      <c r="J21" s="13" t="s">
        <v>37</v>
      </c>
      <c r="K21" s="15">
        <f>COUNTIF('Suivi des candidatures'!$J$9:$J$108,$J21)</f>
        <v>3</v>
      </c>
    </row>
    <row r="22" spans="2:11" x14ac:dyDescent="0.25">
      <c r="B22" s="7" t="s">
        <v>38</v>
      </c>
      <c r="F22" s="18" t="s">
        <v>39</v>
      </c>
      <c r="G22" s="14">
        <f>COUNTIF('Suivi des candidatures'!$G$9:$G$108,$F22)</f>
        <v>2</v>
      </c>
      <c r="J22" s="18" t="s">
        <v>40</v>
      </c>
      <c r="K22" s="19">
        <f>COUNTIF('Suivi des candidatures'!$J$9:$J$108,$J22)</f>
        <v>2</v>
      </c>
    </row>
    <row r="23" spans="2:11" x14ac:dyDescent="0.25">
      <c r="B23" s="8" t="s">
        <v>41</v>
      </c>
      <c r="C23" s="9" t="s">
        <v>18</v>
      </c>
      <c r="F23" s="13" t="s">
        <v>42</v>
      </c>
      <c r="G23" s="14">
        <f>COUNTIF('Suivi des candidatures'!$G$9:$G$108,$F23)</f>
        <v>1</v>
      </c>
    </row>
    <row r="24" spans="2:11" ht="15" customHeight="1" x14ac:dyDescent="0.25">
      <c r="B24" s="13" t="s">
        <v>43</v>
      </c>
      <c r="C24" s="14">
        <f>COUNTIFS('Suivi des candidatures'!$C$9:$C$108,"&gt;="&amp;DATE(2027,1,1),'Suivi des candidatures'!$C$9:$C$108,"&lt;"&amp;DATE(2027,1+1,1))</f>
        <v>4</v>
      </c>
      <c r="D24" s="51" t="s">
        <v>44</v>
      </c>
      <c r="F24" s="18" t="s">
        <v>45</v>
      </c>
      <c r="G24" s="14">
        <f>COUNTIF('Suivi des candidatures'!$G$9:$G$108,$F24)</f>
        <v>0</v>
      </c>
    </row>
    <row r="25" spans="2:11" x14ac:dyDescent="0.25">
      <c r="B25" s="18" t="s">
        <v>46</v>
      </c>
      <c r="C25" s="14">
        <f>COUNTIFS('Suivi des candidatures'!$C$9:$C$108,"&gt;="&amp;DATE(2027,2,1),'Suivi des candidatures'!$C$9:$C$108,"&lt;"&amp;DATE(2027,2+1,1))</f>
        <v>9</v>
      </c>
      <c r="D25" s="51"/>
    </row>
    <row r="26" spans="2:11" x14ac:dyDescent="0.25">
      <c r="B26" s="13" t="s">
        <v>47</v>
      </c>
      <c r="C26" s="14">
        <f>COUNTIFS('Suivi des candidatures'!$C$9:$C$108,"&gt;="&amp;DATE(2027,3,1),'Suivi des candidatures'!$C$9:$C$108,"&lt;"&amp;DATE(2027,3+1,1))</f>
        <v>4</v>
      </c>
      <c r="D26" s="51"/>
    </row>
    <row r="27" spans="2:11" x14ac:dyDescent="0.25">
      <c r="B27" s="18" t="s">
        <v>48</v>
      </c>
      <c r="C27" s="14">
        <f>COUNTIFS('Suivi des candidatures'!$C$9:$C$108,"&gt;="&amp;DATE(2027,4,1),'Suivi des candidatures'!$C$9:$C$108,"&lt;"&amp;DATE(2027,4+1,1))</f>
        <v>0</v>
      </c>
      <c r="D27" s="51"/>
    </row>
    <row r="28" spans="2:11" x14ac:dyDescent="0.25">
      <c r="B28" s="13" t="s">
        <v>49</v>
      </c>
      <c r="C28" s="14">
        <f>COUNTIFS('Suivi des candidatures'!$C$9:$C$108,"&gt;="&amp;DATE(2027,5,1),'Suivi des candidatures'!$C$9:$C$108,"&lt;"&amp;DATE(2027,5+1,1))</f>
        <v>0</v>
      </c>
      <c r="D28" s="51"/>
    </row>
    <row r="29" spans="2:11" x14ac:dyDescent="0.25">
      <c r="B29" s="18" t="s">
        <v>50</v>
      </c>
      <c r="C29" s="14">
        <f>COUNTIFS('Suivi des candidatures'!$C$9:$C$108,"&gt;="&amp;DATE(2027,6,1),'Suivi des candidatures'!$C$9:$C$108,"&lt;"&amp;DATE(2027,6+1,1))</f>
        <v>0</v>
      </c>
      <c r="D29" s="51"/>
    </row>
  </sheetData>
  <mergeCells count="13">
    <mergeCell ref="B8:C8"/>
    <mergeCell ref="E8:F8"/>
    <mergeCell ref="H8:I8"/>
    <mergeCell ref="K8:L8"/>
    <mergeCell ref="B9:C9"/>
    <mergeCell ref="E9:F9"/>
    <mergeCell ref="H9:I9"/>
    <mergeCell ref="K9:L9"/>
    <mergeCell ref="B10:C10"/>
    <mergeCell ref="E10:F10"/>
    <mergeCell ref="H10:I10"/>
    <mergeCell ref="K10:L10"/>
    <mergeCell ref="D24:D29"/>
  </mergeCells>
  <conditionalFormatting sqref="C15:C19">
    <cfRule type="dataBar" priority="2">
      <dataBar>
        <cfvo type="num" val="0"/>
        <cfvo type="max"/>
        <color rgb="FF12A074"/>
      </dataBar>
      <extLst>
        <ext xmlns:x14="http://schemas.microsoft.com/office/spreadsheetml/2009/9/main" uri="{B025F937-C7B1-47D3-B67F-A62EFF666E3E}">
          <x14:id>{6816E2C2-A36C-4341-80C3-40829283B858}</x14:id>
        </ext>
      </extLst>
    </cfRule>
  </conditionalFormatting>
  <conditionalFormatting sqref="C24:C29">
    <cfRule type="dataBar" priority="4">
      <dataBar>
        <cfvo type="num" val="0"/>
        <cfvo type="max"/>
        <color rgb="FF0E7C5A"/>
      </dataBar>
      <extLst>
        <ext xmlns:x14="http://schemas.microsoft.com/office/spreadsheetml/2009/9/main" uri="{B025F937-C7B1-47D3-B67F-A62EFF666E3E}">
          <x14:id>{6800C170-3A2E-4984-8E2B-B9D824B63CD9}</x14:id>
        </ext>
      </extLst>
    </cfRule>
  </conditionalFormatting>
  <conditionalFormatting sqref="G15:G24">
    <cfRule type="dataBar" priority="3">
      <dataBar>
        <cfvo type="num" val="0"/>
        <cfvo type="max"/>
        <color rgb="FF0E7C5A"/>
      </dataBar>
      <extLst>
        <ext xmlns:x14="http://schemas.microsoft.com/office/spreadsheetml/2009/9/main" uri="{B025F937-C7B1-47D3-B67F-A62EFF666E3E}">
          <x14:id>{669DA390-6874-41A3-BF3A-90738FA0E0D3}</x14:id>
        </ext>
      </extLst>
    </cfRule>
  </conditionalFormatting>
  <pageMargins left="0.75" right="0.75" top="1" bottom="1" header="0.511811023622047" footer="0.511811023622047"/>
  <pageSetup fitToHeight="0" orientation="landscape" horizontalDpi="300" verticalDpi="300"/>
  <drawing r:id="rId1"/>
  <extLst>
    <ext xmlns:x14="http://schemas.microsoft.com/office/spreadsheetml/2009/9/main" uri="{78C0D931-6437-407d-A8EE-F0AAD7539E65}">
      <x14:conditionalFormattings>
        <x14:conditionalFormatting xmlns:xm="http://schemas.microsoft.com/office/excel/2006/main">
          <x14:cfRule type="dataBar" id="{6816E2C2-A36C-4341-80C3-40829283B858}">
            <x14:dataBar axisPosition="none">
              <x14:cfvo type="num">
                <xm:f>0</xm:f>
              </x14:cfvo>
              <x14:cfvo type="max"/>
              <x14:negativeFillColor rgb="FF12A074"/>
            </x14:dataBar>
          </x14:cfRule>
          <xm:sqref>C15:C19</xm:sqref>
        </x14:conditionalFormatting>
        <x14:conditionalFormatting xmlns:xm="http://schemas.microsoft.com/office/excel/2006/main">
          <x14:cfRule type="dataBar" id="{6800C170-3A2E-4984-8E2B-B9D824B63CD9}">
            <x14:dataBar axisPosition="none">
              <x14:cfvo type="num">
                <xm:f>0</xm:f>
              </x14:cfvo>
              <x14:cfvo type="max"/>
              <x14:negativeFillColor rgb="FF0E7C5A"/>
            </x14:dataBar>
          </x14:cfRule>
          <xm:sqref>C24:C29</xm:sqref>
        </x14:conditionalFormatting>
        <x14:conditionalFormatting xmlns:xm="http://schemas.microsoft.com/office/excel/2006/main">
          <x14:cfRule type="dataBar" id="{669DA390-6874-41A3-BF3A-90738FA0E0D3}">
            <x14:dataBar axisPosition="none">
              <x14:cfvo type="num">
                <xm:f>0</xm:f>
              </x14:cfvo>
              <x14:cfvo type="max"/>
              <x14:negativeFillColor rgb="FF0E7C5A"/>
            </x14:dataBar>
          </x14:cfRule>
          <xm:sqref>G15:G24</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32B31"/>
    <pageSetUpPr fitToPage="1"/>
  </sheetPr>
  <dimension ref="B2:Q108"/>
  <sheetViews>
    <sheetView showGridLines="0" zoomScaleNormal="100" workbookViewId="0">
      <pane xSplit="3" ySplit="8" topLeftCell="D9" activePane="bottomRight" state="frozen"/>
      <selection pane="topRight" activeCell="D1" sqref="D1"/>
      <selection pane="bottomLeft" activeCell="A9" sqref="A9"/>
      <selection pane="bottomRight"/>
    </sheetView>
  </sheetViews>
  <sheetFormatPr baseColWidth="10" defaultColWidth="8.7109375" defaultRowHeight="15" x14ac:dyDescent="0.25"/>
  <cols>
    <col min="1" max="1" width="2.140625" customWidth="1"/>
    <col min="2" max="2" width="12" customWidth="1"/>
    <col min="3" max="3" width="13" customWidth="1"/>
    <col min="4" max="4" width="20" customWidth="1"/>
    <col min="5" max="5" width="22" customWidth="1"/>
    <col min="6" max="6" width="13" customWidth="1"/>
    <col min="7" max="7" width="18" customWidth="1"/>
    <col min="8" max="8" width="11" customWidth="1"/>
    <col min="9" max="9" width="15" customWidth="1"/>
    <col min="10" max="11" width="13" customWidth="1"/>
    <col min="12" max="12" width="8.42578125" customWidth="1"/>
    <col min="13" max="13" width="13" customWidth="1"/>
    <col min="14" max="14" width="16" customWidth="1"/>
    <col min="15" max="16" width="22" customWidth="1"/>
    <col min="17" max="17" width="26" customWidth="1"/>
  </cols>
  <sheetData>
    <row r="2" spans="2:17" ht="7.5" customHeight="1" x14ac:dyDescent="0.25">
      <c r="B2" s="2"/>
      <c r="C2" s="2"/>
      <c r="D2" s="2"/>
      <c r="E2" s="2"/>
      <c r="F2" s="2"/>
      <c r="G2" s="2"/>
      <c r="H2" s="2"/>
      <c r="I2" s="2"/>
      <c r="J2" s="2"/>
      <c r="K2" s="2"/>
      <c r="L2" s="2"/>
      <c r="M2" s="2"/>
      <c r="N2" s="2"/>
      <c r="O2" s="2"/>
      <c r="P2" s="2"/>
      <c r="Q2" s="2"/>
    </row>
    <row r="3" spans="2:17" ht="15" customHeight="1" x14ac:dyDescent="0.25">
      <c r="B3" s="3" t="s">
        <v>51</v>
      </c>
      <c r="C3" s="2"/>
      <c r="D3" s="2"/>
      <c r="E3" s="2"/>
      <c r="F3" s="2"/>
      <c r="G3" s="2"/>
      <c r="H3" s="2"/>
      <c r="I3" s="2"/>
      <c r="J3" s="2"/>
      <c r="K3" s="2"/>
      <c r="L3" s="2"/>
      <c r="M3" s="56" t="s">
        <v>3</v>
      </c>
      <c r="N3" s="56"/>
      <c r="O3" s="2"/>
      <c r="P3" s="56" t="s">
        <v>52</v>
      </c>
      <c r="Q3" s="56"/>
    </row>
    <row r="4" spans="2:17" ht="30" customHeight="1" x14ac:dyDescent="0.25">
      <c r="B4" s="4" t="s">
        <v>53</v>
      </c>
      <c r="C4" s="2"/>
      <c r="D4" s="2"/>
      <c r="E4" s="2"/>
      <c r="F4" s="2"/>
      <c r="G4" s="2"/>
      <c r="H4" s="2"/>
      <c r="I4" s="2"/>
      <c r="J4" s="2"/>
      <c r="K4" s="2"/>
      <c r="L4" s="2"/>
      <c r="M4" s="57">
        <f>COUNTA($D$9:$D$108)</f>
        <v>18</v>
      </c>
      <c r="N4" s="57"/>
      <c r="O4" s="2"/>
      <c r="P4" s="57">
        <f>COUNTIF($M$9:$M$108,"À relancer")</f>
        <v>6</v>
      </c>
      <c r="Q4" s="57"/>
    </row>
    <row r="5" spans="2:17" ht="18" customHeight="1" x14ac:dyDescent="0.25">
      <c r="B5" s="5" t="s">
        <v>54</v>
      </c>
      <c r="C5" s="2"/>
      <c r="D5" s="2"/>
      <c r="E5" s="2"/>
      <c r="F5" s="2"/>
      <c r="G5" s="2"/>
      <c r="H5" s="2"/>
      <c r="I5" s="2"/>
      <c r="J5" s="2"/>
      <c r="K5" s="2"/>
      <c r="L5" s="2"/>
      <c r="M5" s="57"/>
      <c r="N5" s="57"/>
      <c r="O5" s="2"/>
      <c r="P5" s="57"/>
      <c r="Q5" s="57"/>
    </row>
    <row r="6" spans="2:17" ht="3" customHeight="1" x14ac:dyDescent="0.25">
      <c r="B6" s="6"/>
      <c r="C6" s="6"/>
      <c r="D6" s="6"/>
      <c r="E6" s="6"/>
      <c r="F6" s="6"/>
      <c r="G6" s="6"/>
      <c r="H6" s="6"/>
      <c r="I6" s="6"/>
      <c r="J6" s="6"/>
      <c r="K6" s="6"/>
      <c r="L6" s="6"/>
      <c r="M6" s="6"/>
      <c r="N6" s="6"/>
      <c r="O6" s="6"/>
      <c r="P6" s="6"/>
      <c r="Q6" s="6"/>
    </row>
    <row r="7" spans="2:17" ht="18" customHeight="1" x14ac:dyDescent="0.25">
      <c r="B7" s="20" t="s">
        <v>55</v>
      </c>
      <c r="C7" s="21">
        <f>Paramètres!$B$9</f>
        <v>46461</v>
      </c>
      <c r="D7" s="22"/>
      <c r="E7" s="23" t="s">
        <v>56</v>
      </c>
      <c r="F7" s="24">
        <f>Paramètres!$D$9</f>
        <v>7</v>
      </c>
      <c r="G7" s="25" t="s">
        <v>57</v>
      </c>
      <c r="H7" s="22"/>
      <c r="I7" s="22"/>
      <c r="J7" s="22"/>
      <c r="K7" s="22"/>
      <c r="L7" s="22"/>
      <c r="M7" s="22"/>
      <c r="N7" s="22"/>
      <c r="O7" s="22"/>
      <c r="P7" s="22"/>
      <c r="Q7" s="22"/>
    </row>
    <row r="8" spans="2:17" ht="30" customHeight="1" x14ac:dyDescent="0.25">
      <c r="B8" s="26" t="s">
        <v>58</v>
      </c>
      <c r="C8" s="26" t="s">
        <v>59</v>
      </c>
      <c r="D8" s="26" t="s">
        <v>60</v>
      </c>
      <c r="E8" s="26" t="s">
        <v>61</v>
      </c>
      <c r="F8" s="26" t="s">
        <v>62</v>
      </c>
      <c r="G8" s="26" t="s">
        <v>17</v>
      </c>
      <c r="H8" s="26" t="s">
        <v>63</v>
      </c>
      <c r="I8" s="26" t="s">
        <v>64</v>
      </c>
      <c r="J8" s="26" t="s">
        <v>19</v>
      </c>
      <c r="K8" s="26" t="s">
        <v>31</v>
      </c>
      <c r="L8" s="26" t="s">
        <v>65</v>
      </c>
      <c r="M8" s="26" t="s">
        <v>66</v>
      </c>
      <c r="N8" s="26" t="s">
        <v>67</v>
      </c>
      <c r="O8" s="26" t="s">
        <v>68</v>
      </c>
      <c r="P8" s="26" t="s">
        <v>69</v>
      </c>
      <c r="Q8" s="26" t="s">
        <v>70</v>
      </c>
    </row>
    <row r="9" spans="2:17" x14ac:dyDescent="0.25">
      <c r="B9" s="27" t="str">
        <f t="shared" ref="B9:B40" si="0">IF($D9="","","CAND-2027-"&amp;TEXT(ROW()-8,"000"))</f>
        <v>CAND-2027-001</v>
      </c>
      <c r="C9" s="28">
        <v>46395</v>
      </c>
      <c r="D9" s="29" t="s">
        <v>71</v>
      </c>
      <c r="E9" s="10" t="s">
        <v>72</v>
      </c>
      <c r="F9" s="10" t="s">
        <v>73</v>
      </c>
      <c r="G9" s="30" t="s">
        <v>21</v>
      </c>
      <c r="H9" s="30" t="s">
        <v>74</v>
      </c>
      <c r="I9" s="31">
        <v>46000</v>
      </c>
      <c r="J9" s="32" t="s">
        <v>37</v>
      </c>
      <c r="K9" s="28"/>
      <c r="L9" s="33">
        <f>IF(OR($D9="",$C9=""),"",Paramètres!$B$9-$C9)</f>
        <v>66</v>
      </c>
      <c r="M9" s="32" t="str">
        <f>IF($D9="","",IF(AND(OR($J9="Envoyée",$J9="Relancée"),$L9&lt;&gt;"",$L9&gt;=Paramètres!$D$9),"À relancer","—"))</f>
        <v>—</v>
      </c>
      <c r="N9" s="10" t="s">
        <v>75</v>
      </c>
      <c r="O9" s="10" t="s">
        <v>76</v>
      </c>
      <c r="P9" s="34"/>
      <c r="Q9" s="10" t="s">
        <v>77</v>
      </c>
    </row>
    <row r="10" spans="2:17" x14ac:dyDescent="0.25">
      <c r="B10" s="27" t="str">
        <f t="shared" si="0"/>
        <v>CAND-2027-002</v>
      </c>
      <c r="C10" s="28">
        <v>46401</v>
      </c>
      <c r="D10" s="29" t="s">
        <v>78</v>
      </c>
      <c r="E10" s="10" t="s">
        <v>79</v>
      </c>
      <c r="F10" s="10" t="s">
        <v>80</v>
      </c>
      <c r="G10" s="30" t="s">
        <v>27</v>
      </c>
      <c r="H10" s="30" t="s">
        <v>74</v>
      </c>
      <c r="I10" s="31">
        <v>48000</v>
      </c>
      <c r="J10" s="32" t="s">
        <v>31</v>
      </c>
      <c r="K10" s="28">
        <v>46465</v>
      </c>
      <c r="L10" s="33">
        <f>IF(OR($D10="",$C10=""),"",Paramètres!$B$9-$C10)</f>
        <v>60</v>
      </c>
      <c r="M10" s="32" t="str">
        <f>IF($D10="","",IF(AND(OR($J10="Envoyée",$J10="Relancée"),$L10&lt;&gt;"",$L10&gt;=Paramètres!$D$9),"À relancer","—"))</f>
        <v>—</v>
      </c>
      <c r="N10" s="10" t="s">
        <v>81</v>
      </c>
      <c r="O10" s="10" t="s">
        <v>82</v>
      </c>
      <c r="P10" s="34" t="s">
        <v>83</v>
      </c>
      <c r="Q10" s="10" t="s">
        <v>84</v>
      </c>
    </row>
    <row r="11" spans="2:17" x14ac:dyDescent="0.25">
      <c r="B11" s="27" t="str">
        <f t="shared" si="0"/>
        <v>CAND-2027-003</v>
      </c>
      <c r="C11" s="28">
        <v>46406</v>
      </c>
      <c r="D11" s="29" t="s">
        <v>85</v>
      </c>
      <c r="E11" s="10" t="s">
        <v>86</v>
      </c>
      <c r="F11" s="10" t="s">
        <v>73</v>
      </c>
      <c r="G11" s="30" t="s">
        <v>30</v>
      </c>
      <c r="H11" s="30" t="s">
        <v>74</v>
      </c>
      <c r="I11" s="31">
        <v>40000</v>
      </c>
      <c r="J11" s="32" t="s">
        <v>40</v>
      </c>
      <c r="K11" s="28"/>
      <c r="L11" s="33">
        <f>IF(OR($D11="",$C11=""),"",Paramètres!$B$9-$C11)</f>
        <v>55</v>
      </c>
      <c r="M11" s="32" t="str">
        <f>IF($D11="","",IF(AND(OR($J11="Envoyée",$J11="Relancée"),$L11&lt;&gt;"",$L11&gt;=Paramètres!$D$9),"À relancer","—"))</f>
        <v>—</v>
      </c>
      <c r="N11" s="10"/>
      <c r="O11" s="10"/>
      <c r="P11" s="34" t="s">
        <v>87</v>
      </c>
      <c r="Q11" s="10" t="s">
        <v>88</v>
      </c>
    </row>
    <row r="12" spans="2:17" x14ac:dyDescent="0.25">
      <c r="B12" s="27" t="str">
        <f t="shared" si="0"/>
        <v>CAND-2027-004</v>
      </c>
      <c r="C12" s="28">
        <v>46412</v>
      </c>
      <c r="D12" s="29" t="s">
        <v>89</v>
      </c>
      <c r="E12" s="10" t="s">
        <v>90</v>
      </c>
      <c r="F12" s="10" t="s">
        <v>91</v>
      </c>
      <c r="G12" s="30" t="s">
        <v>24</v>
      </c>
      <c r="H12" s="30" t="s">
        <v>74</v>
      </c>
      <c r="I12" s="31">
        <v>42000</v>
      </c>
      <c r="J12" s="32" t="s">
        <v>37</v>
      </c>
      <c r="K12" s="28"/>
      <c r="L12" s="33">
        <f>IF(OR($D12="",$C12=""),"",Paramètres!$B$9-$C12)</f>
        <v>49</v>
      </c>
      <c r="M12" s="32" t="str">
        <f>IF($D12="","",IF(AND(OR($J12="Envoyée",$J12="Relancée"),$L12&lt;&gt;"",$L12&gt;=Paramètres!$D$9),"À relancer","—"))</f>
        <v>—</v>
      </c>
      <c r="N12" s="10" t="s">
        <v>92</v>
      </c>
      <c r="O12" s="10"/>
      <c r="P12" s="34"/>
      <c r="Q12" s="10" t="s">
        <v>93</v>
      </c>
    </row>
    <row r="13" spans="2:17" x14ac:dyDescent="0.25">
      <c r="B13" s="27" t="str">
        <f t="shared" si="0"/>
        <v>CAND-2027-005</v>
      </c>
      <c r="C13" s="28">
        <v>46419</v>
      </c>
      <c r="D13" s="29" t="s">
        <v>94</v>
      </c>
      <c r="E13" s="10" t="s">
        <v>95</v>
      </c>
      <c r="F13" s="10" t="s">
        <v>73</v>
      </c>
      <c r="G13" s="30" t="s">
        <v>36</v>
      </c>
      <c r="H13" s="30" t="s">
        <v>74</v>
      </c>
      <c r="I13" s="31">
        <v>55000</v>
      </c>
      <c r="J13" s="32" t="s">
        <v>34</v>
      </c>
      <c r="K13" s="28">
        <v>46442</v>
      </c>
      <c r="L13" s="33">
        <f>IF(OR($D13="",$C13=""),"",Paramètres!$B$9-$C13)</f>
        <v>42</v>
      </c>
      <c r="M13" s="32" t="str">
        <f>IF($D13="","",IF(AND(OR($J13="Envoyée",$J13="Relancée"),$L13&lt;&gt;"",$L13&gt;=Paramètres!$D$9),"À relancer","—"))</f>
        <v>—</v>
      </c>
      <c r="N13" s="10" t="s">
        <v>96</v>
      </c>
      <c r="O13" s="10" t="s">
        <v>97</v>
      </c>
      <c r="P13" s="34"/>
      <c r="Q13" s="10" t="s">
        <v>98</v>
      </c>
    </row>
    <row r="14" spans="2:17" x14ac:dyDescent="0.25">
      <c r="B14" s="27" t="str">
        <f t="shared" si="0"/>
        <v>CAND-2027-006</v>
      </c>
      <c r="C14" s="28">
        <v>46422</v>
      </c>
      <c r="D14" s="29" t="s">
        <v>99</v>
      </c>
      <c r="E14" s="10" t="s">
        <v>100</v>
      </c>
      <c r="F14" s="10" t="s">
        <v>101</v>
      </c>
      <c r="G14" s="30" t="s">
        <v>35</v>
      </c>
      <c r="H14" s="30" t="s">
        <v>74</v>
      </c>
      <c r="I14" s="31">
        <v>39000</v>
      </c>
      <c r="J14" s="32" t="s">
        <v>31</v>
      </c>
      <c r="K14" s="28">
        <v>46463</v>
      </c>
      <c r="L14" s="33">
        <f>IF(OR($D14="",$C14=""),"",Paramètres!$B$9-$C14)</f>
        <v>39</v>
      </c>
      <c r="M14" s="32" t="str">
        <f>IF($D14="","",IF(AND(OR($J14="Envoyée",$J14="Relancée"),$L14&lt;&gt;"",$L14&gt;=Paramètres!$D$9),"À relancer","—"))</f>
        <v>—</v>
      </c>
      <c r="N14" s="10" t="s">
        <v>102</v>
      </c>
      <c r="O14" s="10"/>
      <c r="P14" s="34" t="s">
        <v>103</v>
      </c>
      <c r="Q14" s="10" t="s">
        <v>104</v>
      </c>
    </row>
    <row r="15" spans="2:17" x14ac:dyDescent="0.25">
      <c r="B15" s="27" t="str">
        <f t="shared" si="0"/>
        <v>CAND-2027-007</v>
      </c>
      <c r="C15" s="28">
        <v>46426</v>
      </c>
      <c r="D15" s="29" t="s">
        <v>105</v>
      </c>
      <c r="E15" s="10" t="s">
        <v>106</v>
      </c>
      <c r="F15" s="10" t="s">
        <v>73</v>
      </c>
      <c r="G15" s="30" t="s">
        <v>42</v>
      </c>
      <c r="H15" s="30" t="s">
        <v>74</v>
      </c>
      <c r="I15" s="31">
        <v>37000</v>
      </c>
      <c r="J15" s="32" t="s">
        <v>28</v>
      </c>
      <c r="K15" s="28"/>
      <c r="L15" s="33">
        <f>IF(OR($D15="",$C15=""),"",Paramètres!$B$9-$C15)</f>
        <v>35</v>
      </c>
      <c r="M15" s="32" t="str">
        <f>IF($D15="","",IF(AND(OR($J15="Envoyée",$J15="Relancée"),$L15&lt;&gt;"",$L15&gt;=Paramètres!$D$9),"À relancer","—"))</f>
        <v>À relancer</v>
      </c>
      <c r="N15" s="10" t="s">
        <v>107</v>
      </c>
      <c r="O15" s="10" t="s">
        <v>108</v>
      </c>
      <c r="P15" s="34"/>
      <c r="Q15" s="10" t="s">
        <v>109</v>
      </c>
    </row>
    <row r="16" spans="2:17" x14ac:dyDescent="0.25">
      <c r="B16" s="27" t="str">
        <f t="shared" si="0"/>
        <v>CAND-2027-008</v>
      </c>
      <c r="C16" s="28">
        <v>46429</v>
      </c>
      <c r="D16" s="29" t="s">
        <v>110</v>
      </c>
      <c r="E16" s="10" t="s">
        <v>111</v>
      </c>
      <c r="F16" s="10" t="s">
        <v>112</v>
      </c>
      <c r="G16" s="30" t="s">
        <v>33</v>
      </c>
      <c r="H16" s="30" t="s">
        <v>74</v>
      </c>
      <c r="I16" s="31">
        <v>43000</v>
      </c>
      <c r="J16" s="32" t="s">
        <v>25</v>
      </c>
      <c r="K16" s="28"/>
      <c r="L16" s="33">
        <f>IF(OR($D16="",$C16=""),"",Paramètres!$B$9-$C16)</f>
        <v>32</v>
      </c>
      <c r="M16" s="32" t="str">
        <f>IF($D16="","",IF(AND(OR($J16="Envoyée",$J16="Relancée"),$L16&lt;&gt;"",$L16&gt;=Paramètres!$D$9),"À relancer","—"))</f>
        <v>À relancer</v>
      </c>
      <c r="N16" s="10"/>
      <c r="O16" s="10"/>
      <c r="P16" s="34" t="s">
        <v>113</v>
      </c>
      <c r="Q16" s="10"/>
    </row>
    <row r="17" spans="2:17" x14ac:dyDescent="0.25">
      <c r="B17" s="27" t="str">
        <f t="shared" si="0"/>
        <v>CAND-2027-009</v>
      </c>
      <c r="C17" s="28">
        <v>46433</v>
      </c>
      <c r="D17" s="29" t="s">
        <v>114</v>
      </c>
      <c r="E17" s="10" t="s">
        <v>115</v>
      </c>
      <c r="F17" s="10" t="s">
        <v>116</v>
      </c>
      <c r="G17" s="30" t="s">
        <v>21</v>
      </c>
      <c r="H17" s="30" t="s">
        <v>117</v>
      </c>
      <c r="I17" s="31">
        <v>33000</v>
      </c>
      <c r="J17" s="32" t="s">
        <v>37</v>
      </c>
      <c r="K17" s="28"/>
      <c r="L17" s="33">
        <f>IF(OR($D17="",$C17=""),"",Paramètres!$B$9-$C17)</f>
        <v>28</v>
      </c>
      <c r="M17" s="32" t="str">
        <f>IF($D17="","",IF(AND(OR($J17="Envoyée",$J17="Relancée"),$L17&lt;&gt;"",$L17&gt;=Paramètres!$D$9),"À relancer","—"))</f>
        <v>—</v>
      </c>
      <c r="N17" s="10"/>
      <c r="O17" s="10"/>
      <c r="P17" s="34"/>
      <c r="Q17" s="10"/>
    </row>
    <row r="18" spans="2:17" x14ac:dyDescent="0.25">
      <c r="B18" s="27" t="str">
        <f t="shared" si="0"/>
        <v>CAND-2027-010</v>
      </c>
      <c r="C18" s="28">
        <v>46436</v>
      </c>
      <c r="D18" s="29" t="s">
        <v>118</v>
      </c>
      <c r="E18" s="10" t="s">
        <v>119</v>
      </c>
      <c r="F18" s="10" t="s">
        <v>120</v>
      </c>
      <c r="G18" s="30" t="s">
        <v>39</v>
      </c>
      <c r="H18" s="30" t="s">
        <v>74</v>
      </c>
      <c r="I18" s="31">
        <v>36000</v>
      </c>
      <c r="J18" s="32" t="s">
        <v>40</v>
      </c>
      <c r="K18" s="28"/>
      <c r="L18" s="33">
        <f>IF(OR($D18="",$C18=""),"",Paramètres!$B$9-$C18)</f>
        <v>25</v>
      </c>
      <c r="M18" s="32" t="str">
        <f>IF($D18="","",IF(AND(OR($J18="Envoyée",$J18="Relancée"),$L18&lt;&gt;"",$L18&gt;=Paramètres!$D$9),"À relancer","—"))</f>
        <v>—</v>
      </c>
      <c r="N18" s="10" t="s">
        <v>121</v>
      </c>
      <c r="O18" s="10" t="s">
        <v>122</v>
      </c>
      <c r="P18" s="34"/>
      <c r="Q18" s="10"/>
    </row>
    <row r="19" spans="2:17" x14ac:dyDescent="0.25">
      <c r="B19" s="27" t="str">
        <f t="shared" si="0"/>
        <v>CAND-2027-011</v>
      </c>
      <c r="C19" s="28">
        <v>46439</v>
      </c>
      <c r="D19" s="29" t="s">
        <v>123</v>
      </c>
      <c r="E19" s="10" t="s">
        <v>124</v>
      </c>
      <c r="F19" s="10" t="s">
        <v>125</v>
      </c>
      <c r="G19" s="30" t="s">
        <v>21</v>
      </c>
      <c r="H19" s="30" t="s">
        <v>74</v>
      </c>
      <c r="I19" s="31">
        <v>52000</v>
      </c>
      <c r="J19" s="32" t="s">
        <v>31</v>
      </c>
      <c r="K19" s="28">
        <v>46459</v>
      </c>
      <c r="L19" s="33">
        <f>IF(OR($D19="",$C19=""),"",Paramètres!$B$9-$C19)</f>
        <v>22</v>
      </c>
      <c r="M19" s="32" t="str">
        <f>IF($D19="","",IF(AND(OR($J19="Envoyée",$J19="Relancée"),$L19&lt;&gt;"",$L19&gt;=Paramètres!$D$9),"À relancer","—"))</f>
        <v>—</v>
      </c>
      <c r="N19" s="10" t="s">
        <v>126</v>
      </c>
      <c r="O19" s="10"/>
      <c r="P19" s="34"/>
      <c r="Q19" s="10" t="s">
        <v>127</v>
      </c>
    </row>
    <row r="20" spans="2:17" x14ac:dyDescent="0.25">
      <c r="B20" s="27" t="str">
        <f t="shared" si="0"/>
        <v>CAND-2027-012</v>
      </c>
      <c r="C20" s="28">
        <v>46442</v>
      </c>
      <c r="D20" s="29" t="s">
        <v>128</v>
      </c>
      <c r="E20" s="10" t="s">
        <v>129</v>
      </c>
      <c r="F20" s="10" t="s">
        <v>130</v>
      </c>
      <c r="G20" s="30" t="s">
        <v>24</v>
      </c>
      <c r="H20" s="30" t="s">
        <v>131</v>
      </c>
      <c r="I20" s="31">
        <v>26000</v>
      </c>
      <c r="J20" s="32" t="s">
        <v>25</v>
      </c>
      <c r="K20" s="28"/>
      <c r="L20" s="33">
        <f>IF(OR($D20="",$C20=""),"",Paramètres!$B$9-$C20)</f>
        <v>19</v>
      </c>
      <c r="M20" s="32" t="str">
        <f>IF($D20="","",IF(AND(OR($J20="Envoyée",$J20="Relancée"),$L20&lt;&gt;"",$L20&gt;=Paramètres!$D$9),"À relancer","—"))</f>
        <v>À relancer</v>
      </c>
      <c r="N20" s="10"/>
      <c r="O20" s="10"/>
      <c r="P20" s="34" t="s">
        <v>132</v>
      </c>
      <c r="Q20" s="10"/>
    </row>
    <row r="21" spans="2:17" x14ac:dyDescent="0.25">
      <c r="B21" s="27" t="str">
        <f t="shared" si="0"/>
        <v>CAND-2027-013</v>
      </c>
      <c r="C21" s="28">
        <v>46445</v>
      </c>
      <c r="D21" s="29" t="s">
        <v>133</v>
      </c>
      <c r="E21" s="10" t="s">
        <v>134</v>
      </c>
      <c r="F21" s="10" t="s">
        <v>80</v>
      </c>
      <c r="G21" s="30" t="s">
        <v>30</v>
      </c>
      <c r="H21" s="30" t="s">
        <v>74</v>
      </c>
      <c r="I21" s="31">
        <v>45000</v>
      </c>
      <c r="J21" s="32" t="s">
        <v>32</v>
      </c>
      <c r="K21" s="28">
        <v>46456</v>
      </c>
      <c r="L21" s="33">
        <f>IF(OR($D21="",$C21=""),"",Paramètres!$B$9-$C21)</f>
        <v>16</v>
      </c>
      <c r="M21" s="32" t="str">
        <f>IF($D21="","",IF(AND(OR($J21="Envoyée",$J21="Relancée"),$L21&lt;&gt;"",$L21&gt;=Paramètres!$D$9),"À relancer","—"))</f>
        <v>—</v>
      </c>
      <c r="N21" s="10" t="s">
        <v>135</v>
      </c>
      <c r="O21" s="10" t="s">
        <v>136</v>
      </c>
      <c r="P21" s="34"/>
      <c r="Q21" s="10" t="s">
        <v>137</v>
      </c>
    </row>
    <row r="22" spans="2:17" x14ac:dyDescent="0.25">
      <c r="B22" s="27" t="str">
        <f t="shared" si="0"/>
        <v>CAND-2027-014</v>
      </c>
      <c r="C22" s="28">
        <v>46448</v>
      </c>
      <c r="D22" s="29" t="s">
        <v>138</v>
      </c>
      <c r="E22" s="10" t="s">
        <v>139</v>
      </c>
      <c r="F22" s="10" t="s">
        <v>116</v>
      </c>
      <c r="G22" s="30" t="s">
        <v>27</v>
      </c>
      <c r="H22" s="30" t="s">
        <v>140</v>
      </c>
      <c r="I22" s="31">
        <v>40000</v>
      </c>
      <c r="J22" s="32" t="s">
        <v>28</v>
      </c>
      <c r="K22" s="28"/>
      <c r="L22" s="33">
        <f>IF(OR($D22="",$C22=""),"",Paramètres!$B$9-$C22)</f>
        <v>13</v>
      </c>
      <c r="M22" s="32" t="str">
        <f>IF($D22="","",IF(AND(OR($J22="Envoyée",$J22="Relancée"),$L22&lt;&gt;"",$L22&gt;=Paramètres!$D$9),"À relancer","—"))</f>
        <v>À relancer</v>
      </c>
      <c r="N22" s="10"/>
      <c r="O22" s="10" t="s">
        <v>141</v>
      </c>
      <c r="P22" s="34"/>
      <c r="Q22" s="10"/>
    </row>
    <row r="23" spans="2:17" x14ac:dyDescent="0.25">
      <c r="B23" s="27" t="str">
        <f t="shared" si="0"/>
        <v>CAND-2027-015</v>
      </c>
      <c r="C23" s="28">
        <v>46450</v>
      </c>
      <c r="D23" s="29" t="s">
        <v>142</v>
      </c>
      <c r="E23" s="10" t="s">
        <v>143</v>
      </c>
      <c r="F23" s="10" t="s">
        <v>73</v>
      </c>
      <c r="G23" s="30" t="s">
        <v>35</v>
      </c>
      <c r="H23" s="30" t="s">
        <v>74</v>
      </c>
      <c r="I23" s="31">
        <v>47000</v>
      </c>
      <c r="J23" s="32" t="s">
        <v>25</v>
      </c>
      <c r="K23" s="28"/>
      <c r="L23" s="33">
        <f>IF(OR($D23="",$C23=""),"",Paramètres!$B$9-$C23)</f>
        <v>11</v>
      </c>
      <c r="M23" s="32" t="str">
        <f>IF($D23="","",IF(AND(OR($J23="Envoyée",$J23="Relancée"),$L23&lt;&gt;"",$L23&gt;=Paramètres!$D$9),"À relancer","—"))</f>
        <v>À relancer</v>
      </c>
      <c r="N23" s="10"/>
      <c r="O23" s="10"/>
      <c r="P23" s="34" t="s">
        <v>144</v>
      </c>
      <c r="Q23" s="10"/>
    </row>
    <row r="24" spans="2:17" x14ac:dyDescent="0.25">
      <c r="B24" s="27" t="str">
        <f t="shared" si="0"/>
        <v>CAND-2027-016</v>
      </c>
      <c r="C24" s="28">
        <v>46453</v>
      </c>
      <c r="D24" s="29" t="s">
        <v>145</v>
      </c>
      <c r="E24" s="10" t="s">
        <v>146</v>
      </c>
      <c r="F24" s="10" t="s">
        <v>80</v>
      </c>
      <c r="G24" s="30" t="s">
        <v>21</v>
      </c>
      <c r="H24" s="30" t="s">
        <v>74</v>
      </c>
      <c r="I24" s="31">
        <v>49000</v>
      </c>
      <c r="J24" s="32" t="s">
        <v>25</v>
      </c>
      <c r="K24" s="28"/>
      <c r="L24" s="33">
        <f>IF(OR($D24="",$C24=""),"",Paramètres!$B$9-$C24)</f>
        <v>8</v>
      </c>
      <c r="M24" s="32" t="str">
        <f>IF($D24="","",IF(AND(OR($J24="Envoyée",$J24="Relancée"),$L24&lt;&gt;"",$L24&gt;=Paramètres!$D$9),"À relancer","—"))</f>
        <v>À relancer</v>
      </c>
      <c r="N24" s="10" t="s">
        <v>147</v>
      </c>
      <c r="O24" s="10"/>
      <c r="P24" s="34"/>
      <c r="Q24" s="10"/>
    </row>
    <row r="25" spans="2:17" x14ac:dyDescent="0.25">
      <c r="B25" s="27" t="str">
        <f t="shared" si="0"/>
        <v>CAND-2027-017</v>
      </c>
      <c r="C25" s="28"/>
      <c r="D25" s="29" t="s">
        <v>148</v>
      </c>
      <c r="E25" s="10" t="s">
        <v>149</v>
      </c>
      <c r="F25" s="10" t="s">
        <v>91</v>
      </c>
      <c r="G25" s="30" t="s">
        <v>24</v>
      </c>
      <c r="H25" s="30" t="s">
        <v>117</v>
      </c>
      <c r="I25" s="31">
        <v>30000</v>
      </c>
      <c r="J25" s="32" t="s">
        <v>22</v>
      </c>
      <c r="K25" s="28"/>
      <c r="L25" s="33" t="str">
        <f>IF(OR($D25="",$C25=""),"",Paramètres!$B$9-$C25)</f>
        <v/>
      </c>
      <c r="M25" s="32" t="str">
        <f>IF($D25="","",IF(AND(OR($J25="Envoyée",$J25="Relancée"),$L25&lt;&gt;"",$L25&gt;=Paramètres!$D$9),"À relancer","—"))</f>
        <v>—</v>
      </c>
      <c r="N25" s="10"/>
      <c r="O25" s="10"/>
      <c r="P25" s="34" t="s">
        <v>150</v>
      </c>
      <c r="Q25" s="10" t="s">
        <v>151</v>
      </c>
    </row>
    <row r="26" spans="2:17" x14ac:dyDescent="0.25">
      <c r="B26" s="27" t="str">
        <f t="shared" si="0"/>
        <v>CAND-2027-018</v>
      </c>
      <c r="C26" s="28">
        <v>46458</v>
      </c>
      <c r="D26" s="29" t="s">
        <v>152</v>
      </c>
      <c r="E26" s="10" t="s">
        <v>153</v>
      </c>
      <c r="F26" s="10" t="s">
        <v>116</v>
      </c>
      <c r="G26" s="30" t="s">
        <v>39</v>
      </c>
      <c r="H26" s="30" t="s">
        <v>140</v>
      </c>
      <c r="I26" s="31">
        <v>35000</v>
      </c>
      <c r="J26" s="32" t="s">
        <v>25</v>
      </c>
      <c r="K26" s="28"/>
      <c r="L26" s="33">
        <f>IF(OR($D26="",$C26=""),"",Paramètres!$B$9-$C26)</f>
        <v>3</v>
      </c>
      <c r="M26" s="32" t="str">
        <f>IF($D26="","",IF(AND(OR($J26="Envoyée",$J26="Relancée"),$L26&lt;&gt;"",$L26&gt;=Paramètres!$D$9),"À relancer","—"))</f>
        <v>—</v>
      </c>
      <c r="N26" s="10"/>
      <c r="O26" s="10"/>
      <c r="P26" s="34"/>
      <c r="Q26" s="10"/>
    </row>
    <row r="27" spans="2:17" x14ac:dyDescent="0.25">
      <c r="B27" s="27" t="str">
        <f t="shared" si="0"/>
        <v/>
      </c>
      <c r="C27" s="28"/>
      <c r="D27" s="10"/>
      <c r="E27" s="10"/>
      <c r="F27" s="10"/>
      <c r="G27" s="30"/>
      <c r="H27" s="30"/>
      <c r="I27" s="31"/>
      <c r="J27" s="30"/>
      <c r="K27" s="28"/>
      <c r="L27" s="33" t="str">
        <f>IF(OR($D27="",$C27=""),"",Paramètres!$B$9-$C27)</f>
        <v/>
      </c>
      <c r="M27" s="32" t="str">
        <f>IF($D27="","",IF(AND(OR($J27="Envoyée",$J27="Relancée"),$L27&lt;&gt;"",$L27&gt;=Paramètres!$D$9),"À relancer","—"))</f>
        <v/>
      </c>
      <c r="N27" s="10"/>
      <c r="O27" s="10"/>
      <c r="P27" s="10"/>
      <c r="Q27" s="10"/>
    </row>
    <row r="28" spans="2:17" x14ac:dyDescent="0.25">
      <c r="B28" s="27" t="str">
        <f t="shared" si="0"/>
        <v/>
      </c>
      <c r="C28" s="28"/>
      <c r="D28" s="10"/>
      <c r="E28" s="10"/>
      <c r="F28" s="10"/>
      <c r="G28" s="30"/>
      <c r="H28" s="30"/>
      <c r="I28" s="31"/>
      <c r="J28" s="30"/>
      <c r="K28" s="28"/>
      <c r="L28" s="33" t="str">
        <f>IF(OR($D28="",$C28=""),"",Paramètres!$B$9-$C28)</f>
        <v/>
      </c>
      <c r="M28" s="32" t="str">
        <f>IF($D28="","",IF(AND(OR($J28="Envoyée",$J28="Relancée"),$L28&lt;&gt;"",$L28&gt;=Paramètres!$D$9),"À relancer","—"))</f>
        <v/>
      </c>
      <c r="N28" s="10"/>
      <c r="O28" s="10"/>
      <c r="P28" s="10"/>
      <c r="Q28" s="10"/>
    </row>
    <row r="29" spans="2:17" x14ac:dyDescent="0.25">
      <c r="B29" s="27" t="str">
        <f t="shared" si="0"/>
        <v/>
      </c>
      <c r="C29" s="28"/>
      <c r="D29" s="10"/>
      <c r="E29" s="10"/>
      <c r="F29" s="10"/>
      <c r="G29" s="30"/>
      <c r="H29" s="30"/>
      <c r="I29" s="31"/>
      <c r="J29" s="30"/>
      <c r="K29" s="28"/>
      <c r="L29" s="33" t="str">
        <f>IF(OR($D29="",$C29=""),"",Paramètres!$B$9-$C29)</f>
        <v/>
      </c>
      <c r="M29" s="32" t="str">
        <f>IF($D29="","",IF(AND(OR($J29="Envoyée",$J29="Relancée"),$L29&lt;&gt;"",$L29&gt;=Paramètres!$D$9),"À relancer","—"))</f>
        <v/>
      </c>
      <c r="N29" s="10"/>
      <c r="O29" s="10"/>
      <c r="P29" s="10"/>
      <c r="Q29" s="10"/>
    </row>
    <row r="30" spans="2:17" x14ac:dyDescent="0.25">
      <c r="B30" s="27" t="str">
        <f t="shared" si="0"/>
        <v/>
      </c>
      <c r="C30" s="28"/>
      <c r="D30" s="10"/>
      <c r="E30" s="10"/>
      <c r="F30" s="10"/>
      <c r="G30" s="30"/>
      <c r="H30" s="30"/>
      <c r="I30" s="31"/>
      <c r="J30" s="30"/>
      <c r="K30" s="28"/>
      <c r="L30" s="33" t="str">
        <f>IF(OR($D30="",$C30=""),"",Paramètres!$B$9-$C30)</f>
        <v/>
      </c>
      <c r="M30" s="32" t="str">
        <f>IF($D30="","",IF(AND(OR($J30="Envoyée",$J30="Relancée"),$L30&lt;&gt;"",$L30&gt;=Paramètres!$D$9),"À relancer","—"))</f>
        <v/>
      </c>
      <c r="N30" s="10"/>
      <c r="O30" s="10"/>
      <c r="P30" s="10"/>
      <c r="Q30" s="10"/>
    </row>
    <row r="31" spans="2:17" x14ac:dyDescent="0.25">
      <c r="B31" s="27" t="str">
        <f t="shared" si="0"/>
        <v/>
      </c>
      <c r="C31" s="28"/>
      <c r="D31" s="10"/>
      <c r="E31" s="10"/>
      <c r="F31" s="10"/>
      <c r="G31" s="30"/>
      <c r="H31" s="30"/>
      <c r="I31" s="31"/>
      <c r="J31" s="30"/>
      <c r="K31" s="28"/>
      <c r="L31" s="33" t="str">
        <f>IF(OR($D31="",$C31=""),"",Paramètres!$B$9-$C31)</f>
        <v/>
      </c>
      <c r="M31" s="32" t="str">
        <f>IF($D31="","",IF(AND(OR($J31="Envoyée",$J31="Relancée"),$L31&lt;&gt;"",$L31&gt;=Paramètres!$D$9),"À relancer","—"))</f>
        <v/>
      </c>
      <c r="N31" s="10"/>
      <c r="O31" s="10"/>
      <c r="P31" s="10"/>
      <c r="Q31" s="10"/>
    </row>
    <row r="32" spans="2:17" x14ac:dyDescent="0.25">
      <c r="B32" s="27" t="str">
        <f t="shared" si="0"/>
        <v/>
      </c>
      <c r="C32" s="28"/>
      <c r="D32" s="10"/>
      <c r="E32" s="10"/>
      <c r="F32" s="10"/>
      <c r="G32" s="30"/>
      <c r="H32" s="30"/>
      <c r="I32" s="31"/>
      <c r="J32" s="30"/>
      <c r="K32" s="28"/>
      <c r="L32" s="33" t="str">
        <f>IF(OR($D32="",$C32=""),"",Paramètres!$B$9-$C32)</f>
        <v/>
      </c>
      <c r="M32" s="32" t="str">
        <f>IF($D32="","",IF(AND(OR($J32="Envoyée",$J32="Relancée"),$L32&lt;&gt;"",$L32&gt;=Paramètres!$D$9),"À relancer","—"))</f>
        <v/>
      </c>
      <c r="N32" s="10"/>
      <c r="O32" s="10"/>
      <c r="P32" s="10"/>
      <c r="Q32" s="10"/>
    </row>
    <row r="33" spans="2:17" x14ac:dyDescent="0.25">
      <c r="B33" s="27" t="str">
        <f t="shared" si="0"/>
        <v/>
      </c>
      <c r="C33" s="28"/>
      <c r="D33" s="10"/>
      <c r="E33" s="10"/>
      <c r="F33" s="10"/>
      <c r="G33" s="30"/>
      <c r="H33" s="30"/>
      <c r="I33" s="31"/>
      <c r="J33" s="30"/>
      <c r="K33" s="28"/>
      <c r="L33" s="33" t="str">
        <f>IF(OR($D33="",$C33=""),"",Paramètres!$B$9-$C33)</f>
        <v/>
      </c>
      <c r="M33" s="32" t="str">
        <f>IF($D33="","",IF(AND(OR($J33="Envoyée",$J33="Relancée"),$L33&lt;&gt;"",$L33&gt;=Paramètres!$D$9),"À relancer","—"))</f>
        <v/>
      </c>
      <c r="N33" s="10"/>
      <c r="O33" s="10"/>
      <c r="P33" s="10"/>
      <c r="Q33" s="10"/>
    </row>
    <row r="34" spans="2:17" x14ac:dyDescent="0.25">
      <c r="B34" s="27" t="str">
        <f t="shared" si="0"/>
        <v/>
      </c>
      <c r="C34" s="28"/>
      <c r="D34" s="10"/>
      <c r="E34" s="10"/>
      <c r="F34" s="10"/>
      <c r="G34" s="30"/>
      <c r="H34" s="30"/>
      <c r="I34" s="31"/>
      <c r="J34" s="30"/>
      <c r="K34" s="28"/>
      <c r="L34" s="33" t="str">
        <f>IF(OR($D34="",$C34=""),"",Paramètres!$B$9-$C34)</f>
        <v/>
      </c>
      <c r="M34" s="32" t="str">
        <f>IF($D34="","",IF(AND(OR($J34="Envoyée",$J34="Relancée"),$L34&lt;&gt;"",$L34&gt;=Paramètres!$D$9),"À relancer","—"))</f>
        <v/>
      </c>
      <c r="N34" s="10"/>
      <c r="O34" s="10"/>
      <c r="P34" s="10"/>
      <c r="Q34" s="10"/>
    </row>
    <row r="35" spans="2:17" x14ac:dyDescent="0.25">
      <c r="B35" s="27" t="str">
        <f t="shared" si="0"/>
        <v/>
      </c>
      <c r="C35" s="28"/>
      <c r="D35" s="10"/>
      <c r="E35" s="10"/>
      <c r="F35" s="10"/>
      <c r="G35" s="30"/>
      <c r="H35" s="30"/>
      <c r="I35" s="31"/>
      <c r="J35" s="30"/>
      <c r="K35" s="28"/>
      <c r="L35" s="33" t="str">
        <f>IF(OR($D35="",$C35=""),"",Paramètres!$B$9-$C35)</f>
        <v/>
      </c>
      <c r="M35" s="32" t="str">
        <f>IF($D35="","",IF(AND(OR($J35="Envoyée",$J35="Relancée"),$L35&lt;&gt;"",$L35&gt;=Paramètres!$D$9),"À relancer","—"))</f>
        <v/>
      </c>
      <c r="N35" s="10"/>
      <c r="O35" s="10"/>
      <c r="P35" s="10"/>
      <c r="Q35" s="10"/>
    </row>
    <row r="36" spans="2:17" x14ac:dyDescent="0.25">
      <c r="B36" s="27" t="str">
        <f t="shared" si="0"/>
        <v/>
      </c>
      <c r="C36" s="28"/>
      <c r="D36" s="10"/>
      <c r="E36" s="10"/>
      <c r="F36" s="10"/>
      <c r="G36" s="30"/>
      <c r="H36" s="30"/>
      <c r="I36" s="31"/>
      <c r="J36" s="30"/>
      <c r="K36" s="28"/>
      <c r="L36" s="33" t="str">
        <f>IF(OR($D36="",$C36=""),"",Paramètres!$B$9-$C36)</f>
        <v/>
      </c>
      <c r="M36" s="32" t="str">
        <f>IF($D36="","",IF(AND(OR($J36="Envoyée",$J36="Relancée"),$L36&lt;&gt;"",$L36&gt;=Paramètres!$D$9),"À relancer","—"))</f>
        <v/>
      </c>
      <c r="N36" s="10"/>
      <c r="O36" s="10"/>
      <c r="P36" s="10"/>
      <c r="Q36" s="10"/>
    </row>
    <row r="37" spans="2:17" x14ac:dyDescent="0.25">
      <c r="B37" s="27" t="str">
        <f t="shared" si="0"/>
        <v/>
      </c>
      <c r="C37" s="28"/>
      <c r="D37" s="10"/>
      <c r="E37" s="10"/>
      <c r="F37" s="10"/>
      <c r="G37" s="30"/>
      <c r="H37" s="30"/>
      <c r="I37" s="31"/>
      <c r="J37" s="30"/>
      <c r="K37" s="28"/>
      <c r="L37" s="33" t="str">
        <f>IF(OR($D37="",$C37=""),"",Paramètres!$B$9-$C37)</f>
        <v/>
      </c>
      <c r="M37" s="32" t="str">
        <f>IF($D37="","",IF(AND(OR($J37="Envoyée",$J37="Relancée"),$L37&lt;&gt;"",$L37&gt;=Paramètres!$D$9),"À relancer","—"))</f>
        <v/>
      </c>
      <c r="N37" s="10"/>
      <c r="O37" s="10"/>
      <c r="P37" s="10"/>
      <c r="Q37" s="10"/>
    </row>
    <row r="38" spans="2:17" x14ac:dyDescent="0.25">
      <c r="B38" s="27" t="str">
        <f t="shared" si="0"/>
        <v/>
      </c>
      <c r="C38" s="28"/>
      <c r="D38" s="10"/>
      <c r="E38" s="10"/>
      <c r="F38" s="10"/>
      <c r="G38" s="30"/>
      <c r="H38" s="30"/>
      <c r="I38" s="31"/>
      <c r="J38" s="30"/>
      <c r="K38" s="28"/>
      <c r="L38" s="33" t="str">
        <f>IF(OR($D38="",$C38=""),"",Paramètres!$B$9-$C38)</f>
        <v/>
      </c>
      <c r="M38" s="32" t="str">
        <f>IF($D38="","",IF(AND(OR($J38="Envoyée",$J38="Relancée"),$L38&lt;&gt;"",$L38&gt;=Paramètres!$D$9),"À relancer","—"))</f>
        <v/>
      </c>
      <c r="N38" s="10"/>
      <c r="O38" s="10"/>
      <c r="P38" s="10"/>
      <c r="Q38" s="10"/>
    </row>
    <row r="39" spans="2:17" x14ac:dyDescent="0.25">
      <c r="B39" s="27" t="str">
        <f t="shared" si="0"/>
        <v/>
      </c>
      <c r="C39" s="28"/>
      <c r="D39" s="10"/>
      <c r="E39" s="10"/>
      <c r="F39" s="10"/>
      <c r="G39" s="30"/>
      <c r="H39" s="30"/>
      <c r="I39" s="31"/>
      <c r="J39" s="30"/>
      <c r="K39" s="28"/>
      <c r="L39" s="33" t="str">
        <f>IF(OR($D39="",$C39=""),"",Paramètres!$B$9-$C39)</f>
        <v/>
      </c>
      <c r="M39" s="32" t="str">
        <f>IF($D39="","",IF(AND(OR($J39="Envoyée",$J39="Relancée"),$L39&lt;&gt;"",$L39&gt;=Paramètres!$D$9),"À relancer","—"))</f>
        <v/>
      </c>
      <c r="N39" s="10"/>
      <c r="O39" s="10"/>
      <c r="P39" s="10"/>
      <c r="Q39" s="10"/>
    </row>
    <row r="40" spans="2:17" x14ac:dyDescent="0.25">
      <c r="B40" s="27" t="str">
        <f t="shared" si="0"/>
        <v/>
      </c>
      <c r="C40" s="28"/>
      <c r="D40" s="10"/>
      <c r="E40" s="10"/>
      <c r="F40" s="10"/>
      <c r="G40" s="30"/>
      <c r="H40" s="30"/>
      <c r="I40" s="31"/>
      <c r="J40" s="30"/>
      <c r="K40" s="28"/>
      <c r="L40" s="33" t="str">
        <f>IF(OR($D40="",$C40=""),"",Paramètres!$B$9-$C40)</f>
        <v/>
      </c>
      <c r="M40" s="32" t="str">
        <f>IF($D40="","",IF(AND(OR($J40="Envoyée",$J40="Relancée"),$L40&lt;&gt;"",$L40&gt;=Paramètres!$D$9),"À relancer","—"))</f>
        <v/>
      </c>
      <c r="N40" s="10"/>
      <c r="O40" s="10"/>
      <c r="P40" s="10"/>
      <c r="Q40" s="10"/>
    </row>
    <row r="41" spans="2:17" x14ac:dyDescent="0.25">
      <c r="B41" s="27" t="str">
        <f t="shared" ref="B41:B72" si="1">IF($D41="","","CAND-2027-"&amp;TEXT(ROW()-8,"000"))</f>
        <v/>
      </c>
      <c r="C41" s="28"/>
      <c r="D41" s="10"/>
      <c r="E41" s="10"/>
      <c r="F41" s="10"/>
      <c r="G41" s="30"/>
      <c r="H41" s="30"/>
      <c r="I41" s="31"/>
      <c r="J41" s="30"/>
      <c r="K41" s="28"/>
      <c r="L41" s="33" t="str">
        <f>IF(OR($D41="",$C41=""),"",Paramètres!$B$9-$C41)</f>
        <v/>
      </c>
      <c r="M41" s="32" t="str">
        <f>IF($D41="","",IF(AND(OR($J41="Envoyée",$J41="Relancée"),$L41&lt;&gt;"",$L41&gt;=Paramètres!$D$9),"À relancer","—"))</f>
        <v/>
      </c>
      <c r="N41" s="10"/>
      <c r="O41" s="10"/>
      <c r="P41" s="10"/>
      <c r="Q41" s="10"/>
    </row>
    <row r="42" spans="2:17" x14ac:dyDescent="0.25">
      <c r="B42" s="27" t="str">
        <f t="shared" si="1"/>
        <v/>
      </c>
      <c r="C42" s="28"/>
      <c r="D42" s="10"/>
      <c r="E42" s="10"/>
      <c r="F42" s="10"/>
      <c r="G42" s="30"/>
      <c r="H42" s="30"/>
      <c r="I42" s="31"/>
      <c r="J42" s="30"/>
      <c r="K42" s="28"/>
      <c r="L42" s="33" t="str">
        <f>IF(OR($D42="",$C42=""),"",Paramètres!$B$9-$C42)</f>
        <v/>
      </c>
      <c r="M42" s="32" t="str">
        <f>IF($D42="","",IF(AND(OR($J42="Envoyée",$J42="Relancée"),$L42&lt;&gt;"",$L42&gt;=Paramètres!$D$9),"À relancer","—"))</f>
        <v/>
      </c>
      <c r="N42" s="10"/>
      <c r="O42" s="10"/>
      <c r="P42" s="10"/>
      <c r="Q42" s="10"/>
    </row>
    <row r="43" spans="2:17" x14ac:dyDescent="0.25">
      <c r="B43" s="27" t="str">
        <f t="shared" si="1"/>
        <v/>
      </c>
      <c r="C43" s="28"/>
      <c r="D43" s="10"/>
      <c r="E43" s="10"/>
      <c r="F43" s="10"/>
      <c r="G43" s="30"/>
      <c r="H43" s="30"/>
      <c r="I43" s="31"/>
      <c r="J43" s="30"/>
      <c r="K43" s="28"/>
      <c r="L43" s="33" t="str">
        <f>IF(OR($D43="",$C43=""),"",Paramètres!$B$9-$C43)</f>
        <v/>
      </c>
      <c r="M43" s="32" t="str">
        <f>IF($D43="","",IF(AND(OR($J43="Envoyée",$J43="Relancée"),$L43&lt;&gt;"",$L43&gt;=Paramètres!$D$9),"À relancer","—"))</f>
        <v/>
      </c>
      <c r="N43" s="10"/>
      <c r="O43" s="10"/>
      <c r="P43" s="10"/>
      <c r="Q43" s="10"/>
    </row>
    <row r="44" spans="2:17" x14ac:dyDescent="0.25">
      <c r="B44" s="27" t="str">
        <f t="shared" si="1"/>
        <v/>
      </c>
      <c r="C44" s="28"/>
      <c r="D44" s="10"/>
      <c r="E44" s="10"/>
      <c r="F44" s="10"/>
      <c r="G44" s="30"/>
      <c r="H44" s="30"/>
      <c r="I44" s="31"/>
      <c r="J44" s="30"/>
      <c r="K44" s="28"/>
      <c r="L44" s="33" t="str">
        <f>IF(OR($D44="",$C44=""),"",Paramètres!$B$9-$C44)</f>
        <v/>
      </c>
      <c r="M44" s="32" t="str">
        <f>IF($D44="","",IF(AND(OR($J44="Envoyée",$J44="Relancée"),$L44&lt;&gt;"",$L44&gt;=Paramètres!$D$9),"À relancer","—"))</f>
        <v/>
      </c>
      <c r="N44" s="10"/>
      <c r="O44" s="10"/>
      <c r="P44" s="10"/>
      <c r="Q44" s="10"/>
    </row>
    <row r="45" spans="2:17" x14ac:dyDescent="0.25">
      <c r="B45" s="27" t="str">
        <f t="shared" si="1"/>
        <v/>
      </c>
      <c r="C45" s="28"/>
      <c r="D45" s="10"/>
      <c r="E45" s="10"/>
      <c r="F45" s="10"/>
      <c r="G45" s="30"/>
      <c r="H45" s="30"/>
      <c r="I45" s="31"/>
      <c r="J45" s="30"/>
      <c r="K45" s="28"/>
      <c r="L45" s="33" t="str">
        <f>IF(OR($D45="",$C45=""),"",Paramètres!$B$9-$C45)</f>
        <v/>
      </c>
      <c r="M45" s="32" t="str">
        <f>IF($D45="","",IF(AND(OR($J45="Envoyée",$J45="Relancée"),$L45&lt;&gt;"",$L45&gt;=Paramètres!$D$9),"À relancer","—"))</f>
        <v/>
      </c>
      <c r="N45" s="10"/>
      <c r="O45" s="10"/>
      <c r="P45" s="10"/>
      <c r="Q45" s="10"/>
    </row>
    <row r="46" spans="2:17" x14ac:dyDescent="0.25">
      <c r="B46" s="27" t="str">
        <f t="shared" si="1"/>
        <v/>
      </c>
      <c r="C46" s="28"/>
      <c r="D46" s="10"/>
      <c r="E46" s="10"/>
      <c r="F46" s="10"/>
      <c r="G46" s="30"/>
      <c r="H46" s="30"/>
      <c r="I46" s="31"/>
      <c r="J46" s="30"/>
      <c r="K46" s="28"/>
      <c r="L46" s="33" t="str">
        <f>IF(OR($D46="",$C46=""),"",Paramètres!$B$9-$C46)</f>
        <v/>
      </c>
      <c r="M46" s="32" t="str">
        <f>IF($D46="","",IF(AND(OR($J46="Envoyée",$J46="Relancée"),$L46&lt;&gt;"",$L46&gt;=Paramètres!$D$9),"À relancer","—"))</f>
        <v/>
      </c>
      <c r="N46" s="10"/>
      <c r="O46" s="10"/>
      <c r="P46" s="10"/>
      <c r="Q46" s="10"/>
    </row>
    <row r="47" spans="2:17" x14ac:dyDescent="0.25">
      <c r="B47" s="27" t="str">
        <f t="shared" si="1"/>
        <v/>
      </c>
      <c r="C47" s="28"/>
      <c r="D47" s="10"/>
      <c r="E47" s="10"/>
      <c r="F47" s="10"/>
      <c r="G47" s="30"/>
      <c r="H47" s="30"/>
      <c r="I47" s="31"/>
      <c r="J47" s="30"/>
      <c r="K47" s="28"/>
      <c r="L47" s="33" t="str">
        <f>IF(OR($D47="",$C47=""),"",Paramètres!$B$9-$C47)</f>
        <v/>
      </c>
      <c r="M47" s="32" t="str">
        <f>IF($D47="","",IF(AND(OR($J47="Envoyée",$J47="Relancée"),$L47&lt;&gt;"",$L47&gt;=Paramètres!$D$9),"À relancer","—"))</f>
        <v/>
      </c>
      <c r="N47" s="10"/>
      <c r="O47" s="10"/>
      <c r="P47" s="10"/>
      <c r="Q47" s="10"/>
    </row>
    <row r="48" spans="2:17" x14ac:dyDescent="0.25">
      <c r="B48" s="27" t="str">
        <f t="shared" si="1"/>
        <v/>
      </c>
      <c r="C48" s="28"/>
      <c r="D48" s="10"/>
      <c r="E48" s="10"/>
      <c r="F48" s="10"/>
      <c r="G48" s="30"/>
      <c r="H48" s="30"/>
      <c r="I48" s="31"/>
      <c r="J48" s="30"/>
      <c r="K48" s="28"/>
      <c r="L48" s="33" t="str">
        <f>IF(OR($D48="",$C48=""),"",Paramètres!$B$9-$C48)</f>
        <v/>
      </c>
      <c r="M48" s="32" t="str">
        <f>IF($D48="","",IF(AND(OR($J48="Envoyée",$J48="Relancée"),$L48&lt;&gt;"",$L48&gt;=Paramètres!$D$9),"À relancer","—"))</f>
        <v/>
      </c>
      <c r="N48" s="10"/>
      <c r="O48" s="10"/>
      <c r="P48" s="10"/>
      <c r="Q48" s="10"/>
    </row>
    <row r="49" spans="2:17" x14ac:dyDescent="0.25">
      <c r="B49" s="27" t="str">
        <f t="shared" si="1"/>
        <v/>
      </c>
      <c r="C49" s="28"/>
      <c r="D49" s="10"/>
      <c r="E49" s="10"/>
      <c r="F49" s="10"/>
      <c r="G49" s="30"/>
      <c r="H49" s="30"/>
      <c r="I49" s="31"/>
      <c r="J49" s="30"/>
      <c r="K49" s="28"/>
      <c r="L49" s="33" t="str">
        <f>IF(OR($D49="",$C49=""),"",Paramètres!$B$9-$C49)</f>
        <v/>
      </c>
      <c r="M49" s="32" t="str">
        <f>IF($D49="","",IF(AND(OR($J49="Envoyée",$J49="Relancée"),$L49&lt;&gt;"",$L49&gt;=Paramètres!$D$9),"À relancer","—"))</f>
        <v/>
      </c>
      <c r="N49" s="10"/>
      <c r="O49" s="10"/>
      <c r="P49" s="10"/>
      <c r="Q49" s="10"/>
    </row>
    <row r="50" spans="2:17" x14ac:dyDescent="0.25">
      <c r="B50" s="27" t="str">
        <f t="shared" si="1"/>
        <v/>
      </c>
      <c r="C50" s="28"/>
      <c r="D50" s="10"/>
      <c r="E50" s="10"/>
      <c r="F50" s="10"/>
      <c r="G50" s="30"/>
      <c r="H50" s="30"/>
      <c r="I50" s="31"/>
      <c r="J50" s="30"/>
      <c r="K50" s="28"/>
      <c r="L50" s="33" t="str">
        <f>IF(OR($D50="",$C50=""),"",Paramètres!$B$9-$C50)</f>
        <v/>
      </c>
      <c r="M50" s="32" t="str">
        <f>IF($D50="","",IF(AND(OR($J50="Envoyée",$J50="Relancée"),$L50&lt;&gt;"",$L50&gt;=Paramètres!$D$9),"À relancer","—"))</f>
        <v/>
      </c>
      <c r="N50" s="10"/>
      <c r="O50" s="10"/>
      <c r="P50" s="10"/>
      <c r="Q50" s="10"/>
    </row>
    <row r="51" spans="2:17" x14ac:dyDescent="0.25">
      <c r="B51" s="27" t="str">
        <f t="shared" si="1"/>
        <v/>
      </c>
      <c r="C51" s="28"/>
      <c r="D51" s="10"/>
      <c r="E51" s="10"/>
      <c r="F51" s="10"/>
      <c r="G51" s="30"/>
      <c r="H51" s="30"/>
      <c r="I51" s="31"/>
      <c r="J51" s="30"/>
      <c r="K51" s="28"/>
      <c r="L51" s="33" t="str">
        <f>IF(OR($D51="",$C51=""),"",Paramètres!$B$9-$C51)</f>
        <v/>
      </c>
      <c r="M51" s="32" t="str">
        <f>IF($D51="","",IF(AND(OR($J51="Envoyée",$J51="Relancée"),$L51&lt;&gt;"",$L51&gt;=Paramètres!$D$9),"À relancer","—"))</f>
        <v/>
      </c>
      <c r="N51" s="10"/>
      <c r="O51" s="10"/>
      <c r="P51" s="10"/>
      <c r="Q51" s="10"/>
    </row>
    <row r="52" spans="2:17" x14ac:dyDescent="0.25">
      <c r="B52" s="27" t="str">
        <f t="shared" si="1"/>
        <v/>
      </c>
      <c r="C52" s="28"/>
      <c r="D52" s="10"/>
      <c r="E52" s="10"/>
      <c r="F52" s="10"/>
      <c r="G52" s="30"/>
      <c r="H52" s="30"/>
      <c r="I52" s="31"/>
      <c r="J52" s="30"/>
      <c r="K52" s="28"/>
      <c r="L52" s="33" t="str">
        <f>IF(OR($D52="",$C52=""),"",Paramètres!$B$9-$C52)</f>
        <v/>
      </c>
      <c r="M52" s="32" t="str">
        <f>IF($D52="","",IF(AND(OR($J52="Envoyée",$J52="Relancée"),$L52&lt;&gt;"",$L52&gt;=Paramètres!$D$9),"À relancer","—"))</f>
        <v/>
      </c>
      <c r="N52" s="10"/>
      <c r="O52" s="10"/>
      <c r="P52" s="10"/>
      <c r="Q52" s="10"/>
    </row>
    <row r="53" spans="2:17" x14ac:dyDescent="0.25">
      <c r="B53" s="27" t="str">
        <f t="shared" si="1"/>
        <v/>
      </c>
      <c r="C53" s="28"/>
      <c r="D53" s="10"/>
      <c r="E53" s="10"/>
      <c r="F53" s="10"/>
      <c r="G53" s="30"/>
      <c r="H53" s="30"/>
      <c r="I53" s="31"/>
      <c r="J53" s="30"/>
      <c r="K53" s="28"/>
      <c r="L53" s="33" t="str">
        <f>IF(OR($D53="",$C53=""),"",Paramètres!$B$9-$C53)</f>
        <v/>
      </c>
      <c r="M53" s="32" t="str">
        <f>IF($D53="","",IF(AND(OR($J53="Envoyée",$J53="Relancée"),$L53&lt;&gt;"",$L53&gt;=Paramètres!$D$9),"À relancer","—"))</f>
        <v/>
      </c>
      <c r="N53" s="10"/>
      <c r="O53" s="10"/>
      <c r="P53" s="10"/>
      <c r="Q53" s="10"/>
    </row>
    <row r="54" spans="2:17" x14ac:dyDescent="0.25">
      <c r="B54" s="27" t="str">
        <f t="shared" si="1"/>
        <v/>
      </c>
      <c r="C54" s="28"/>
      <c r="D54" s="10"/>
      <c r="E54" s="10"/>
      <c r="F54" s="10"/>
      <c r="G54" s="30"/>
      <c r="H54" s="30"/>
      <c r="I54" s="31"/>
      <c r="J54" s="30"/>
      <c r="K54" s="28"/>
      <c r="L54" s="33" t="str">
        <f>IF(OR($D54="",$C54=""),"",Paramètres!$B$9-$C54)</f>
        <v/>
      </c>
      <c r="M54" s="32" t="str">
        <f>IF($D54="","",IF(AND(OR($J54="Envoyée",$J54="Relancée"),$L54&lt;&gt;"",$L54&gt;=Paramètres!$D$9),"À relancer","—"))</f>
        <v/>
      </c>
      <c r="N54" s="10"/>
      <c r="O54" s="10"/>
      <c r="P54" s="10"/>
      <c r="Q54" s="10"/>
    </row>
    <row r="55" spans="2:17" x14ac:dyDescent="0.25">
      <c r="B55" s="27" t="str">
        <f t="shared" si="1"/>
        <v/>
      </c>
      <c r="C55" s="28"/>
      <c r="D55" s="10"/>
      <c r="E55" s="10"/>
      <c r="F55" s="10"/>
      <c r="G55" s="30"/>
      <c r="H55" s="30"/>
      <c r="I55" s="31"/>
      <c r="J55" s="30"/>
      <c r="K55" s="28"/>
      <c r="L55" s="33" t="str">
        <f>IF(OR($D55="",$C55=""),"",Paramètres!$B$9-$C55)</f>
        <v/>
      </c>
      <c r="M55" s="32" t="str">
        <f>IF($D55="","",IF(AND(OR($J55="Envoyée",$J55="Relancée"),$L55&lt;&gt;"",$L55&gt;=Paramètres!$D$9),"À relancer","—"))</f>
        <v/>
      </c>
      <c r="N55" s="10"/>
      <c r="O55" s="10"/>
      <c r="P55" s="10"/>
      <c r="Q55" s="10"/>
    </row>
    <row r="56" spans="2:17" x14ac:dyDescent="0.25">
      <c r="B56" s="27" t="str">
        <f t="shared" si="1"/>
        <v/>
      </c>
      <c r="C56" s="28"/>
      <c r="D56" s="10"/>
      <c r="E56" s="10"/>
      <c r="F56" s="10"/>
      <c r="G56" s="30"/>
      <c r="H56" s="30"/>
      <c r="I56" s="31"/>
      <c r="J56" s="30"/>
      <c r="K56" s="28"/>
      <c r="L56" s="33" t="str">
        <f>IF(OR($D56="",$C56=""),"",Paramètres!$B$9-$C56)</f>
        <v/>
      </c>
      <c r="M56" s="32" t="str">
        <f>IF($D56="","",IF(AND(OR($J56="Envoyée",$J56="Relancée"),$L56&lt;&gt;"",$L56&gt;=Paramètres!$D$9),"À relancer","—"))</f>
        <v/>
      </c>
      <c r="N56" s="10"/>
      <c r="O56" s="10"/>
      <c r="P56" s="10"/>
      <c r="Q56" s="10"/>
    </row>
    <row r="57" spans="2:17" x14ac:dyDescent="0.25">
      <c r="B57" s="27" t="str">
        <f t="shared" si="1"/>
        <v/>
      </c>
      <c r="C57" s="28"/>
      <c r="D57" s="10"/>
      <c r="E57" s="10"/>
      <c r="F57" s="10"/>
      <c r="G57" s="30"/>
      <c r="H57" s="30"/>
      <c r="I57" s="31"/>
      <c r="J57" s="30"/>
      <c r="K57" s="28"/>
      <c r="L57" s="33" t="str">
        <f>IF(OR($D57="",$C57=""),"",Paramètres!$B$9-$C57)</f>
        <v/>
      </c>
      <c r="M57" s="32" t="str">
        <f>IF($D57="","",IF(AND(OR($J57="Envoyée",$J57="Relancée"),$L57&lt;&gt;"",$L57&gt;=Paramètres!$D$9),"À relancer","—"))</f>
        <v/>
      </c>
      <c r="N57" s="10"/>
      <c r="O57" s="10"/>
      <c r="P57" s="10"/>
      <c r="Q57" s="10"/>
    </row>
    <row r="58" spans="2:17" x14ac:dyDescent="0.25">
      <c r="B58" s="27" t="str">
        <f t="shared" si="1"/>
        <v/>
      </c>
      <c r="C58" s="28"/>
      <c r="D58" s="10"/>
      <c r="E58" s="10"/>
      <c r="F58" s="10"/>
      <c r="G58" s="30"/>
      <c r="H58" s="30"/>
      <c r="I58" s="31"/>
      <c r="J58" s="30"/>
      <c r="K58" s="28"/>
      <c r="L58" s="33" t="str">
        <f>IF(OR($D58="",$C58=""),"",Paramètres!$B$9-$C58)</f>
        <v/>
      </c>
      <c r="M58" s="32" t="str">
        <f>IF($D58="","",IF(AND(OR($J58="Envoyée",$J58="Relancée"),$L58&lt;&gt;"",$L58&gt;=Paramètres!$D$9),"À relancer","—"))</f>
        <v/>
      </c>
      <c r="N58" s="10"/>
      <c r="O58" s="10"/>
      <c r="P58" s="10"/>
      <c r="Q58" s="10"/>
    </row>
    <row r="59" spans="2:17" x14ac:dyDescent="0.25">
      <c r="B59" s="27" t="str">
        <f t="shared" si="1"/>
        <v/>
      </c>
      <c r="C59" s="28"/>
      <c r="D59" s="10"/>
      <c r="E59" s="10"/>
      <c r="F59" s="10"/>
      <c r="G59" s="30"/>
      <c r="H59" s="30"/>
      <c r="I59" s="31"/>
      <c r="J59" s="30"/>
      <c r="K59" s="28"/>
      <c r="L59" s="33" t="str">
        <f>IF(OR($D59="",$C59=""),"",Paramètres!$B$9-$C59)</f>
        <v/>
      </c>
      <c r="M59" s="32" t="str">
        <f>IF($D59="","",IF(AND(OR($J59="Envoyée",$J59="Relancée"),$L59&lt;&gt;"",$L59&gt;=Paramètres!$D$9),"À relancer","—"))</f>
        <v/>
      </c>
      <c r="N59" s="10"/>
      <c r="O59" s="10"/>
      <c r="P59" s="10"/>
      <c r="Q59" s="10"/>
    </row>
    <row r="60" spans="2:17" x14ac:dyDescent="0.25">
      <c r="B60" s="27" t="str">
        <f t="shared" si="1"/>
        <v/>
      </c>
      <c r="C60" s="28"/>
      <c r="D60" s="10"/>
      <c r="E60" s="10"/>
      <c r="F60" s="10"/>
      <c r="G60" s="30"/>
      <c r="H60" s="30"/>
      <c r="I60" s="31"/>
      <c r="J60" s="30"/>
      <c r="K60" s="28"/>
      <c r="L60" s="33" t="str">
        <f>IF(OR($D60="",$C60=""),"",Paramètres!$B$9-$C60)</f>
        <v/>
      </c>
      <c r="M60" s="32" t="str">
        <f>IF($D60="","",IF(AND(OR($J60="Envoyée",$J60="Relancée"),$L60&lt;&gt;"",$L60&gt;=Paramètres!$D$9),"À relancer","—"))</f>
        <v/>
      </c>
      <c r="N60" s="10"/>
      <c r="O60" s="10"/>
      <c r="P60" s="10"/>
      <c r="Q60" s="10"/>
    </row>
    <row r="61" spans="2:17" x14ac:dyDescent="0.25">
      <c r="B61" s="27" t="str">
        <f t="shared" si="1"/>
        <v/>
      </c>
      <c r="C61" s="28"/>
      <c r="D61" s="10"/>
      <c r="E61" s="10"/>
      <c r="F61" s="10"/>
      <c r="G61" s="30"/>
      <c r="H61" s="30"/>
      <c r="I61" s="31"/>
      <c r="J61" s="30"/>
      <c r="K61" s="28"/>
      <c r="L61" s="33" t="str">
        <f>IF(OR($D61="",$C61=""),"",Paramètres!$B$9-$C61)</f>
        <v/>
      </c>
      <c r="M61" s="32" t="str">
        <f>IF($D61="","",IF(AND(OR($J61="Envoyée",$J61="Relancée"),$L61&lt;&gt;"",$L61&gt;=Paramètres!$D$9),"À relancer","—"))</f>
        <v/>
      </c>
      <c r="N61" s="10"/>
      <c r="O61" s="10"/>
      <c r="P61" s="10"/>
      <c r="Q61" s="10"/>
    </row>
    <row r="62" spans="2:17" x14ac:dyDescent="0.25">
      <c r="B62" s="27" t="str">
        <f t="shared" si="1"/>
        <v/>
      </c>
      <c r="C62" s="28"/>
      <c r="D62" s="10"/>
      <c r="E62" s="10"/>
      <c r="F62" s="10"/>
      <c r="G62" s="30"/>
      <c r="H62" s="30"/>
      <c r="I62" s="31"/>
      <c r="J62" s="30"/>
      <c r="K62" s="28"/>
      <c r="L62" s="33" t="str">
        <f>IF(OR($D62="",$C62=""),"",Paramètres!$B$9-$C62)</f>
        <v/>
      </c>
      <c r="M62" s="32" t="str">
        <f>IF($D62="","",IF(AND(OR($J62="Envoyée",$J62="Relancée"),$L62&lt;&gt;"",$L62&gt;=Paramètres!$D$9),"À relancer","—"))</f>
        <v/>
      </c>
      <c r="N62" s="10"/>
      <c r="O62" s="10"/>
      <c r="P62" s="10"/>
      <c r="Q62" s="10"/>
    </row>
    <row r="63" spans="2:17" x14ac:dyDescent="0.25">
      <c r="B63" s="27" t="str">
        <f t="shared" si="1"/>
        <v/>
      </c>
      <c r="C63" s="28"/>
      <c r="D63" s="10"/>
      <c r="E63" s="10"/>
      <c r="F63" s="10"/>
      <c r="G63" s="30"/>
      <c r="H63" s="30"/>
      <c r="I63" s="31"/>
      <c r="J63" s="30"/>
      <c r="K63" s="28"/>
      <c r="L63" s="33" t="str">
        <f>IF(OR($D63="",$C63=""),"",Paramètres!$B$9-$C63)</f>
        <v/>
      </c>
      <c r="M63" s="32" t="str">
        <f>IF($D63="","",IF(AND(OR($J63="Envoyée",$J63="Relancée"),$L63&lt;&gt;"",$L63&gt;=Paramètres!$D$9),"À relancer","—"))</f>
        <v/>
      </c>
      <c r="N63" s="10"/>
      <c r="O63" s="10"/>
      <c r="P63" s="10"/>
      <c r="Q63" s="10"/>
    </row>
    <row r="64" spans="2:17" x14ac:dyDescent="0.25">
      <c r="B64" s="27" t="str">
        <f t="shared" si="1"/>
        <v/>
      </c>
      <c r="C64" s="28"/>
      <c r="D64" s="10"/>
      <c r="E64" s="10"/>
      <c r="F64" s="10"/>
      <c r="G64" s="30"/>
      <c r="H64" s="30"/>
      <c r="I64" s="31"/>
      <c r="J64" s="30"/>
      <c r="K64" s="28"/>
      <c r="L64" s="33" t="str">
        <f>IF(OR($D64="",$C64=""),"",Paramètres!$B$9-$C64)</f>
        <v/>
      </c>
      <c r="M64" s="32" t="str">
        <f>IF($D64="","",IF(AND(OR($J64="Envoyée",$J64="Relancée"),$L64&lt;&gt;"",$L64&gt;=Paramètres!$D$9),"À relancer","—"))</f>
        <v/>
      </c>
      <c r="N64" s="10"/>
      <c r="O64" s="10"/>
      <c r="P64" s="10"/>
      <c r="Q64" s="10"/>
    </row>
    <row r="65" spans="2:17" x14ac:dyDescent="0.25">
      <c r="B65" s="27" t="str">
        <f t="shared" si="1"/>
        <v/>
      </c>
      <c r="C65" s="28"/>
      <c r="D65" s="10"/>
      <c r="E65" s="10"/>
      <c r="F65" s="10"/>
      <c r="G65" s="30"/>
      <c r="H65" s="30"/>
      <c r="I65" s="31"/>
      <c r="J65" s="30"/>
      <c r="K65" s="28"/>
      <c r="L65" s="33" t="str">
        <f>IF(OR($D65="",$C65=""),"",Paramètres!$B$9-$C65)</f>
        <v/>
      </c>
      <c r="M65" s="32" t="str">
        <f>IF($D65="","",IF(AND(OR($J65="Envoyée",$J65="Relancée"),$L65&lt;&gt;"",$L65&gt;=Paramètres!$D$9),"À relancer","—"))</f>
        <v/>
      </c>
      <c r="N65" s="10"/>
      <c r="O65" s="10"/>
      <c r="P65" s="10"/>
      <c r="Q65" s="10"/>
    </row>
    <row r="66" spans="2:17" x14ac:dyDescent="0.25">
      <c r="B66" s="27" t="str">
        <f t="shared" si="1"/>
        <v/>
      </c>
      <c r="C66" s="28"/>
      <c r="D66" s="10"/>
      <c r="E66" s="10"/>
      <c r="F66" s="10"/>
      <c r="G66" s="30"/>
      <c r="H66" s="30"/>
      <c r="I66" s="31"/>
      <c r="J66" s="30"/>
      <c r="K66" s="28"/>
      <c r="L66" s="33" t="str">
        <f>IF(OR($D66="",$C66=""),"",Paramètres!$B$9-$C66)</f>
        <v/>
      </c>
      <c r="M66" s="32" t="str">
        <f>IF($D66="","",IF(AND(OR($J66="Envoyée",$J66="Relancée"),$L66&lt;&gt;"",$L66&gt;=Paramètres!$D$9),"À relancer","—"))</f>
        <v/>
      </c>
      <c r="N66" s="10"/>
      <c r="O66" s="10"/>
      <c r="P66" s="10"/>
      <c r="Q66" s="10"/>
    </row>
    <row r="67" spans="2:17" x14ac:dyDescent="0.25">
      <c r="B67" s="27" t="str">
        <f t="shared" si="1"/>
        <v/>
      </c>
      <c r="C67" s="28"/>
      <c r="D67" s="10"/>
      <c r="E67" s="10"/>
      <c r="F67" s="10"/>
      <c r="G67" s="30"/>
      <c r="H67" s="30"/>
      <c r="I67" s="31"/>
      <c r="J67" s="30"/>
      <c r="K67" s="28"/>
      <c r="L67" s="33" t="str">
        <f>IF(OR($D67="",$C67=""),"",Paramètres!$B$9-$C67)</f>
        <v/>
      </c>
      <c r="M67" s="32" t="str">
        <f>IF($D67="","",IF(AND(OR($J67="Envoyée",$J67="Relancée"),$L67&lt;&gt;"",$L67&gt;=Paramètres!$D$9),"À relancer","—"))</f>
        <v/>
      </c>
      <c r="N67" s="10"/>
      <c r="O67" s="10"/>
      <c r="P67" s="10"/>
      <c r="Q67" s="10"/>
    </row>
    <row r="68" spans="2:17" x14ac:dyDescent="0.25">
      <c r="B68" s="27" t="str">
        <f t="shared" si="1"/>
        <v/>
      </c>
      <c r="C68" s="28"/>
      <c r="D68" s="10"/>
      <c r="E68" s="10"/>
      <c r="F68" s="10"/>
      <c r="G68" s="30"/>
      <c r="H68" s="30"/>
      <c r="I68" s="31"/>
      <c r="J68" s="30"/>
      <c r="K68" s="28"/>
      <c r="L68" s="33" t="str">
        <f>IF(OR($D68="",$C68=""),"",Paramètres!$B$9-$C68)</f>
        <v/>
      </c>
      <c r="M68" s="32" t="str">
        <f>IF($D68="","",IF(AND(OR($J68="Envoyée",$J68="Relancée"),$L68&lt;&gt;"",$L68&gt;=Paramètres!$D$9),"À relancer","—"))</f>
        <v/>
      </c>
      <c r="N68" s="10"/>
      <c r="O68" s="10"/>
      <c r="P68" s="10"/>
      <c r="Q68" s="10"/>
    </row>
    <row r="69" spans="2:17" x14ac:dyDescent="0.25">
      <c r="B69" s="27" t="str">
        <f t="shared" si="1"/>
        <v/>
      </c>
      <c r="C69" s="28"/>
      <c r="D69" s="10"/>
      <c r="E69" s="10"/>
      <c r="F69" s="10"/>
      <c r="G69" s="30"/>
      <c r="H69" s="30"/>
      <c r="I69" s="31"/>
      <c r="J69" s="30"/>
      <c r="K69" s="28"/>
      <c r="L69" s="33" t="str">
        <f>IF(OR($D69="",$C69=""),"",Paramètres!$B$9-$C69)</f>
        <v/>
      </c>
      <c r="M69" s="32" t="str">
        <f>IF($D69="","",IF(AND(OR($J69="Envoyée",$J69="Relancée"),$L69&lt;&gt;"",$L69&gt;=Paramètres!$D$9),"À relancer","—"))</f>
        <v/>
      </c>
      <c r="N69" s="10"/>
      <c r="O69" s="10"/>
      <c r="P69" s="10"/>
      <c r="Q69" s="10"/>
    </row>
    <row r="70" spans="2:17" x14ac:dyDescent="0.25">
      <c r="B70" s="27" t="str">
        <f t="shared" si="1"/>
        <v/>
      </c>
      <c r="C70" s="28"/>
      <c r="D70" s="10"/>
      <c r="E70" s="10"/>
      <c r="F70" s="10"/>
      <c r="G70" s="30"/>
      <c r="H70" s="30"/>
      <c r="I70" s="31"/>
      <c r="J70" s="30"/>
      <c r="K70" s="28"/>
      <c r="L70" s="33" t="str">
        <f>IF(OR($D70="",$C70=""),"",Paramètres!$B$9-$C70)</f>
        <v/>
      </c>
      <c r="M70" s="32" t="str">
        <f>IF($D70="","",IF(AND(OR($J70="Envoyée",$J70="Relancée"),$L70&lt;&gt;"",$L70&gt;=Paramètres!$D$9),"À relancer","—"))</f>
        <v/>
      </c>
      <c r="N70" s="10"/>
      <c r="O70" s="10"/>
      <c r="P70" s="10"/>
      <c r="Q70" s="10"/>
    </row>
    <row r="71" spans="2:17" x14ac:dyDescent="0.25">
      <c r="B71" s="27" t="str">
        <f t="shared" si="1"/>
        <v/>
      </c>
      <c r="C71" s="28"/>
      <c r="D71" s="10"/>
      <c r="E71" s="10"/>
      <c r="F71" s="10"/>
      <c r="G71" s="30"/>
      <c r="H71" s="30"/>
      <c r="I71" s="31"/>
      <c r="J71" s="30"/>
      <c r="K71" s="28"/>
      <c r="L71" s="33" t="str">
        <f>IF(OR($D71="",$C71=""),"",Paramètres!$B$9-$C71)</f>
        <v/>
      </c>
      <c r="M71" s="32" t="str">
        <f>IF($D71="","",IF(AND(OR($J71="Envoyée",$J71="Relancée"),$L71&lt;&gt;"",$L71&gt;=Paramètres!$D$9),"À relancer","—"))</f>
        <v/>
      </c>
      <c r="N71" s="10"/>
      <c r="O71" s="10"/>
      <c r="P71" s="10"/>
      <c r="Q71" s="10"/>
    </row>
    <row r="72" spans="2:17" x14ac:dyDescent="0.25">
      <c r="B72" s="27" t="str">
        <f t="shared" si="1"/>
        <v/>
      </c>
      <c r="C72" s="28"/>
      <c r="D72" s="10"/>
      <c r="E72" s="10"/>
      <c r="F72" s="10"/>
      <c r="G72" s="30"/>
      <c r="H72" s="30"/>
      <c r="I72" s="31"/>
      <c r="J72" s="30"/>
      <c r="K72" s="28"/>
      <c r="L72" s="33" t="str">
        <f>IF(OR($D72="",$C72=""),"",Paramètres!$B$9-$C72)</f>
        <v/>
      </c>
      <c r="M72" s="32" t="str">
        <f>IF($D72="","",IF(AND(OR($J72="Envoyée",$J72="Relancée"),$L72&lt;&gt;"",$L72&gt;=Paramètres!$D$9),"À relancer","—"))</f>
        <v/>
      </c>
      <c r="N72" s="10"/>
      <c r="O72" s="10"/>
      <c r="P72" s="10"/>
      <c r="Q72" s="10"/>
    </row>
    <row r="73" spans="2:17" x14ac:dyDescent="0.25">
      <c r="B73" s="27" t="str">
        <f t="shared" ref="B73:B108" si="2">IF($D73="","","CAND-2027-"&amp;TEXT(ROW()-8,"000"))</f>
        <v/>
      </c>
      <c r="C73" s="28"/>
      <c r="D73" s="10"/>
      <c r="E73" s="10"/>
      <c r="F73" s="10"/>
      <c r="G73" s="30"/>
      <c r="H73" s="30"/>
      <c r="I73" s="31"/>
      <c r="J73" s="30"/>
      <c r="K73" s="28"/>
      <c r="L73" s="33" t="str">
        <f>IF(OR($D73="",$C73=""),"",Paramètres!$B$9-$C73)</f>
        <v/>
      </c>
      <c r="M73" s="32" t="str">
        <f>IF($D73="","",IF(AND(OR($J73="Envoyée",$J73="Relancée"),$L73&lt;&gt;"",$L73&gt;=Paramètres!$D$9),"À relancer","—"))</f>
        <v/>
      </c>
      <c r="N73" s="10"/>
      <c r="O73" s="10"/>
      <c r="P73" s="10"/>
      <c r="Q73" s="10"/>
    </row>
    <row r="74" spans="2:17" x14ac:dyDescent="0.25">
      <c r="B74" s="27" t="str">
        <f t="shared" si="2"/>
        <v/>
      </c>
      <c r="C74" s="28"/>
      <c r="D74" s="10"/>
      <c r="E74" s="10"/>
      <c r="F74" s="10"/>
      <c r="G74" s="30"/>
      <c r="H74" s="30"/>
      <c r="I74" s="31"/>
      <c r="J74" s="30"/>
      <c r="K74" s="28"/>
      <c r="L74" s="33" t="str">
        <f>IF(OR($D74="",$C74=""),"",Paramètres!$B$9-$C74)</f>
        <v/>
      </c>
      <c r="M74" s="32" t="str">
        <f>IF($D74="","",IF(AND(OR($J74="Envoyée",$J74="Relancée"),$L74&lt;&gt;"",$L74&gt;=Paramètres!$D$9),"À relancer","—"))</f>
        <v/>
      </c>
      <c r="N74" s="10"/>
      <c r="O74" s="10"/>
      <c r="P74" s="10"/>
      <c r="Q74" s="10"/>
    </row>
    <row r="75" spans="2:17" x14ac:dyDescent="0.25">
      <c r="B75" s="27" t="str">
        <f t="shared" si="2"/>
        <v/>
      </c>
      <c r="C75" s="28"/>
      <c r="D75" s="10"/>
      <c r="E75" s="10"/>
      <c r="F75" s="10"/>
      <c r="G75" s="30"/>
      <c r="H75" s="30"/>
      <c r="I75" s="31"/>
      <c r="J75" s="30"/>
      <c r="K75" s="28"/>
      <c r="L75" s="33" t="str">
        <f>IF(OR($D75="",$C75=""),"",Paramètres!$B$9-$C75)</f>
        <v/>
      </c>
      <c r="M75" s="32" t="str">
        <f>IF($D75="","",IF(AND(OR($J75="Envoyée",$J75="Relancée"),$L75&lt;&gt;"",$L75&gt;=Paramètres!$D$9),"À relancer","—"))</f>
        <v/>
      </c>
      <c r="N75" s="10"/>
      <c r="O75" s="10"/>
      <c r="P75" s="10"/>
      <c r="Q75" s="10"/>
    </row>
    <row r="76" spans="2:17" x14ac:dyDescent="0.25">
      <c r="B76" s="27" t="str">
        <f t="shared" si="2"/>
        <v/>
      </c>
      <c r="C76" s="28"/>
      <c r="D76" s="10"/>
      <c r="E76" s="10"/>
      <c r="F76" s="10"/>
      <c r="G76" s="30"/>
      <c r="H76" s="30"/>
      <c r="I76" s="31"/>
      <c r="J76" s="30"/>
      <c r="K76" s="28"/>
      <c r="L76" s="33" t="str">
        <f>IF(OR($D76="",$C76=""),"",Paramètres!$B$9-$C76)</f>
        <v/>
      </c>
      <c r="M76" s="32" t="str">
        <f>IF($D76="","",IF(AND(OR($J76="Envoyée",$J76="Relancée"),$L76&lt;&gt;"",$L76&gt;=Paramètres!$D$9),"À relancer","—"))</f>
        <v/>
      </c>
      <c r="N76" s="10"/>
      <c r="O76" s="10"/>
      <c r="P76" s="10"/>
      <c r="Q76" s="10"/>
    </row>
    <row r="77" spans="2:17" x14ac:dyDescent="0.25">
      <c r="B77" s="27" t="str">
        <f t="shared" si="2"/>
        <v/>
      </c>
      <c r="C77" s="28"/>
      <c r="D77" s="10"/>
      <c r="E77" s="10"/>
      <c r="F77" s="10"/>
      <c r="G77" s="30"/>
      <c r="H77" s="30"/>
      <c r="I77" s="31"/>
      <c r="J77" s="30"/>
      <c r="K77" s="28"/>
      <c r="L77" s="33" t="str">
        <f>IF(OR($D77="",$C77=""),"",Paramètres!$B$9-$C77)</f>
        <v/>
      </c>
      <c r="M77" s="32" t="str">
        <f>IF($D77="","",IF(AND(OR($J77="Envoyée",$J77="Relancée"),$L77&lt;&gt;"",$L77&gt;=Paramètres!$D$9),"À relancer","—"))</f>
        <v/>
      </c>
      <c r="N77" s="10"/>
      <c r="O77" s="10"/>
      <c r="P77" s="10"/>
      <c r="Q77" s="10"/>
    </row>
    <row r="78" spans="2:17" x14ac:dyDescent="0.25">
      <c r="B78" s="27" t="str">
        <f t="shared" si="2"/>
        <v/>
      </c>
      <c r="C78" s="28"/>
      <c r="D78" s="10"/>
      <c r="E78" s="10"/>
      <c r="F78" s="10"/>
      <c r="G78" s="30"/>
      <c r="H78" s="30"/>
      <c r="I78" s="31"/>
      <c r="J78" s="30"/>
      <c r="K78" s="28"/>
      <c r="L78" s="33" t="str">
        <f>IF(OR($D78="",$C78=""),"",Paramètres!$B$9-$C78)</f>
        <v/>
      </c>
      <c r="M78" s="32" t="str">
        <f>IF($D78="","",IF(AND(OR($J78="Envoyée",$J78="Relancée"),$L78&lt;&gt;"",$L78&gt;=Paramètres!$D$9),"À relancer","—"))</f>
        <v/>
      </c>
      <c r="N78" s="10"/>
      <c r="O78" s="10"/>
      <c r="P78" s="10"/>
      <c r="Q78" s="10"/>
    </row>
    <row r="79" spans="2:17" x14ac:dyDescent="0.25">
      <c r="B79" s="27" t="str">
        <f t="shared" si="2"/>
        <v/>
      </c>
      <c r="C79" s="28"/>
      <c r="D79" s="10"/>
      <c r="E79" s="10"/>
      <c r="F79" s="10"/>
      <c r="G79" s="30"/>
      <c r="H79" s="30"/>
      <c r="I79" s="31"/>
      <c r="J79" s="30"/>
      <c r="K79" s="28"/>
      <c r="L79" s="33" t="str">
        <f>IF(OR($D79="",$C79=""),"",Paramètres!$B$9-$C79)</f>
        <v/>
      </c>
      <c r="M79" s="32" t="str">
        <f>IF($D79="","",IF(AND(OR($J79="Envoyée",$J79="Relancée"),$L79&lt;&gt;"",$L79&gt;=Paramètres!$D$9),"À relancer","—"))</f>
        <v/>
      </c>
      <c r="N79" s="10"/>
      <c r="O79" s="10"/>
      <c r="P79" s="10"/>
      <c r="Q79" s="10"/>
    </row>
    <row r="80" spans="2:17" x14ac:dyDescent="0.25">
      <c r="B80" s="27" t="str">
        <f t="shared" si="2"/>
        <v/>
      </c>
      <c r="C80" s="28"/>
      <c r="D80" s="10"/>
      <c r="E80" s="10"/>
      <c r="F80" s="10"/>
      <c r="G80" s="30"/>
      <c r="H80" s="30"/>
      <c r="I80" s="31"/>
      <c r="J80" s="30"/>
      <c r="K80" s="28"/>
      <c r="L80" s="33" t="str">
        <f>IF(OR($D80="",$C80=""),"",Paramètres!$B$9-$C80)</f>
        <v/>
      </c>
      <c r="M80" s="32" t="str">
        <f>IF($D80="","",IF(AND(OR($J80="Envoyée",$J80="Relancée"),$L80&lt;&gt;"",$L80&gt;=Paramètres!$D$9),"À relancer","—"))</f>
        <v/>
      </c>
      <c r="N80" s="10"/>
      <c r="O80" s="10"/>
      <c r="P80" s="10"/>
      <c r="Q80" s="10"/>
    </row>
    <row r="81" spans="2:17" x14ac:dyDescent="0.25">
      <c r="B81" s="27" t="str">
        <f t="shared" si="2"/>
        <v/>
      </c>
      <c r="C81" s="28"/>
      <c r="D81" s="10"/>
      <c r="E81" s="10"/>
      <c r="F81" s="10"/>
      <c r="G81" s="30"/>
      <c r="H81" s="30"/>
      <c r="I81" s="31"/>
      <c r="J81" s="30"/>
      <c r="K81" s="28"/>
      <c r="L81" s="33" t="str">
        <f>IF(OR($D81="",$C81=""),"",Paramètres!$B$9-$C81)</f>
        <v/>
      </c>
      <c r="M81" s="32" t="str">
        <f>IF($D81="","",IF(AND(OR($J81="Envoyée",$J81="Relancée"),$L81&lt;&gt;"",$L81&gt;=Paramètres!$D$9),"À relancer","—"))</f>
        <v/>
      </c>
      <c r="N81" s="10"/>
      <c r="O81" s="10"/>
      <c r="P81" s="10"/>
      <c r="Q81" s="10"/>
    </row>
    <row r="82" spans="2:17" x14ac:dyDescent="0.25">
      <c r="B82" s="27" t="str">
        <f t="shared" si="2"/>
        <v/>
      </c>
      <c r="C82" s="28"/>
      <c r="D82" s="10"/>
      <c r="E82" s="10"/>
      <c r="F82" s="10"/>
      <c r="G82" s="30"/>
      <c r="H82" s="30"/>
      <c r="I82" s="31"/>
      <c r="J82" s="30"/>
      <c r="K82" s="28"/>
      <c r="L82" s="33" t="str">
        <f>IF(OR($D82="",$C82=""),"",Paramètres!$B$9-$C82)</f>
        <v/>
      </c>
      <c r="M82" s="32" t="str">
        <f>IF($D82="","",IF(AND(OR($J82="Envoyée",$J82="Relancée"),$L82&lt;&gt;"",$L82&gt;=Paramètres!$D$9),"À relancer","—"))</f>
        <v/>
      </c>
      <c r="N82" s="10"/>
      <c r="O82" s="10"/>
      <c r="P82" s="10"/>
      <c r="Q82" s="10"/>
    </row>
    <row r="83" spans="2:17" x14ac:dyDescent="0.25">
      <c r="B83" s="27" t="str">
        <f t="shared" si="2"/>
        <v/>
      </c>
      <c r="C83" s="28"/>
      <c r="D83" s="10"/>
      <c r="E83" s="10"/>
      <c r="F83" s="10"/>
      <c r="G83" s="30"/>
      <c r="H83" s="30"/>
      <c r="I83" s="31"/>
      <c r="J83" s="30"/>
      <c r="K83" s="28"/>
      <c r="L83" s="33" t="str">
        <f>IF(OR($D83="",$C83=""),"",Paramètres!$B$9-$C83)</f>
        <v/>
      </c>
      <c r="M83" s="32" t="str">
        <f>IF($D83="","",IF(AND(OR($J83="Envoyée",$J83="Relancée"),$L83&lt;&gt;"",$L83&gt;=Paramètres!$D$9),"À relancer","—"))</f>
        <v/>
      </c>
      <c r="N83" s="10"/>
      <c r="O83" s="10"/>
      <c r="P83" s="10"/>
      <c r="Q83" s="10"/>
    </row>
    <row r="84" spans="2:17" x14ac:dyDescent="0.25">
      <c r="B84" s="27" t="str">
        <f t="shared" si="2"/>
        <v/>
      </c>
      <c r="C84" s="28"/>
      <c r="D84" s="10"/>
      <c r="E84" s="10"/>
      <c r="F84" s="10"/>
      <c r="G84" s="30"/>
      <c r="H84" s="30"/>
      <c r="I84" s="31"/>
      <c r="J84" s="30"/>
      <c r="K84" s="28"/>
      <c r="L84" s="33" t="str">
        <f>IF(OR($D84="",$C84=""),"",Paramètres!$B$9-$C84)</f>
        <v/>
      </c>
      <c r="M84" s="32" t="str">
        <f>IF($D84="","",IF(AND(OR($J84="Envoyée",$J84="Relancée"),$L84&lt;&gt;"",$L84&gt;=Paramètres!$D$9),"À relancer","—"))</f>
        <v/>
      </c>
      <c r="N84" s="10"/>
      <c r="O84" s="10"/>
      <c r="P84" s="10"/>
      <c r="Q84" s="10"/>
    </row>
    <row r="85" spans="2:17" x14ac:dyDescent="0.25">
      <c r="B85" s="27" t="str">
        <f t="shared" si="2"/>
        <v/>
      </c>
      <c r="C85" s="28"/>
      <c r="D85" s="10"/>
      <c r="E85" s="10"/>
      <c r="F85" s="10"/>
      <c r="G85" s="30"/>
      <c r="H85" s="30"/>
      <c r="I85" s="31"/>
      <c r="J85" s="30"/>
      <c r="K85" s="28"/>
      <c r="L85" s="33" t="str">
        <f>IF(OR($D85="",$C85=""),"",Paramètres!$B$9-$C85)</f>
        <v/>
      </c>
      <c r="M85" s="32" t="str">
        <f>IF($D85="","",IF(AND(OR($J85="Envoyée",$J85="Relancée"),$L85&lt;&gt;"",$L85&gt;=Paramètres!$D$9),"À relancer","—"))</f>
        <v/>
      </c>
      <c r="N85" s="10"/>
      <c r="O85" s="10"/>
      <c r="P85" s="10"/>
      <c r="Q85" s="10"/>
    </row>
    <row r="86" spans="2:17" x14ac:dyDescent="0.25">
      <c r="B86" s="27" t="str">
        <f t="shared" si="2"/>
        <v/>
      </c>
      <c r="C86" s="28"/>
      <c r="D86" s="10"/>
      <c r="E86" s="10"/>
      <c r="F86" s="10"/>
      <c r="G86" s="30"/>
      <c r="H86" s="30"/>
      <c r="I86" s="31"/>
      <c r="J86" s="30"/>
      <c r="K86" s="28"/>
      <c r="L86" s="33" t="str">
        <f>IF(OR($D86="",$C86=""),"",Paramètres!$B$9-$C86)</f>
        <v/>
      </c>
      <c r="M86" s="32" t="str">
        <f>IF($D86="","",IF(AND(OR($J86="Envoyée",$J86="Relancée"),$L86&lt;&gt;"",$L86&gt;=Paramètres!$D$9),"À relancer","—"))</f>
        <v/>
      </c>
      <c r="N86" s="10"/>
      <c r="O86" s="10"/>
      <c r="P86" s="10"/>
      <c r="Q86" s="10"/>
    </row>
    <row r="87" spans="2:17" x14ac:dyDescent="0.25">
      <c r="B87" s="27" t="str">
        <f t="shared" si="2"/>
        <v/>
      </c>
      <c r="C87" s="28"/>
      <c r="D87" s="10"/>
      <c r="E87" s="10"/>
      <c r="F87" s="10"/>
      <c r="G87" s="30"/>
      <c r="H87" s="30"/>
      <c r="I87" s="31"/>
      <c r="J87" s="30"/>
      <c r="K87" s="28"/>
      <c r="L87" s="33" t="str">
        <f>IF(OR($D87="",$C87=""),"",Paramètres!$B$9-$C87)</f>
        <v/>
      </c>
      <c r="M87" s="32" t="str">
        <f>IF($D87="","",IF(AND(OR($J87="Envoyée",$J87="Relancée"),$L87&lt;&gt;"",$L87&gt;=Paramètres!$D$9),"À relancer","—"))</f>
        <v/>
      </c>
      <c r="N87" s="10"/>
      <c r="O87" s="10"/>
      <c r="P87" s="10"/>
      <c r="Q87" s="10"/>
    </row>
    <row r="88" spans="2:17" x14ac:dyDescent="0.25">
      <c r="B88" s="27" t="str">
        <f t="shared" si="2"/>
        <v/>
      </c>
      <c r="C88" s="28"/>
      <c r="D88" s="10"/>
      <c r="E88" s="10"/>
      <c r="F88" s="10"/>
      <c r="G88" s="30"/>
      <c r="H88" s="30"/>
      <c r="I88" s="31"/>
      <c r="J88" s="30"/>
      <c r="K88" s="28"/>
      <c r="L88" s="33" t="str">
        <f>IF(OR($D88="",$C88=""),"",Paramètres!$B$9-$C88)</f>
        <v/>
      </c>
      <c r="M88" s="32" t="str">
        <f>IF($D88="","",IF(AND(OR($J88="Envoyée",$J88="Relancée"),$L88&lt;&gt;"",$L88&gt;=Paramètres!$D$9),"À relancer","—"))</f>
        <v/>
      </c>
      <c r="N88" s="10"/>
      <c r="O88" s="10"/>
      <c r="P88" s="10"/>
      <c r="Q88" s="10"/>
    </row>
    <row r="89" spans="2:17" x14ac:dyDescent="0.25">
      <c r="B89" s="27" t="str">
        <f t="shared" si="2"/>
        <v/>
      </c>
      <c r="C89" s="28"/>
      <c r="D89" s="10"/>
      <c r="E89" s="10"/>
      <c r="F89" s="10"/>
      <c r="G89" s="30"/>
      <c r="H89" s="30"/>
      <c r="I89" s="31"/>
      <c r="J89" s="30"/>
      <c r="K89" s="28"/>
      <c r="L89" s="33" t="str">
        <f>IF(OR($D89="",$C89=""),"",Paramètres!$B$9-$C89)</f>
        <v/>
      </c>
      <c r="M89" s="32" t="str">
        <f>IF($D89="","",IF(AND(OR($J89="Envoyée",$J89="Relancée"),$L89&lt;&gt;"",$L89&gt;=Paramètres!$D$9),"À relancer","—"))</f>
        <v/>
      </c>
      <c r="N89" s="10"/>
      <c r="O89" s="10"/>
      <c r="P89" s="10"/>
      <c r="Q89" s="10"/>
    </row>
    <row r="90" spans="2:17" x14ac:dyDescent="0.25">
      <c r="B90" s="27" t="str">
        <f t="shared" si="2"/>
        <v/>
      </c>
      <c r="C90" s="28"/>
      <c r="D90" s="10"/>
      <c r="E90" s="10"/>
      <c r="F90" s="10"/>
      <c r="G90" s="30"/>
      <c r="H90" s="30"/>
      <c r="I90" s="31"/>
      <c r="J90" s="30"/>
      <c r="K90" s="28"/>
      <c r="L90" s="33" t="str">
        <f>IF(OR($D90="",$C90=""),"",Paramètres!$B$9-$C90)</f>
        <v/>
      </c>
      <c r="M90" s="32" t="str">
        <f>IF($D90="","",IF(AND(OR($J90="Envoyée",$J90="Relancée"),$L90&lt;&gt;"",$L90&gt;=Paramètres!$D$9),"À relancer","—"))</f>
        <v/>
      </c>
      <c r="N90" s="10"/>
      <c r="O90" s="10"/>
      <c r="P90" s="10"/>
      <c r="Q90" s="10"/>
    </row>
    <row r="91" spans="2:17" x14ac:dyDescent="0.25">
      <c r="B91" s="27" t="str">
        <f t="shared" si="2"/>
        <v/>
      </c>
      <c r="C91" s="28"/>
      <c r="D91" s="10"/>
      <c r="E91" s="10"/>
      <c r="F91" s="10"/>
      <c r="G91" s="30"/>
      <c r="H91" s="30"/>
      <c r="I91" s="31"/>
      <c r="J91" s="30"/>
      <c r="K91" s="28"/>
      <c r="L91" s="33" t="str">
        <f>IF(OR($D91="",$C91=""),"",Paramètres!$B$9-$C91)</f>
        <v/>
      </c>
      <c r="M91" s="32" t="str">
        <f>IF($D91="","",IF(AND(OR($J91="Envoyée",$J91="Relancée"),$L91&lt;&gt;"",$L91&gt;=Paramètres!$D$9),"À relancer","—"))</f>
        <v/>
      </c>
      <c r="N91" s="10"/>
      <c r="O91" s="10"/>
      <c r="P91" s="10"/>
      <c r="Q91" s="10"/>
    </row>
    <row r="92" spans="2:17" x14ac:dyDescent="0.25">
      <c r="B92" s="27" t="str">
        <f t="shared" si="2"/>
        <v/>
      </c>
      <c r="C92" s="28"/>
      <c r="D92" s="10"/>
      <c r="E92" s="10"/>
      <c r="F92" s="10"/>
      <c r="G92" s="30"/>
      <c r="H92" s="30"/>
      <c r="I92" s="31"/>
      <c r="J92" s="30"/>
      <c r="K92" s="28"/>
      <c r="L92" s="33" t="str">
        <f>IF(OR($D92="",$C92=""),"",Paramètres!$B$9-$C92)</f>
        <v/>
      </c>
      <c r="M92" s="32" t="str">
        <f>IF($D92="","",IF(AND(OR($J92="Envoyée",$J92="Relancée"),$L92&lt;&gt;"",$L92&gt;=Paramètres!$D$9),"À relancer","—"))</f>
        <v/>
      </c>
      <c r="N92" s="10"/>
      <c r="O92" s="10"/>
      <c r="P92" s="10"/>
      <c r="Q92" s="10"/>
    </row>
    <row r="93" spans="2:17" x14ac:dyDescent="0.25">
      <c r="B93" s="27" t="str">
        <f t="shared" si="2"/>
        <v/>
      </c>
      <c r="C93" s="28"/>
      <c r="D93" s="10"/>
      <c r="E93" s="10"/>
      <c r="F93" s="10"/>
      <c r="G93" s="30"/>
      <c r="H93" s="30"/>
      <c r="I93" s="31"/>
      <c r="J93" s="30"/>
      <c r="K93" s="28"/>
      <c r="L93" s="33" t="str">
        <f>IF(OR($D93="",$C93=""),"",Paramètres!$B$9-$C93)</f>
        <v/>
      </c>
      <c r="M93" s="32" t="str">
        <f>IF($D93="","",IF(AND(OR($J93="Envoyée",$J93="Relancée"),$L93&lt;&gt;"",$L93&gt;=Paramètres!$D$9),"À relancer","—"))</f>
        <v/>
      </c>
      <c r="N93" s="10"/>
      <c r="O93" s="10"/>
      <c r="P93" s="10"/>
      <c r="Q93" s="10"/>
    </row>
    <row r="94" spans="2:17" x14ac:dyDescent="0.25">
      <c r="B94" s="27" t="str">
        <f t="shared" si="2"/>
        <v/>
      </c>
      <c r="C94" s="28"/>
      <c r="D94" s="10"/>
      <c r="E94" s="10"/>
      <c r="F94" s="10"/>
      <c r="G94" s="30"/>
      <c r="H94" s="30"/>
      <c r="I94" s="31"/>
      <c r="J94" s="30"/>
      <c r="K94" s="28"/>
      <c r="L94" s="33" t="str">
        <f>IF(OR($D94="",$C94=""),"",Paramètres!$B$9-$C94)</f>
        <v/>
      </c>
      <c r="M94" s="32" t="str">
        <f>IF($D94="","",IF(AND(OR($J94="Envoyée",$J94="Relancée"),$L94&lt;&gt;"",$L94&gt;=Paramètres!$D$9),"À relancer","—"))</f>
        <v/>
      </c>
      <c r="N94" s="10"/>
      <c r="O94" s="10"/>
      <c r="P94" s="10"/>
      <c r="Q94" s="10"/>
    </row>
    <row r="95" spans="2:17" x14ac:dyDescent="0.25">
      <c r="B95" s="27" t="str">
        <f t="shared" si="2"/>
        <v/>
      </c>
      <c r="C95" s="28"/>
      <c r="D95" s="10"/>
      <c r="E95" s="10"/>
      <c r="F95" s="10"/>
      <c r="G95" s="30"/>
      <c r="H95" s="30"/>
      <c r="I95" s="31"/>
      <c r="J95" s="30"/>
      <c r="K95" s="28"/>
      <c r="L95" s="33" t="str">
        <f>IF(OR($D95="",$C95=""),"",Paramètres!$B$9-$C95)</f>
        <v/>
      </c>
      <c r="M95" s="32" t="str">
        <f>IF($D95="","",IF(AND(OR($J95="Envoyée",$J95="Relancée"),$L95&lt;&gt;"",$L95&gt;=Paramètres!$D$9),"À relancer","—"))</f>
        <v/>
      </c>
      <c r="N95" s="10"/>
      <c r="O95" s="10"/>
      <c r="P95" s="10"/>
      <c r="Q95" s="10"/>
    </row>
    <row r="96" spans="2:17" x14ac:dyDescent="0.25">
      <c r="B96" s="27" t="str">
        <f t="shared" si="2"/>
        <v/>
      </c>
      <c r="C96" s="28"/>
      <c r="D96" s="10"/>
      <c r="E96" s="10"/>
      <c r="F96" s="10"/>
      <c r="G96" s="30"/>
      <c r="H96" s="30"/>
      <c r="I96" s="31"/>
      <c r="J96" s="30"/>
      <c r="K96" s="28"/>
      <c r="L96" s="33" t="str">
        <f>IF(OR($D96="",$C96=""),"",Paramètres!$B$9-$C96)</f>
        <v/>
      </c>
      <c r="M96" s="32" t="str">
        <f>IF($D96="","",IF(AND(OR($J96="Envoyée",$J96="Relancée"),$L96&lt;&gt;"",$L96&gt;=Paramètres!$D$9),"À relancer","—"))</f>
        <v/>
      </c>
      <c r="N96" s="10"/>
      <c r="O96" s="10"/>
      <c r="P96" s="10"/>
      <c r="Q96" s="10"/>
    </row>
    <row r="97" spans="2:17" x14ac:dyDescent="0.25">
      <c r="B97" s="27" t="str">
        <f t="shared" si="2"/>
        <v/>
      </c>
      <c r="C97" s="28"/>
      <c r="D97" s="10"/>
      <c r="E97" s="10"/>
      <c r="F97" s="10"/>
      <c r="G97" s="30"/>
      <c r="H97" s="30"/>
      <c r="I97" s="31"/>
      <c r="J97" s="30"/>
      <c r="K97" s="28"/>
      <c r="L97" s="33" t="str">
        <f>IF(OR($D97="",$C97=""),"",Paramètres!$B$9-$C97)</f>
        <v/>
      </c>
      <c r="M97" s="32" t="str">
        <f>IF($D97="","",IF(AND(OR($J97="Envoyée",$J97="Relancée"),$L97&lt;&gt;"",$L97&gt;=Paramètres!$D$9),"À relancer","—"))</f>
        <v/>
      </c>
      <c r="N97" s="10"/>
      <c r="O97" s="10"/>
      <c r="P97" s="10"/>
      <c r="Q97" s="10"/>
    </row>
    <row r="98" spans="2:17" x14ac:dyDescent="0.25">
      <c r="B98" s="27" t="str">
        <f t="shared" si="2"/>
        <v/>
      </c>
      <c r="C98" s="28"/>
      <c r="D98" s="10"/>
      <c r="E98" s="10"/>
      <c r="F98" s="10"/>
      <c r="G98" s="30"/>
      <c r="H98" s="30"/>
      <c r="I98" s="31"/>
      <c r="J98" s="30"/>
      <c r="K98" s="28"/>
      <c r="L98" s="33" t="str">
        <f>IF(OR($D98="",$C98=""),"",Paramètres!$B$9-$C98)</f>
        <v/>
      </c>
      <c r="M98" s="32" t="str">
        <f>IF($D98="","",IF(AND(OR($J98="Envoyée",$J98="Relancée"),$L98&lt;&gt;"",$L98&gt;=Paramètres!$D$9),"À relancer","—"))</f>
        <v/>
      </c>
      <c r="N98" s="10"/>
      <c r="O98" s="10"/>
      <c r="P98" s="10"/>
      <c r="Q98" s="10"/>
    </row>
    <row r="99" spans="2:17" x14ac:dyDescent="0.25">
      <c r="B99" s="27" t="str">
        <f t="shared" si="2"/>
        <v/>
      </c>
      <c r="C99" s="28"/>
      <c r="D99" s="10"/>
      <c r="E99" s="10"/>
      <c r="F99" s="10"/>
      <c r="G99" s="30"/>
      <c r="H99" s="30"/>
      <c r="I99" s="31"/>
      <c r="J99" s="30"/>
      <c r="K99" s="28"/>
      <c r="L99" s="33" t="str">
        <f>IF(OR($D99="",$C99=""),"",Paramètres!$B$9-$C99)</f>
        <v/>
      </c>
      <c r="M99" s="32" t="str">
        <f>IF($D99="","",IF(AND(OR($J99="Envoyée",$J99="Relancée"),$L99&lt;&gt;"",$L99&gt;=Paramètres!$D$9),"À relancer","—"))</f>
        <v/>
      </c>
      <c r="N99" s="10"/>
      <c r="O99" s="10"/>
      <c r="P99" s="10"/>
      <c r="Q99" s="10"/>
    </row>
    <row r="100" spans="2:17" x14ac:dyDescent="0.25">
      <c r="B100" s="27" t="str">
        <f t="shared" si="2"/>
        <v/>
      </c>
      <c r="C100" s="28"/>
      <c r="D100" s="10"/>
      <c r="E100" s="10"/>
      <c r="F100" s="10"/>
      <c r="G100" s="30"/>
      <c r="H100" s="30"/>
      <c r="I100" s="31"/>
      <c r="J100" s="30"/>
      <c r="K100" s="28"/>
      <c r="L100" s="33" t="str">
        <f>IF(OR($D100="",$C100=""),"",Paramètres!$B$9-$C100)</f>
        <v/>
      </c>
      <c r="M100" s="32" t="str">
        <f>IF($D100="","",IF(AND(OR($J100="Envoyée",$J100="Relancée"),$L100&lt;&gt;"",$L100&gt;=Paramètres!$D$9),"À relancer","—"))</f>
        <v/>
      </c>
      <c r="N100" s="10"/>
      <c r="O100" s="10"/>
      <c r="P100" s="10"/>
      <c r="Q100" s="10"/>
    </row>
    <row r="101" spans="2:17" x14ac:dyDescent="0.25">
      <c r="B101" s="27" t="str">
        <f t="shared" si="2"/>
        <v/>
      </c>
      <c r="C101" s="28"/>
      <c r="D101" s="10"/>
      <c r="E101" s="10"/>
      <c r="F101" s="10"/>
      <c r="G101" s="30"/>
      <c r="H101" s="30"/>
      <c r="I101" s="31"/>
      <c r="J101" s="30"/>
      <c r="K101" s="28"/>
      <c r="L101" s="33" t="str">
        <f>IF(OR($D101="",$C101=""),"",Paramètres!$B$9-$C101)</f>
        <v/>
      </c>
      <c r="M101" s="32" t="str">
        <f>IF($D101="","",IF(AND(OR($J101="Envoyée",$J101="Relancée"),$L101&lt;&gt;"",$L101&gt;=Paramètres!$D$9),"À relancer","—"))</f>
        <v/>
      </c>
      <c r="N101" s="10"/>
      <c r="O101" s="10"/>
      <c r="P101" s="10"/>
      <c r="Q101" s="10"/>
    </row>
    <row r="102" spans="2:17" x14ac:dyDescent="0.25">
      <c r="B102" s="27" t="str">
        <f t="shared" si="2"/>
        <v/>
      </c>
      <c r="C102" s="28"/>
      <c r="D102" s="10"/>
      <c r="E102" s="10"/>
      <c r="F102" s="10"/>
      <c r="G102" s="30"/>
      <c r="H102" s="30"/>
      <c r="I102" s="31"/>
      <c r="J102" s="30"/>
      <c r="K102" s="28"/>
      <c r="L102" s="33" t="str">
        <f>IF(OR($D102="",$C102=""),"",Paramètres!$B$9-$C102)</f>
        <v/>
      </c>
      <c r="M102" s="32" t="str">
        <f>IF($D102="","",IF(AND(OR($J102="Envoyée",$J102="Relancée"),$L102&lt;&gt;"",$L102&gt;=Paramètres!$D$9),"À relancer","—"))</f>
        <v/>
      </c>
      <c r="N102" s="10"/>
      <c r="O102" s="10"/>
      <c r="P102" s="10"/>
      <c r="Q102" s="10"/>
    </row>
    <row r="103" spans="2:17" x14ac:dyDescent="0.25">
      <c r="B103" s="27" t="str">
        <f t="shared" si="2"/>
        <v/>
      </c>
      <c r="C103" s="28"/>
      <c r="D103" s="10"/>
      <c r="E103" s="10"/>
      <c r="F103" s="10"/>
      <c r="G103" s="30"/>
      <c r="H103" s="30"/>
      <c r="I103" s="31"/>
      <c r="J103" s="30"/>
      <c r="K103" s="28"/>
      <c r="L103" s="33" t="str">
        <f>IF(OR($D103="",$C103=""),"",Paramètres!$B$9-$C103)</f>
        <v/>
      </c>
      <c r="M103" s="32" t="str">
        <f>IF($D103="","",IF(AND(OR($J103="Envoyée",$J103="Relancée"),$L103&lt;&gt;"",$L103&gt;=Paramètres!$D$9),"À relancer","—"))</f>
        <v/>
      </c>
      <c r="N103" s="10"/>
      <c r="O103" s="10"/>
      <c r="P103" s="10"/>
      <c r="Q103" s="10"/>
    </row>
    <row r="104" spans="2:17" x14ac:dyDescent="0.25">
      <c r="B104" s="27" t="str">
        <f t="shared" si="2"/>
        <v/>
      </c>
      <c r="C104" s="28"/>
      <c r="D104" s="10"/>
      <c r="E104" s="10"/>
      <c r="F104" s="10"/>
      <c r="G104" s="30"/>
      <c r="H104" s="30"/>
      <c r="I104" s="31"/>
      <c r="J104" s="30"/>
      <c r="K104" s="28"/>
      <c r="L104" s="33" t="str">
        <f>IF(OR($D104="",$C104=""),"",Paramètres!$B$9-$C104)</f>
        <v/>
      </c>
      <c r="M104" s="32" t="str">
        <f>IF($D104="","",IF(AND(OR($J104="Envoyée",$J104="Relancée"),$L104&lt;&gt;"",$L104&gt;=Paramètres!$D$9),"À relancer","—"))</f>
        <v/>
      </c>
      <c r="N104" s="10"/>
      <c r="O104" s="10"/>
      <c r="P104" s="10"/>
      <c r="Q104" s="10"/>
    </row>
    <row r="105" spans="2:17" x14ac:dyDescent="0.25">
      <c r="B105" s="27" t="str">
        <f t="shared" si="2"/>
        <v/>
      </c>
      <c r="C105" s="28"/>
      <c r="D105" s="10"/>
      <c r="E105" s="10"/>
      <c r="F105" s="10"/>
      <c r="G105" s="30"/>
      <c r="H105" s="30"/>
      <c r="I105" s="31"/>
      <c r="J105" s="30"/>
      <c r="K105" s="28"/>
      <c r="L105" s="33" t="str">
        <f>IF(OR($D105="",$C105=""),"",Paramètres!$B$9-$C105)</f>
        <v/>
      </c>
      <c r="M105" s="32" t="str">
        <f>IF($D105="","",IF(AND(OR($J105="Envoyée",$J105="Relancée"),$L105&lt;&gt;"",$L105&gt;=Paramètres!$D$9),"À relancer","—"))</f>
        <v/>
      </c>
      <c r="N105" s="10"/>
      <c r="O105" s="10"/>
      <c r="P105" s="10"/>
      <c r="Q105" s="10"/>
    </row>
    <row r="106" spans="2:17" x14ac:dyDescent="0.25">
      <c r="B106" s="27" t="str">
        <f t="shared" si="2"/>
        <v/>
      </c>
      <c r="C106" s="28"/>
      <c r="D106" s="10"/>
      <c r="E106" s="10"/>
      <c r="F106" s="10"/>
      <c r="G106" s="30"/>
      <c r="H106" s="30"/>
      <c r="I106" s="31"/>
      <c r="J106" s="30"/>
      <c r="K106" s="28"/>
      <c r="L106" s="33" t="str">
        <f>IF(OR($D106="",$C106=""),"",Paramètres!$B$9-$C106)</f>
        <v/>
      </c>
      <c r="M106" s="32" t="str">
        <f>IF($D106="","",IF(AND(OR($J106="Envoyée",$J106="Relancée"),$L106&lt;&gt;"",$L106&gt;=Paramètres!$D$9),"À relancer","—"))</f>
        <v/>
      </c>
      <c r="N106" s="10"/>
      <c r="O106" s="10"/>
      <c r="P106" s="10"/>
      <c r="Q106" s="10"/>
    </row>
    <row r="107" spans="2:17" x14ac:dyDescent="0.25">
      <c r="B107" s="27" t="str">
        <f t="shared" si="2"/>
        <v/>
      </c>
      <c r="C107" s="28"/>
      <c r="D107" s="10"/>
      <c r="E107" s="10"/>
      <c r="F107" s="10"/>
      <c r="G107" s="30"/>
      <c r="H107" s="30"/>
      <c r="I107" s="31"/>
      <c r="J107" s="30"/>
      <c r="K107" s="28"/>
      <c r="L107" s="33" t="str">
        <f>IF(OR($D107="",$C107=""),"",Paramètres!$B$9-$C107)</f>
        <v/>
      </c>
      <c r="M107" s="32" t="str">
        <f>IF($D107="","",IF(AND(OR($J107="Envoyée",$J107="Relancée"),$L107&lt;&gt;"",$L107&gt;=Paramètres!$D$9),"À relancer","—"))</f>
        <v/>
      </c>
      <c r="N107" s="10"/>
      <c r="O107" s="10"/>
      <c r="P107" s="10"/>
      <c r="Q107" s="10"/>
    </row>
    <row r="108" spans="2:17" x14ac:dyDescent="0.25">
      <c r="B108" s="27" t="str">
        <f t="shared" si="2"/>
        <v/>
      </c>
      <c r="C108" s="28"/>
      <c r="D108" s="10"/>
      <c r="E108" s="10"/>
      <c r="F108" s="10"/>
      <c r="G108" s="30"/>
      <c r="H108" s="30"/>
      <c r="I108" s="31"/>
      <c r="J108" s="30"/>
      <c r="K108" s="28"/>
      <c r="L108" s="33" t="str">
        <f>IF(OR($D108="",$C108=""),"",Paramètres!$B$9-$C108)</f>
        <v/>
      </c>
      <c r="M108" s="32" t="str">
        <f>IF($D108="","",IF(AND(OR($J108="Envoyée",$J108="Relancée"),$L108&lt;&gt;"",$L108&gt;=Paramètres!$D$9),"À relancer","—"))</f>
        <v/>
      </c>
      <c r="N108" s="10"/>
      <c r="O108" s="10"/>
      <c r="P108" s="10"/>
      <c r="Q108" s="10"/>
    </row>
  </sheetData>
  <autoFilter ref="B8:Q108" xr:uid="{00000000-0009-0000-0000-000001000000}"/>
  <mergeCells count="4">
    <mergeCell ref="M3:N3"/>
    <mergeCell ref="P3:Q3"/>
    <mergeCell ref="M4:N5"/>
    <mergeCell ref="P4:Q5"/>
  </mergeCells>
  <conditionalFormatting sqref="B9:Q108">
    <cfRule type="expression" dxfId="10" priority="2">
      <formula>AND(MOD(ROW(),2)=1,$D9&lt;&gt;"")</formula>
    </cfRule>
  </conditionalFormatting>
  <conditionalFormatting sqref="J9:J108">
    <cfRule type="expression" dxfId="9" priority="3">
      <formula>$J9="À envoyer"</formula>
    </cfRule>
    <cfRule type="expression" dxfId="8" priority="4">
      <formula>$J9="Envoyée"</formula>
    </cfRule>
    <cfRule type="expression" dxfId="7" priority="5">
      <formula>$J9="Relancée"</formula>
    </cfRule>
    <cfRule type="expression" dxfId="6" priority="6">
      <formula>$J9="Entretien"</formula>
    </cfRule>
    <cfRule type="expression" dxfId="5" priority="7">
      <formula>$J9="Offre reçue"</formula>
    </cfRule>
    <cfRule type="expression" dxfId="4" priority="8">
      <formula>$J9="Acceptée"</formula>
    </cfRule>
    <cfRule type="expression" dxfId="3" priority="9">
      <formula>$J9="Refusée"</formula>
    </cfRule>
    <cfRule type="expression" dxfId="2" priority="10">
      <formula>$J9="Sans suite"</formula>
    </cfRule>
  </conditionalFormatting>
  <conditionalFormatting sqref="M9:M108">
    <cfRule type="expression" dxfId="0" priority="11">
      <formula>$M9="À relancer"</formula>
    </cfRule>
  </conditionalFormatting>
  <pageMargins left="0.75" right="0.75" top="1" bottom="1" header="0.511811023622047" footer="0.511811023622047"/>
  <pageSetup fitToHeight="0" orientation="landscape" horizontalDpi="300" verticalDpi="300"/>
  <legacyDrawing r:id="rId1"/>
  <extLst>
    <ext xmlns:x14="http://schemas.microsoft.com/office/spreadsheetml/2009/9/main" uri="{78C0D931-6437-407d-A8EE-F0AAD7539E65}">
      <x14:conditionalFormattings>
        <x14:conditionalFormatting xmlns:xm="http://schemas.microsoft.com/office/excel/2006/main">
          <x14:cfRule type="expression" priority="12" id="{00000000-000E-0000-0100-00000C000000}">
            <xm:f>AND($K9&lt;&gt;"",$K9&gt;=Paramètres!$B$9)</xm:f>
            <x14:dxf>
              <font>
                <b/>
                <sz val="10"/>
                <color rgb="FF0E7C5A"/>
                <name val="Calibri"/>
                <charset val="1"/>
              </font>
              <fill>
                <patternFill>
                  <bgColor rgb="FFE2F0EB"/>
                </patternFill>
              </fill>
            </x14:dxf>
          </x14:cfRule>
          <xm:sqref>K9:K108</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ErrorMessage="1" errorTitle="Valeur non valide" error="Choisissez une valeur dans la liste." xr:uid="{00000000-0002-0000-0100-000000000000}">
          <x14:formula1>
            <xm:f>Paramètres!$B$14:$B$23</xm:f>
          </x14:formula1>
          <x14:formula2>
            <xm:f>0</xm:f>
          </x14:formula2>
          <xm:sqref>G9:G108</xm:sqref>
        </x14:dataValidation>
        <x14:dataValidation type="list" allowBlank="1" showErrorMessage="1" errorTitle="Valeur non valide" error="Choisissez une valeur dans la liste." xr:uid="{00000000-0002-0000-0100-000001000000}">
          <x14:formula1>
            <xm:f>Paramètres!$C$14:$C$19</xm:f>
          </x14:formula1>
          <x14:formula2>
            <xm:f>0</xm:f>
          </x14:formula2>
          <xm:sqref>H9:H108</xm:sqref>
        </x14:dataValidation>
        <x14:dataValidation type="list" allowBlank="1" showErrorMessage="1" errorTitle="Valeur non valide" error="Choisissez une valeur dans la liste." xr:uid="{00000000-0002-0000-0100-000002000000}">
          <x14:formula1>
            <xm:f>Paramètres!$D$14:$D$21</xm:f>
          </x14:formula1>
          <x14:formula2>
            <xm:f>0</xm:f>
          </x14:formula2>
          <xm:sqref>J9:J108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5B6570"/>
  </sheetPr>
  <dimension ref="B2:J23"/>
  <sheetViews>
    <sheetView showGridLines="0" zoomScaleNormal="100" workbookViewId="0"/>
  </sheetViews>
  <sheetFormatPr baseColWidth="10" defaultColWidth="8.7109375" defaultRowHeight="15" x14ac:dyDescent="0.25"/>
  <cols>
    <col min="1" max="1" width="2.140625" customWidth="1"/>
    <col min="2" max="4" width="24" customWidth="1"/>
    <col min="5" max="10" width="16" customWidth="1"/>
  </cols>
  <sheetData>
    <row r="2" spans="2:10" ht="7.5" customHeight="1" x14ac:dyDescent="0.25">
      <c r="B2" s="2"/>
      <c r="C2" s="2"/>
      <c r="D2" s="2"/>
      <c r="E2" s="2"/>
      <c r="F2" s="2"/>
      <c r="G2" s="2"/>
      <c r="H2" s="2"/>
      <c r="I2" s="2"/>
      <c r="J2" s="2"/>
    </row>
    <row r="3" spans="2:10" ht="15" customHeight="1" x14ac:dyDescent="0.25">
      <c r="B3" s="3" t="s">
        <v>154</v>
      </c>
      <c r="C3" s="2"/>
      <c r="D3" s="2"/>
      <c r="E3" s="2"/>
      <c r="F3" s="2"/>
      <c r="G3" s="2"/>
      <c r="H3" s="2"/>
      <c r="I3" s="2"/>
      <c r="J3" s="2"/>
    </row>
    <row r="4" spans="2:10" ht="30" customHeight="1" x14ac:dyDescent="0.25">
      <c r="B4" s="4" t="s">
        <v>155</v>
      </c>
      <c r="C4" s="2"/>
      <c r="D4" s="2"/>
      <c r="E4" s="2"/>
      <c r="F4" s="2"/>
      <c r="G4" s="2"/>
      <c r="H4" s="2"/>
      <c r="I4" s="2"/>
      <c r="J4" s="2"/>
    </row>
    <row r="5" spans="2:10" ht="18" customHeight="1" x14ac:dyDescent="0.25">
      <c r="B5" s="5" t="s">
        <v>156</v>
      </c>
      <c r="C5" s="2"/>
      <c r="D5" s="2"/>
      <c r="E5" s="2"/>
      <c r="F5" s="2"/>
      <c r="G5" s="2"/>
      <c r="H5" s="2"/>
      <c r="I5" s="2"/>
      <c r="J5" s="2"/>
    </row>
    <row r="6" spans="2:10" ht="3" customHeight="1" x14ac:dyDescent="0.25">
      <c r="B6" s="6"/>
      <c r="C6" s="6"/>
      <c r="D6" s="6"/>
      <c r="E6" s="6"/>
      <c r="F6" s="6"/>
      <c r="G6" s="6"/>
      <c r="H6" s="6"/>
      <c r="I6" s="6"/>
      <c r="J6" s="6"/>
    </row>
    <row r="8" spans="2:10" ht="15" customHeight="1" x14ac:dyDescent="0.25">
      <c r="B8" s="35" t="s">
        <v>157</v>
      </c>
      <c r="D8" s="35" t="s">
        <v>158</v>
      </c>
      <c r="F8" s="58" t="s">
        <v>159</v>
      </c>
      <c r="G8" s="58"/>
      <c r="H8" s="58"/>
      <c r="I8" s="58"/>
      <c r="J8" s="58"/>
    </row>
    <row r="9" spans="2:10" ht="15.75" x14ac:dyDescent="0.25">
      <c r="B9" s="36">
        <v>46461</v>
      </c>
      <c r="D9" s="37">
        <v>7</v>
      </c>
      <c r="F9" s="58"/>
      <c r="G9" s="58"/>
      <c r="H9" s="58"/>
      <c r="I9" s="58"/>
      <c r="J9" s="58"/>
    </row>
    <row r="13" spans="2:10" ht="24" customHeight="1" x14ac:dyDescent="0.25">
      <c r="B13" s="38" t="s">
        <v>17</v>
      </c>
      <c r="C13" s="38" t="s">
        <v>160</v>
      </c>
      <c r="D13" s="38" t="s">
        <v>19</v>
      </c>
    </row>
    <row r="14" spans="2:10" x14ac:dyDescent="0.25">
      <c r="B14" s="10" t="s">
        <v>21</v>
      </c>
      <c r="C14" s="10" t="s">
        <v>74</v>
      </c>
      <c r="D14" s="10" t="s">
        <v>22</v>
      </c>
    </row>
    <row r="15" spans="2:10" x14ac:dyDescent="0.25">
      <c r="B15" s="16" t="s">
        <v>24</v>
      </c>
      <c r="C15" s="16" t="s">
        <v>117</v>
      </c>
      <c r="D15" s="16" t="s">
        <v>25</v>
      </c>
    </row>
    <row r="16" spans="2:10" x14ac:dyDescent="0.25">
      <c r="B16" s="10" t="s">
        <v>27</v>
      </c>
      <c r="C16" s="10" t="s">
        <v>131</v>
      </c>
      <c r="D16" s="10" t="s">
        <v>28</v>
      </c>
    </row>
    <row r="17" spans="2:4" x14ac:dyDescent="0.25">
      <c r="B17" s="16" t="s">
        <v>30</v>
      </c>
      <c r="C17" s="16" t="s">
        <v>161</v>
      </c>
      <c r="D17" s="16" t="s">
        <v>31</v>
      </c>
    </row>
    <row r="18" spans="2:4" x14ac:dyDescent="0.25">
      <c r="B18" s="10" t="s">
        <v>33</v>
      </c>
      <c r="C18" s="10" t="s">
        <v>162</v>
      </c>
      <c r="D18" s="10" t="s">
        <v>34</v>
      </c>
    </row>
    <row r="19" spans="2:4" x14ac:dyDescent="0.25">
      <c r="B19" s="16" t="s">
        <v>35</v>
      </c>
      <c r="C19" s="16" t="s">
        <v>140</v>
      </c>
      <c r="D19" s="16" t="s">
        <v>32</v>
      </c>
    </row>
    <row r="20" spans="2:4" x14ac:dyDescent="0.25">
      <c r="B20" s="10" t="s">
        <v>36</v>
      </c>
      <c r="D20" s="10" t="s">
        <v>37</v>
      </c>
    </row>
    <row r="21" spans="2:4" x14ac:dyDescent="0.25">
      <c r="B21" s="16" t="s">
        <v>39</v>
      </c>
      <c r="D21" s="16" t="s">
        <v>40</v>
      </c>
    </row>
    <row r="22" spans="2:4" x14ac:dyDescent="0.25">
      <c r="B22" s="10" t="s">
        <v>42</v>
      </c>
    </row>
    <row r="23" spans="2:4" x14ac:dyDescent="0.25">
      <c r="B23" s="16" t="s">
        <v>45</v>
      </c>
    </row>
  </sheetData>
  <mergeCells count="1">
    <mergeCell ref="F8:J9"/>
  </mergeCell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5B6570"/>
    <pageSetUpPr fitToPage="1"/>
  </sheetPr>
  <dimension ref="B2:D39"/>
  <sheetViews>
    <sheetView showGridLines="0" zoomScaleNormal="100" workbookViewId="0"/>
  </sheetViews>
  <sheetFormatPr baseColWidth="10" defaultColWidth="8.7109375" defaultRowHeight="15" x14ac:dyDescent="0.25"/>
  <cols>
    <col min="1" max="1" width="2.140625" customWidth="1"/>
    <col min="2" max="2" width="30" customWidth="1"/>
    <col min="3" max="3" width="62" customWidth="1"/>
    <col min="4" max="4" width="2.42578125" customWidth="1"/>
  </cols>
  <sheetData>
    <row r="2" spans="2:4" ht="7.5" customHeight="1" x14ac:dyDescent="0.25">
      <c r="B2" s="2"/>
      <c r="C2" s="2"/>
      <c r="D2" s="2"/>
    </row>
    <row r="3" spans="2:4" ht="15" customHeight="1" x14ac:dyDescent="0.25">
      <c r="B3" s="3" t="s">
        <v>163</v>
      </c>
      <c r="C3" s="2"/>
      <c r="D3" s="2"/>
    </row>
    <row r="4" spans="2:4" ht="30" customHeight="1" x14ac:dyDescent="0.25">
      <c r="B4" s="4" t="s">
        <v>164</v>
      </c>
      <c r="C4" s="2"/>
      <c r="D4" s="2"/>
    </row>
    <row r="5" spans="2:4" ht="18" customHeight="1" x14ac:dyDescent="0.25">
      <c r="B5" s="5" t="s">
        <v>165</v>
      </c>
      <c r="C5" s="2"/>
      <c r="D5" s="2"/>
    </row>
    <row r="6" spans="2:4" ht="3" customHeight="1" x14ac:dyDescent="0.25">
      <c r="B6" s="6"/>
      <c r="C6" s="6"/>
      <c r="D6" s="6"/>
    </row>
    <row r="8" spans="2:4" x14ac:dyDescent="0.25">
      <c r="B8" s="7" t="s">
        <v>166</v>
      </c>
    </row>
    <row r="9" spans="2:4" ht="15" customHeight="1" x14ac:dyDescent="0.25">
      <c r="B9" s="59" t="s">
        <v>167</v>
      </c>
      <c r="C9" s="59"/>
    </row>
    <row r="10" spans="2:4" ht="15" customHeight="1" x14ac:dyDescent="0.25">
      <c r="B10" s="59"/>
      <c r="C10" s="59"/>
    </row>
    <row r="11" spans="2:4" ht="15" customHeight="1" x14ac:dyDescent="0.25">
      <c r="B11" s="59"/>
      <c r="C11" s="59"/>
    </row>
    <row r="13" spans="2:4" x14ac:dyDescent="0.25">
      <c r="B13" s="7" t="s">
        <v>168</v>
      </c>
    </row>
    <row r="14" spans="2:4" ht="30" customHeight="1" x14ac:dyDescent="0.25">
      <c r="B14" s="39" t="s">
        <v>1</v>
      </c>
      <c r="C14" s="1" t="s">
        <v>169</v>
      </c>
    </row>
    <row r="15" spans="2:4" ht="30" customHeight="1" x14ac:dyDescent="0.25">
      <c r="B15" s="39" t="s">
        <v>53</v>
      </c>
      <c r="C15" s="1" t="s">
        <v>170</v>
      </c>
    </row>
    <row r="16" spans="2:4" ht="30" customHeight="1" x14ac:dyDescent="0.25">
      <c r="B16" s="39" t="s">
        <v>155</v>
      </c>
      <c r="C16" s="1" t="s">
        <v>171</v>
      </c>
    </row>
    <row r="18" spans="2:3" x14ac:dyDescent="0.25">
      <c r="B18" s="7" t="s">
        <v>172</v>
      </c>
    </row>
    <row r="19" spans="2:3" ht="30" customHeight="1" x14ac:dyDescent="0.25">
      <c r="B19" s="39" t="s">
        <v>173</v>
      </c>
      <c r="C19" s="1" t="s">
        <v>174</v>
      </c>
    </row>
    <row r="20" spans="2:3" ht="30" customHeight="1" x14ac:dyDescent="0.25">
      <c r="B20" s="39" t="s">
        <v>175</v>
      </c>
      <c r="C20" s="1" t="s">
        <v>176</v>
      </c>
    </row>
    <row r="21" spans="2:3" ht="30" customHeight="1" x14ac:dyDescent="0.25">
      <c r="B21" s="39" t="s">
        <v>177</v>
      </c>
      <c r="C21" s="1" t="s">
        <v>178</v>
      </c>
    </row>
    <row r="22" spans="2:3" ht="30" customHeight="1" x14ac:dyDescent="0.25">
      <c r="B22" s="39" t="s">
        <v>179</v>
      </c>
      <c r="C22" s="1" t="s">
        <v>180</v>
      </c>
    </row>
    <row r="23" spans="2:3" ht="30" customHeight="1" x14ac:dyDescent="0.25">
      <c r="B23" s="39" t="s">
        <v>181</v>
      </c>
      <c r="C23" s="1" t="s">
        <v>182</v>
      </c>
    </row>
    <row r="25" spans="2:3" x14ac:dyDescent="0.25">
      <c r="B25" s="7" t="s">
        <v>183</v>
      </c>
    </row>
    <row r="26" spans="2:3" x14ac:dyDescent="0.25">
      <c r="B26" s="40" t="s">
        <v>22</v>
      </c>
      <c r="C26" s="41" t="s">
        <v>184</v>
      </c>
    </row>
    <row r="27" spans="2:3" x14ac:dyDescent="0.25">
      <c r="B27" s="42" t="s">
        <v>25</v>
      </c>
      <c r="C27" s="41" t="s">
        <v>185</v>
      </c>
    </row>
    <row r="28" spans="2:3" x14ac:dyDescent="0.25">
      <c r="B28" s="43" t="s">
        <v>28</v>
      </c>
      <c r="C28" s="41" t="s">
        <v>186</v>
      </c>
    </row>
    <row r="29" spans="2:3" x14ac:dyDescent="0.25">
      <c r="B29" s="44" t="s">
        <v>31</v>
      </c>
      <c r="C29" s="41" t="s">
        <v>187</v>
      </c>
    </row>
    <row r="30" spans="2:3" x14ac:dyDescent="0.25">
      <c r="B30" s="45" t="s">
        <v>34</v>
      </c>
      <c r="C30" s="41" t="s">
        <v>188</v>
      </c>
    </row>
    <row r="31" spans="2:3" x14ac:dyDescent="0.25">
      <c r="B31" s="46" t="s">
        <v>32</v>
      </c>
      <c r="C31" s="41" t="s">
        <v>189</v>
      </c>
    </row>
    <row r="32" spans="2:3" x14ac:dyDescent="0.25">
      <c r="B32" s="47" t="s">
        <v>37</v>
      </c>
      <c r="C32" s="41" t="s">
        <v>190</v>
      </c>
    </row>
    <row r="33" spans="2:3" x14ac:dyDescent="0.25">
      <c r="B33" s="48" t="s">
        <v>40</v>
      </c>
      <c r="C33" s="41" t="s">
        <v>191</v>
      </c>
    </row>
    <row r="35" spans="2:3" x14ac:dyDescent="0.25">
      <c r="B35" s="7" t="s">
        <v>192</v>
      </c>
    </row>
    <row r="36" spans="2:3" ht="27.75" customHeight="1" x14ac:dyDescent="0.25">
      <c r="B36" s="49" t="s">
        <v>193</v>
      </c>
      <c r="C36" s="1" t="s">
        <v>194</v>
      </c>
    </row>
    <row r="37" spans="2:3" ht="27.75" customHeight="1" x14ac:dyDescent="0.25">
      <c r="B37" s="49" t="s">
        <v>193</v>
      </c>
      <c r="C37" s="1" t="s">
        <v>195</v>
      </c>
    </row>
    <row r="38" spans="2:3" ht="27.75" customHeight="1" x14ac:dyDescent="0.25">
      <c r="B38" s="49" t="s">
        <v>193</v>
      </c>
      <c r="C38" s="1" t="s">
        <v>196</v>
      </c>
    </row>
    <row r="39" spans="2:3" ht="27.75" customHeight="1" x14ac:dyDescent="0.25">
      <c r="B39" s="49" t="s">
        <v>193</v>
      </c>
      <c r="C39" s="1" t="s">
        <v>197</v>
      </c>
    </row>
  </sheetData>
  <mergeCells count="1">
    <mergeCell ref="B9:C11"/>
  </mergeCells>
  <pageMargins left="0.75" right="0.75" top="1" bottom="1" header="0.511811023622047" footer="0.511811023622047"/>
  <pageSetup fitToHeight="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1</vt:i4>
      </vt:variant>
    </vt:vector>
  </HeadingPairs>
  <TitlesOfParts>
    <vt:vector size="5" baseType="lpstr">
      <vt:lpstr>Tableau de bord</vt:lpstr>
      <vt:lpstr>Suivi des candidatures</vt:lpstr>
      <vt:lpstr>Paramètres</vt:lpstr>
      <vt:lpstr>Guide d'utilisation</vt:lpstr>
      <vt:lpstr>'Suivi des candidatures'!Drucktitel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Sergio Jiménez Canales</cp:lastModifiedBy>
  <cp:revision>1</cp:revision>
  <dcterms:created xsi:type="dcterms:W3CDTF">2026-09-24T14:13:47Z</dcterms:created>
  <dcterms:modified xsi:type="dcterms:W3CDTF">2026-09-27T17:00:16Z</dcterms:modified>
  <dc:language>en-US</dc:language>
</cp:coreProperties>
</file>